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cripts_2020\ekomstat2019\svarkontroll\2_sjekkes_opp\telia\"/>
    </mc:Choice>
  </mc:AlternateContent>
  <workbookProtection workbookPassword="C7AD" lockStructure="1"/>
  <bookViews>
    <workbookView xWindow="28680" yWindow="-120" windowWidth="29040" windowHeight="15840" tabRatio="802"/>
  </bookViews>
  <sheets>
    <sheet name="Innhold" sheetId="1" r:id="rId1"/>
    <sheet name="Selskapsinformasjon" sheetId="2" r:id="rId2"/>
    <sheet name="Fasttelefoni" sheetId="3" r:id="rId3"/>
    <sheet name="1" sheetId="4" r:id="rId4"/>
    <sheet name="2" sheetId="5" r:id="rId5"/>
    <sheet name="3" sheetId="6" r:id="rId6"/>
    <sheet name="4" sheetId="7" r:id="rId7"/>
    <sheet name="5" sheetId="8" r:id="rId8"/>
    <sheet name="6" sheetId="9" r:id="rId9"/>
    <sheet name="Mobiltjenester" sheetId="10" r:id="rId10"/>
    <sheet name="7" sheetId="11" r:id="rId11"/>
    <sheet name="8" sheetId="12" r:id="rId12"/>
    <sheet name="9" sheetId="13" r:id="rId13"/>
    <sheet name="10" sheetId="14" r:id="rId14"/>
    <sheet name="11" sheetId="15" r:id="rId15"/>
    <sheet name="12" sheetId="16" r:id="rId16"/>
    <sheet name="13" sheetId="17" r:id="rId17"/>
    <sheet name="14" sheetId="18" r:id="rId18"/>
    <sheet name="15" sheetId="19" r:id="rId19"/>
    <sheet name="16" sheetId="20" r:id="rId20"/>
    <sheet name="17" sheetId="21" r:id="rId21"/>
    <sheet name="18" sheetId="22" r:id="rId22"/>
    <sheet name="19" sheetId="23" r:id="rId23"/>
    <sheet name="Fast bredbånd" sheetId="24" r:id="rId24"/>
    <sheet name="20" sheetId="25" r:id="rId25"/>
    <sheet name="21" sheetId="26" r:id="rId26"/>
    <sheet name="22" sheetId="27" r:id="rId27"/>
    <sheet name="23" sheetId="28" r:id="rId28"/>
    <sheet name="24" sheetId="29" r:id="rId29"/>
    <sheet name="25" sheetId="30" r:id="rId30"/>
    <sheet name="26" sheetId="31" r:id="rId31"/>
    <sheet name="27" sheetId="32" r:id="rId32"/>
    <sheet name="28" sheetId="33" r:id="rId33"/>
    <sheet name="TV-tjenester" sheetId="34" r:id="rId34"/>
    <sheet name="29" sheetId="35" r:id="rId35"/>
    <sheet name="30" sheetId="36" r:id="rId36"/>
    <sheet name="Produktkombinasjoner" sheetId="37" r:id="rId37"/>
    <sheet name="31" sheetId="38" r:id="rId38"/>
    <sheet name="Datakommunikasjon" sheetId="39" r:id="rId39"/>
    <sheet name="32" sheetId="40" r:id="rId40"/>
    <sheet name="33" sheetId="41" r:id="rId41"/>
    <sheet name="Overføringskapasitet" sheetId="42" r:id="rId42"/>
    <sheet name="34" sheetId="43" r:id="rId43"/>
    <sheet name="35" sheetId="44" r:id="rId44"/>
  </sheets>
  <externalReferences>
    <externalReference r:id="rId45"/>
    <externalReference r:id="rId46"/>
    <externalReference r:id="rId47"/>
    <externalReference r:id="rId48"/>
  </externalReferenc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9" i="44" l="1"/>
  <c r="G18" i="44"/>
  <c r="G12" i="44"/>
  <c r="G11" i="44"/>
  <c r="G28" i="6" l="1"/>
  <c r="G27" i="6"/>
  <c r="G26" i="6"/>
  <c r="G24" i="6"/>
  <c r="G23" i="6"/>
  <c r="G22" i="6"/>
  <c r="G21" i="6"/>
  <c r="G20" i="6"/>
  <c r="G16" i="6"/>
  <c r="G15" i="6"/>
  <c r="G14" i="6"/>
  <c r="G12" i="6"/>
  <c r="G11" i="6"/>
  <c r="G10" i="6"/>
  <c r="G9" i="6"/>
  <c r="G8" i="6"/>
  <c r="G20" i="44" l="1"/>
  <c r="E20" i="44"/>
  <c r="M19" i="44"/>
  <c r="L19" i="44"/>
  <c r="J19" i="44"/>
  <c r="M18" i="44"/>
  <c r="L18" i="44"/>
  <c r="J18" i="44"/>
  <c r="M17" i="44"/>
  <c r="L17" i="44"/>
  <c r="J17" i="44"/>
  <c r="M16" i="44"/>
  <c r="L16" i="44"/>
  <c r="J16" i="44"/>
  <c r="K16" i="44" s="1"/>
  <c r="H16" i="44" s="1"/>
  <c r="M15" i="44"/>
  <c r="L15" i="44"/>
  <c r="J15" i="44"/>
  <c r="M12" i="44"/>
  <c r="L12" i="44"/>
  <c r="J12" i="44"/>
  <c r="M11" i="44"/>
  <c r="L11" i="44"/>
  <c r="J11" i="44"/>
  <c r="M10" i="44"/>
  <c r="L10" i="44"/>
  <c r="J10" i="44"/>
  <c r="K10" i="44" s="1"/>
  <c r="H10" i="44" s="1"/>
  <c r="M9" i="44"/>
  <c r="L9" i="44"/>
  <c r="J9" i="44"/>
  <c r="M8" i="44"/>
  <c r="L8" i="44"/>
  <c r="J8" i="44"/>
  <c r="G20" i="43"/>
  <c r="E20" i="43"/>
  <c r="M19" i="43"/>
  <c r="L19" i="43"/>
  <c r="J19" i="43"/>
  <c r="M18" i="43"/>
  <c r="L18" i="43"/>
  <c r="J18" i="43"/>
  <c r="M17" i="43"/>
  <c r="L17" i="43"/>
  <c r="J17" i="43"/>
  <c r="M16" i="43"/>
  <c r="L16" i="43"/>
  <c r="J16" i="43"/>
  <c r="M15" i="43"/>
  <c r="L15" i="43"/>
  <c r="J15" i="43"/>
  <c r="M12" i="43"/>
  <c r="L12" i="43"/>
  <c r="J12" i="43"/>
  <c r="M11" i="43"/>
  <c r="L11" i="43"/>
  <c r="J11" i="43"/>
  <c r="M10" i="43"/>
  <c r="L10" i="43"/>
  <c r="J10" i="43"/>
  <c r="K10" i="43" s="1"/>
  <c r="H10" i="43" s="1"/>
  <c r="M9" i="43"/>
  <c r="L9" i="43"/>
  <c r="J9" i="43"/>
  <c r="M8" i="43"/>
  <c r="L8" i="43"/>
  <c r="J8" i="43"/>
  <c r="G34" i="41"/>
  <c r="E34" i="41"/>
  <c r="M33" i="41"/>
  <c r="L33" i="41"/>
  <c r="J33" i="41"/>
  <c r="K33" i="41" s="1"/>
  <c r="H33" i="41" s="1"/>
  <c r="M32" i="41"/>
  <c r="L32" i="41"/>
  <c r="J32" i="41"/>
  <c r="M31" i="41"/>
  <c r="L31" i="41"/>
  <c r="J31" i="41"/>
  <c r="M30" i="41"/>
  <c r="L30" i="41"/>
  <c r="J30" i="41"/>
  <c r="M29" i="41"/>
  <c r="L29" i="41"/>
  <c r="J29" i="41"/>
  <c r="M28" i="41"/>
  <c r="L28" i="41"/>
  <c r="J28" i="41"/>
  <c r="K28" i="41" s="1"/>
  <c r="H28" i="41" s="1"/>
  <c r="M27" i="41"/>
  <c r="L27" i="41"/>
  <c r="J27" i="41"/>
  <c r="M26" i="41"/>
  <c r="L26" i="41"/>
  <c r="J26" i="41"/>
  <c r="M25" i="41"/>
  <c r="L25" i="41"/>
  <c r="J25" i="41"/>
  <c r="M24" i="41"/>
  <c r="L24" i="41"/>
  <c r="J24" i="41"/>
  <c r="M23" i="41"/>
  <c r="L23" i="41"/>
  <c r="J23" i="41"/>
  <c r="M22" i="41"/>
  <c r="L22" i="41"/>
  <c r="J22" i="41"/>
  <c r="M19" i="41"/>
  <c r="L19" i="41"/>
  <c r="J19" i="41"/>
  <c r="K19" i="41" s="1"/>
  <c r="H19" i="41" s="1"/>
  <c r="M18" i="41"/>
  <c r="L18" i="41"/>
  <c r="J18" i="41"/>
  <c r="M17" i="41"/>
  <c r="L17" i="41"/>
  <c r="J17" i="41"/>
  <c r="M16" i="41"/>
  <c r="L16" i="41"/>
  <c r="J16" i="41"/>
  <c r="M15" i="41"/>
  <c r="L15" i="41"/>
  <c r="J15" i="41"/>
  <c r="K15" i="41" s="1"/>
  <c r="H15" i="41" s="1"/>
  <c r="M14" i="41"/>
  <c r="L14" i="41"/>
  <c r="J14" i="41"/>
  <c r="M13" i="41"/>
  <c r="L13" i="41"/>
  <c r="J13" i="41"/>
  <c r="M12" i="41"/>
  <c r="L12" i="41"/>
  <c r="J12" i="41"/>
  <c r="M11" i="41"/>
  <c r="L11" i="41"/>
  <c r="J11" i="41"/>
  <c r="K11" i="41" s="1"/>
  <c r="H11" i="41" s="1"/>
  <c r="M10" i="41"/>
  <c r="L10" i="41"/>
  <c r="J10" i="41"/>
  <c r="K10" i="41" s="1"/>
  <c r="H10" i="41" s="1"/>
  <c r="M9" i="41"/>
  <c r="L9" i="41"/>
  <c r="J9" i="41"/>
  <c r="M8" i="41"/>
  <c r="L8" i="41"/>
  <c r="J8" i="41"/>
  <c r="G34" i="40"/>
  <c r="E34" i="40"/>
  <c r="M33" i="40"/>
  <c r="L33" i="40"/>
  <c r="J33" i="40"/>
  <c r="M32" i="40"/>
  <c r="L32" i="40"/>
  <c r="J32" i="40"/>
  <c r="M31" i="40"/>
  <c r="L31" i="40"/>
  <c r="J31" i="40"/>
  <c r="M30" i="40"/>
  <c r="L30" i="40"/>
  <c r="J30" i="40"/>
  <c r="K30" i="40" s="1"/>
  <c r="H30" i="40" s="1"/>
  <c r="M29" i="40"/>
  <c r="L29" i="40"/>
  <c r="J29" i="40"/>
  <c r="M28" i="40"/>
  <c r="L28" i="40"/>
  <c r="J28" i="40"/>
  <c r="M27" i="40"/>
  <c r="L27" i="40"/>
  <c r="J27" i="40"/>
  <c r="K27" i="40" s="1"/>
  <c r="H27" i="40" s="1"/>
  <c r="M26" i="40"/>
  <c r="L26" i="40"/>
  <c r="J26" i="40"/>
  <c r="M25" i="40"/>
  <c r="L25" i="40"/>
  <c r="J25" i="40"/>
  <c r="M24" i="40"/>
  <c r="L24" i="40"/>
  <c r="J24" i="40"/>
  <c r="M23" i="40"/>
  <c r="L23" i="40"/>
  <c r="J23" i="40"/>
  <c r="K23" i="40" s="1"/>
  <c r="H23" i="40" s="1"/>
  <c r="M22" i="40"/>
  <c r="L22" i="40"/>
  <c r="J22" i="40"/>
  <c r="K22" i="40" s="1"/>
  <c r="H22" i="40" s="1"/>
  <c r="M19" i="40"/>
  <c r="L19" i="40"/>
  <c r="J19" i="40"/>
  <c r="M18" i="40"/>
  <c r="L18" i="40"/>
  <c r="J18" i="40"/>
  <c r="M17" i="40"/>
  <c r="L17" i="40"/>
  <c r="J17" i="40"/>
  <c r="M16" i="40"/>
  <c r="L16" i="40"/>
  <c r="J16" i="40"/>
  <c r="K16" i="40" s="1"/>
  <c r="H16" i="40" s="1"/>
  <c r="M15" i="40"/>
  <c r="L15" i="40"/>
  <c r="J15" i="40"/>
  <c r="M14" i="40"/>
  <c r="L14" i="40"/>
  <c r="J14" i="40"/>
  <c r="M13" i="40"/>
  <c r="L13" i="40"/>
  <c r="J13" i="40"/>
  <c r="M12" i="40"/>
  <c r="L12" i="40"/>
  <c r="J12" i="40"/>
  <c r="M11" i="40"/>
  <c r="L11" i="40"/>
  <c r="J11" i="40"/>
  <c r="M10" i="40"/>
  <c r="L10" i="40"/>
  <c r="J10" i="40"/>
  <c r="M9" i="40"/>
  <c r="L9" i="40"/>
  <c r="J9" i="40"/>
  <c r="M8" i="40"/>
  <c r="L8" i="40"/>
  <c r="J8" i="40"/>
  <c r="G31" i="38"/>
  <c r="E31" i="38"/>
  <c r="G26" i="38"/>
  <c r="J26" i="38" s="1"/>
  <c r="E26" i="38"/>
  <c r="L26" i="38" s="1"/>
  <c r="G25" i="38"/>
  <c r="E25" i="38"/>
  <c r="L25" i="38" s="1"/>
  <c r="G24" i="38"/>
  <c r="E24" i="38"/>
  <c r="L24" i="38" s="1"/>
  <c r="H21" i="38"/>
  <c r="H17" i="38"/>
  <c r="H15" i="38"/>
  <c r="H13" i="38"/>
  <c r="M3" i="38"/>
  <c r="G59" i="36"/>
  <c r="F59" i="36"/>
  <c r="E59" i="36"/>
  <c r="M58" i="36"/>
  <c r="L58" i="36"/>
  <c r="J58" i="36"/>
  <c r="M57" i="36"/>
  <c r="L57" i="36"/>
  <c r="K57" i="36" s="1"/>
  <c r="H57" i="36" s="1"/>
  <c r="J57" i="36"/>
  <c r="G54" i="36"/>
  <c r="F54" i="36"/>
  <c r="E54" i="36"/>
  <c r="M53" i="36"/>
  <c r="L53" i="36"/>
  <c r="J53" i="36"/>
  <c r="M52" i="36"/>
  <c r="L52" i="36"/>
  <c r="J52" i="36"/>
  <c r="G49" i="36"/>
  <c r="F49" i="36"/>
  <c r="E49" i="36"/>
  <c r="M48" i="36"/>
  <c r="L48" i="36"/>
  <c r="J48" i="36"/>
  <c r="M47" i="36"/>
  <c r="L47" i="36"/>
  <c r="J47" i="36"/>
  <c r="M44" i="36"/>
  <c r="L44" i="36"/>
  <c r="J44" i="36"/>
  <c r="K44" i="36" s="1"/>
  <c r="H44" i="36" s="1"/>
  <c r="G43" i="36"/>
  <c r="F43" i="36"/>
  <c r="E43" i="36"/>
  <c r="M42" i="36"/>
  <c r="L42" i="36"/>
  <c r="J42" i="36"/>
  <c r="M41" i="36"/>
  <c r="L41" i="36"/>
  <c r="J41" i="36"/>
  <c r="M38" i="36"/>
  <c r="L38" i="36"/>
  <c r="J38" i="36"/>
  <c r="G37" i="36"/>
  <c r="F37" i="36"/>
  <c r="E37" i="36"/>
  <c r="M36" i="36"/>
  <c r="L36" i="36"/>
  <c r="J36" i="36"/>
  <c r="M35" i="36"/>
  <c r="L35" i="36"/>
  <c r="J35" i="36"/>
  <c r="G32" i="36"/>
  <c r="F32" i="36"/>
  <c r="E32" i="36"/>
  <c r="M31" i="36"/>
  <c r="L31" i="36"/>
  <c r="J31" i="36"/>
  <c r="M30" i="36"/>
  <c r="L30" i="36"/>
  <c r="J30" i="36"/>
  <c r="K30" i="36" s="1"/>
  <c r="H30" i="36" s="1"/>
  <c r="G27" i="36"/>
  <c r="F27" i="36"/>
  <c r="E27" i="36"/>
  <c r="M26" i="36"/>
  <c r="L26" i="36"/>
  <c r="J26" i="36"/>
  <c r="M25" i="36"/>
  <c r="L25" i="36"/>
  <c r="K25" i="36" s="1"/>
  <c r="H25" i="36" s="1"/>
  <c r="J25" i="36"/>
  <c r="G22" i="36"/>
  <c r="F22" i="36"/>
  <c r="E22" i="36"/>
  <c r="M21" i="36"/>
  <c r="L21" i="36"/>
  <c r="J21" i="36"/>
  <c r="M20" i="36"/>
  <c r="L20" i="36"/>
  <c r="J20" i="36"/>
  <c r="M17" i="36"/>
  <c r="L17" i="36"/>
  <c r="J17" i="36"/>
  <c r="G16" i="36"/>
  <c r="F16" i="36"/>
  <c r="E16" i="36"/>
  <c r="M15" i="36"/>
  <c r="L15" i="36"/>
  <c r="J15" i="36"/>
  <c r="M14" i="36"/>
  <c r="L14" i="36"/>
  <c r="J14" i="36"/>
  <c r="M11" i="36"/>
  <c r="L11" i="36"/>
  <c r="J11" i="36"/>
  <c r="G10" i="36"/>
  <c r="F10" i="36"/>
  <c r="E10" i="36"/>
  <c r="M9" i="36"/>
  <c r="L9" i="36"/>
  <c r="J9" i="36"/>
  <c r="M8" i="36"/>
  <c r="L8" i="36"/>
  <c r="J8" i="36"/>
  <c r="G25" i="35"/>
  <c r="F25" i="35"/>
  <c r="E25" i="35"/>
  <c r="M24" i="35"/>
  <c r="L24" i="35"/>
  <c r="J24" i="35"/>
  <c r="M23" i="35"/>
  <c r="L23" i="35"/>
  <c r="J23" i="35"/>
  <c r="M22" i="35"/>
  <c r="L22" i="35"/>
  <c r="J22" i="35"/>
  <c r="M21" i="35"/>
  <c r="L21" i="35"/>
  <c r="K21" i="35" s="1"/>
  <c r="H21" i="35" s="1"/>
  <c r="J21" i="35"/>
  <c r="M20" i="35"/>
  <c r="L20" i="35"/>
  <c r="J20" i="35"/>
  <c r="M19" i="35"/>
  <c r="L19" i="35"/>
  <c r="J19" i="35"/>
  <c r="M18" i="35"/>
  <c r="L18" i="35"/>
  <c r="J18" i="35"/>
  <c r="G15" i="35"/>
  <c r="G29" i="38" s="1"/>
  <c r="F15" i="35"/>
  <c r="E15" i="35"/>
  <c r="E29" i="38" s="1"/>
  <c r="M14" i="35"/>
  <c r="L14" i="35"/>
  <c r="J14" i="35"/>
  <c r="M13" i="35"/>
  <c r="L13" i="35"/>
  <c r="J13" i="35"/>
  <c r="M12" i="35"/>
  <c r="L12" i="35"/>
  <c r="J12" i="35"/>
  <c r="M11" i="35"/>
  <c r="L11" i="35"/>
  <c r="J11" i="35"/>
  <c r="M10" i="35"/>
  <c r="L10" i="35"/>
  <c r="K10" i="35"/>
  <c r="H10" i="35" s="1"/>
  <c r="J10" i="35"/>
  <c r="M9" i="35"/>
  <c r="L9" i="35"/>
  <c r="K9" i="35"/>
  <c r="H9" i="35" s="1"/>
  <c r="J9" i="35"/>
  <c r="M8" i="35"/>
  <c r="L8" i="35"/>
  <c r="J8" i="35"/>
  <c r="G37" i="33"/>
  <c r="F37" i="33"/>
  <c r="E37" i="33"/>
  <c r="L36" i="33"/>
  <c r="G36" i="33"/>
  <c r="F36" i="33"/>
  <c r="E36" i="33"/>
  <c r="G29" i="33"/>
  <c r="F29" i="33"/>
  <c r="E29" i="33"/>
  <c r="G28" i="33"/>
  <c r="J28" i="33" s="1"/>
  <c r="F28" i="33"/>
  <c r="E28" i="33"/>
  <c r="L28" i="33" s="1"/>
  <c r="G21" i="33"/>
  <c r="F21" i="33"/>
  <c r="E21" i="33"/>
  <c r="G20" i="33"/>
  <c r="J20" i="33" s="1"/>
  <c r="F20" i="33"/>
  <c r="E20" i="33"/>
  <c r="G13" i="33"/>
  <c r="F13" i="33"/>
  <c r="E13" i="33"/>
  <c r="G12" i="33"/>
  <c r="F12" i="33"/>
  <c r="L12" i="33" s="1"/>
  <c r="E12" i="33"/>
  <c r="M3" i="33"/>
  <c r="G37" i="32"/>
  <c r="F37" i="32"/>
  <c r="E37" i="32"/>
  <c r="G36" i="32"/>
  <c r="F36" i="32"/>
  <c r="L36" i="32" s="1"/>
  <c r="E36" i="32"/>
  <c r="G29" i="32"/>
  <c r="F29" i="32"/>
  <c r="E29" i="32"/>
  <c r="G28" i="32"/>
  <c r="K28" i="32" s="1"/>
  <c r="F28" i="32"/>
  <c r="E28" i="32"/>
  <c r="L28" i="32" s="1"/>
  <c r="G21" i="32"/>
  <c r="F21" i="32"/>
  <c r="E21" i="32"/>
  <c r="G20" i="32"/>
  <c r="J20" i="32" s="1"/>
  <c r="F20" i="32"/>
  <c r="L20" i="32" s="1"/>
  <c r="E20" i="32"/>
  <c r="G13" i="32"/>
  <c r="F13" i="32"/>
  <c r="E13" i="32"/>
  <c r="G12" i="32"/>
  <c r="F12" i="32"/>
  <c r="E12" i="32"/>
  <c r="M3" i="32"/>
  <c r="G37" i="31"/>
  <c r="F37" i="31"/>
  <c r="E37" i="31"/>
  <c r="L36" i="31"/>
  <c r="G36" i="31"/>
  <c r="F36" i="31"/>
  <c r="E36" i="31"/>
  <c r="G29" i="31"/>
  <c r="F29" i="31"/>
  <c r="E29" i="31"/>
  <c r="G28" i="31"/>
  <c r="J28" i="31" s="1"/>
  <c r="F28" i="31"/>
  <c r="E28" i="31"/>
  <c r="L28" i="31" s="1"/>
  <c r="G21" i="31"/>
  <c r="F21" i="31"/>
  <c r="E21" i="31"/>
  <c r="G20" i="31"/>
  <c r="J20" i="31" s="1"/>
  <c r="F20" i="31"/>
  <c r="E20" i="31"/>
  <c r="G13" i="31"/>
  <c r="F13" i="31"/>
  <c r="E13" i="31"/>
  <c r="G12" i="31"/>
  <c r="F12" i="31"/>
  <c r="E12" i="31"/>
  <c r="M3" i="31"/>
  <c r="G37" i="30"/>
  <c r="F37" i="30"/>
  <c r="E37" i="30"/>
  <c r="L36" i="30"/>
  <c r="G36" i="30"/>
  <c r="F36" i="30"/>
  <c r="E36" i="30"/>
  <c r="G29" i="30"/>
  <c r="F29" i="30"/>
  <c r="E29" i="30"/>
  <c r="G28" i="30"/>
  <c r="J28" i="30" s="1"/>
  <c r="F28" i="30"/>
  <c r="E28" i="30"/>
  <c r="G21" i="30"/>
  <c r="F21" i="30"/>
  <c r="E21" i="30"/>
  <c r="G20" i="30"/>
  <c r="J20" i="30" s="1"/>
  <c r="F20" i="30"/>
  <c r="E20" i="30"/>
  <c r="L20" i="30" s="1"/>
  <c r="G13" i="30"/>
  <c r="F13" i="30"/>
  <c r="E13" i="30"/>
  <c r="L12" i="30"/>
  <c r="G12" i="30"/>
  <c r="F12" i="30"/>
  <c r="E12" i="30"/>
  <c r="M3" i="30"/>
  <c r="G37" i="29"/>
  <c r="F37" i="29"/>
  <c r="E37" i="29"/>
  <c r="L36" i="29"/>
  <c r="G36" i="29"/>
  <c r="F36" i="29"/>
  <c r="E36" i="29"/>
  <c r="G29" i="29"/>
  <c r="F29" i="29"/>
  <c r="E29" i="29"/>
  <c r="G28" i="29"/>
  <c r="J28" i="29" s="1"/>
  <c r="F28" i="29"/>
  <c r="E28" i="29"/>
  <c r="G21" i="29"/>
  <c r="F21" i="29"/>
  <c r="E21" i="29"/>
  <c r="G20" i="29"/>
  <c r="J20" i="29" s="1"/>
  <c r="F20" i="29"/>
  <c r="E20" i="29"/>
  <c r="L20" i="29" s="1"/>
  <c r="K20" i="29" s="1"/>
  <c r="G13" i="29"/>
  <c r="F13" i="29"/>
  <c r="E13" i="29"/>
  <c r="L12" i="29"/>
  <c r="G12" i="29"/>
  <c r="F12" i="29"/>
  <c r="E12" i="29"/>
  <c r="M3" i="29"/>
  <c r="G49" i="28"/>
  <c r="F49" i="28"/>
  <c r="E49" i="28"/>
  <c r="G48" i="28"/>
  <c r="J48" i="28" s="1"/>
  <c r="F48" i="28"/>
  <c r="E48" i="28"/>
  <c r="L48" i="28" s="1"/>
  <c r="G38" i="28"/>
  <c r="F38" i="28"/>
  <c r="E38" i="28"/>
  <c r="G37" i="28"/>
  <c r="J37" i="28" s="1"/>
  <c r="F37" i="28"/>
  <c r="E37" i="28"/>
  <c r="L37" i="28" s="1"/>
  <c r="G27" i="28"/>
  <c r="F27" i="28"/>
  <c r="E27" i="28"/>
  <c r="G26" i="28"/>
  <c r="F26" i="28"/>
  <c r="L26" i="28" s="1"/>
  <c r="E26" i="28"/>
  <c r="G16" i="28"/>
  <c r="F16" i="28"/>
  <c r="E16" i="28"/>
  <c r="G15" i="28"/>
  <c r="F15" i="28"/>
  <c r="E15" i="28"/>
  <c r="M3" i="28"/>
  <c r="G49" i="27"/>
  <c r="F49" i="27"/>
  <c r="E49" i="27"/>
  <c r="G48" i="27"/>
  <c r="F48" i="27"/>
  <c r="E48" i="27"/>
  <c r="G38" i="27"/>
  <c r="F38" i="27"/>
  <c r="E38" i="27"/>
  <c r="G37" i="27"/>
  <c r="F37" i="27"/>
  <c r="E37" i="27"/>
  <c r="L37" i="27" s="1"/>
  <c r="G27" i="27"/>
  <c r="F27" i="27"/>
  <c r="E27" i="27"/>
  <c r="G26" i="27"/>
  <c r="F26" i="27"/>
  <c r="E26" i="27"/>
  <c r="G16" i="27"/>
  <c r="F16" i="27"/>
  <c r="E16" i="27"/>
  <c r="G15" i="27"/>
  <c r="F15" i="27"/>
  <c r="E15" i="27"/>
  <c r="L15" i="27" s="1"/>
  <c r="M3" i="27"/>
  <c r="G39" i="26"/>
  <c r="F39" i="26"/>
  <c r="E39" i="26"/>
  <c r="M38" i="26"/>
  <c r="L38" i="26"/>
  <c r="J38" i="26"/>
  <c r="K38" i="26" s="1"/>
  <c r="H38" i="26" s="1"/>
  <c r="M37" i="26"/>
  <c r="L37" i="26"/>
  <c r="J37" i="26"/>
  <c r="M36" i="26"/>
  <c r="L36" i="26"/>
  <c r="J36" i="26"/>
  <c r="M35" i="26"/>
  <c r="L35" i="26"/>
  <c r="J35" i="26"/>
  <c r="M34" i="26"/>
  <c r="L34" i="26"/>
  <c r="J34" i="26"/>
  <c r="K34" i="26" s="1"/>
  <c r="H34" i="26" s="1"/>
  <c r="M33" i="26"/>
  <c r="L33" i="26"/>
  <c r="J33" i="26"/>
  <c r="K33" i="26" s="1"/>
  <c r="H33" i="26" s="1"/>
  <c r="M32" i="26"/>
  <c r="L32" i="26"/>
  <c r="J32" i="26"/>
  <c r="G29" i="26"/>
  <c r="F29" i="26"/>
  <c r="E29" i="26"/>
  <c r="M28" i="26"/>
  <c r="L28" i="26"/>
  <c r="J28" i="26"/>
  <c r="M27" i="26"/>
  <c r="L27" i="26"/>
  <c r="J27" i="26"/>
  <c r="M26" i="26"/>
  <c r="L26" i="26"/>
  <c r="J26" i="26"/>
  <c r="K26" i="26" s="1"/>
  <c r="H26" i="26" s="1"/>
  <c r="M25" i="26"/>
  <c r="L25" i="26"/>
  <c r="J25" i="26"/>
  <c r="M24" i="26"/>
  <c r="L24" i="26"/>
  <c r="J24" i="26"/>
  <c r="M23" i="26"/>
  <c r="L23" i="26"/>
  <c r="J23" i="26"/>
  <c r="M22" i="26"/>
  <c r="L22" i="26"/>
  <c r="J22" i="26"/>
  <c r="M21" i="26"/>
  <c r="L21" i="26"/>
  <c r="J21" i="26"/>
  <c r="K21" i="26" s="1"/>
  <c r="H21" i="26" s="1"/>
  <c r="M20" i="26"/>
  <c r="L20" i="26"/>
  <c r="J20" i="26"/>
  <c r="G17" i="26"/>
  <c r="F17" i="26"/>
  <c r="E17" i="26"/>
  <c r="M16" i="26"/>
  <c r="L16" i="26"/>
  <c r="J16" i="26"/>
  <c r="M15" i="26"/>
  <c r="L15" i="26"/>
  <c r="J15" i="26"/>
  <c r="M14" i="26"/>
  <c r="L14" i="26"/>
  <c r="J14" i="26"/>
  <c r="M13" i="26"/>
  <c r="L13" i="26"/>
  <c r="J13" i="26"/>
  <c r="M12" i="26"/>
  <c r="L12" i="26"/>
  <c r="J12" i="26"/>
  <c r="M11" i="26"/>
  <c r="L11" i="26"/>
  <c r="J11" i="26"/>
  <c r="M10" i="26"/>
  <c r="L10" i="26"/>
  <c r="J10" i="26"/>
  <c r="M9" i="26"/>
  <c r="L9" i="26"/>
  <c r="J9" i="26"/>
  <c r="M8" i="26"/>
  <c r="L8" i="26"/>
  <c r="J8" i="26"/>
  <c r="G41" i="25"/>
  <c r="F41" i="25"/>
  <c r="E41" i="25"/>
  <c r="M40" i="25"/>
  <c r="L40" i="25"/>
  <c r="J40" i="25"/>
  <c r="M39" i="25"/>
  <c r="L39" i="25"/>
  <c r="J39" i="25"/>
  <c r="M38" i="25"/>
  <c r="L38" i="25"/>
  <c r="J38" i="25"/>
  <c r="M37" i="25"/>
  <c r="L37" i="25"/>
  <c r="J37" i="25"/>
  <c r="K37" i="25" s="1"/>
  <c r="H37" i="25" s="1"/>
  <c r="M36" i="25"/>
  <c r="L36" i="25"/>
  <c r="J36" i="25"/>
  <c r="M35" i="25"/>
  <c r="L35" i="25"/>
  <c r="J35" i="25"/>
  <c r="M34" i="25"/>
  <c r="L34" i="25"/>
  <c r="J34" i="25"/>
  <c r="M31" i="25"/>
  <c r="L31" i="25"/>
  <c r="J31" i="25"/>
  <c r="G30" i="25"/>
  <c r="F30" i="25"/>
  <c r="E30" i="25"/>
  <c r="M29" i="25"/>
  <c r="L29" i="25"/>
  <c r="J29" i="25"/>
  <c r="M28" i="25"/>
  <c r="L28" i="25"/>
  <c r="J28" i="25"/>
  <c r="M27" i="25"/>
  <c r="L27" i="25"/>
  <c r="J27" i="25"/>
  <c r="M26" i="25"/>
  <c r="L26" i="25"/>
  <c r="J26" i="25"/>
  <c r="M25" i="25"/>
  <c r="L25" i="25"/>
  <c r="K25" i="25" s="1"/>
  <c r="H25" i="25" s="1"/>
  <c r="J25" i="25"/>
  <c r="M24" i="25"/>
  <c r="L24" i="25"/>
  <c r="J24" i="25"/>
  <c r="M23" i="25"/>
  <c r="L23" i="25"/>
  <c r="J23" i="25"/>
  <c r="M22" i="25"/>
  <c r="L22" i="25"/>
  <c r="J22" i="25"/>
  <c r="M21" i="25"/>
  <c r="L21" i="25"/>
  <c r="J21" i="25"/>
  <c r="M18" i="25"/>
  <c r="L18" i="25"/>
  <c r="J18" i="25"/>
  <c r="G17" i="25"/>
  <c r="G30" i="38" s="1"/>
  <c r="F17" i="25"/>
  <c r="E17" i="25"/>
  <c r="E30" i="38" s="1"/>
  <c r="M16" i="25"/>
  <c r="L16" i="25"/>
  <c r="J16" i="25"/>
  <c r="M15" i="25"/>
  <c r="L15" i="25"/>
  <c r="J15" i="25"/>
  <c r="M14" i="25"/>
  <c r="L14" i="25"/>
  <c r="J14" i="25"/>
  <c r="M13" i="25"/>
  <c r="L13" i="25"/>
  <c r="J13" i="25"/>
  <c r="M12" i="25"/>
  <c r="L12" i="25"/>
  <c r="J12" i="25"/>
  <c r="M11" i="25"/>
  <c r="L11" i="25"/>
  <c r="J11" i="25"/>
  <c r="M10" i="25"/>
  <c r="L10" i="25"/>
  <c r="J10" i="25"/>
  <c r="K10" i="25" s="1"/>
  <c r="H10" i="25" s="1"/>
  <c r="M9" i="25"/>
  <c r="L9" i="25"/>
  <c r="J9" i="25"/>
  <c r="K9" i="25" s="1"/>
  <c r="H9" i="25" s="1"/>
  <c r="M8" i="25"/>
  <c r="L8" i="25"/>
  <c r="J8" i="25"/>
  <c r="M22" i="23"/>
  <c r="L22" i="23"/>
  <c r="J22" i="23"/>
  <c r="M21" i="23"/>
  <c r="L21" i="23"/>
  <c r="J21" i="23"/>
  <c r="M20" i="23"/>
  <c r="L20" i="23"/>
  <c r="J20" i="23"/>
  <c r="L19" i="23"/>
  <c r="J19" i="23"/>
  <c r="K19" i="23" s="1"/>
  <c r="H19" i="23" s="1"/>
  <c r="M18" i="23"/>
  <c r="L18" i="23"/>
  <c r="J18" i="23"/>
  <c r="M17" i="23"/>
  <c r="L17" i="23"/>
  <c r="J17" i="23"/>
  <c r="M12" i="23"/>
  <c r="L12" i="23"/>
  <c r="J12" i="23"/>
  <c r="M11" i="23"/>
  <c r="L11" i="23"/>
  <c r="J11" i="23"/>
  <c r="M10" i="23"/>
  <c r="L10" i="23"/>
  <c r="J10" i="23"/>
  <c r="K10" i="23" s="1"/>
  <c r="H10" i="23" s="1"/>
  <c r="M9" i="23"/>
  <c r="L9" i="23"/>
  <c r="J9" i="23"/>
  <c r="M8" i="23"/>
  <c r="L8" i="23"/>
  <c r="J8" i="23"/>
  <c r="M16" i="22"/>
  <c r="L16" i="22"/>
  <c r="J16" i="22"/>
  <c r="M12" i="22"/>
  <c r="L12" i="22"/>
  <c r="J12" i="22"/>
  <c r="K12" i="22" s="1"/>
  <c r="H12" i="22" s="1"/>
  <c r="M8" i="22"/>
  <c r="L8" i="22"/>
  <c r="J8" i="22"/>
  <c r="G23" i="21"/>
  <c r="F23" i="21"/>
  <c r="E23" i="21"/>
  <c r="G22" i="21"/>
  <c r="F22" i="21"/>
  <c r="E22" i="21"/>
  <c r="L22" i="21" s="1"/>
  <c r="G14" i="21"/>
  <c r="F14" i="21"/>
  <c r="E14" i="21"/>
  <c r="G13" i="21"/>
  <c r="J13" i="21" s="1"/>
  <c r="F13" i="21"/>
  <c r="E13" i="21"/>
  <c r="M3" i="21"/>
  <c r="G25" i="20"/>
  <c r="F25" i="20"/>
  <c r="E25" i="20"/>
  <c r="M24" i="20"/>
  <c r="L24" i="20"/>
  <c r="J24" i="20"/>
  <c r="K24" i="20" s="1"/>
  <c r="H24" i="20" s="1"/>
  <c r="M23" i="20"/>
  <c r="L23" i="20"/>
  <c r="J23" i="20"/>
  <c r="K23" i="20" s="1"/>
  <c r="H23" i="20" s="1"/>
  <c r="M22" i="20"/>
  <c r="L22" i="20"/>
  <c r="J22" i="20"/>
  <c r="G19" i="20"/>
  <c r="F19" i="20"/>
  <c r="E19" i="20"/>
  <c r="M18" i="20"/>
  <c r="L18" i="20"/>
  <c r="J18" i="20"/>
  <c r="M17" i="20"/>
  <c r="L17" i="20"/>
  <c r="J17" i="20"/>
  <c r="M16" i="20"/>
  <c r="L16" i="20"/>
  <c r="J16" i="20"/>
  <c r="M13" i="20"/>
  <c r="L13" i="20"/>
  <c r="J13" i="20"/>
  <c r="M12" i="20"/>
  <c r="L12" i="20"/>
  <c r="J12" i="20"/>
  <c r="M9" i="20"/>
  <c r="L9" i="20"/>
  <c r="J9" i="20"/>
  <c r="M8" i="20"/>
  <c r="M3" i="20" s="1"/>
  <c r="L8" i="20"/>
  <c r="J8" i="20"/>
  <c r="M62" i="19"/>
  <c r="L62" i="19"/>
  <c r="J62" i="19"/>
  <c r="M61" i="19"/>
  <c r="L61" i="19"/>
  <c r="J61" i="19"/>
  <c r="K61" i="19" s="1"/>
  <c r="H61" i="19" s="1"/>
  <c r="M60" i="19"/>
  <c r="L60" i="19"/>
  <c r="J60" i="19"/>
  <c r="M59" i="19"/>
  <c r="L59" i="19"/>
  <c r="J59" i="19"/>
  <c r="K59" i="19" s="1"/>
  <c r="H59" i="19" s="1"/>
  <c r="G56" i="19"/>
  <c r="F56" i="19"/>
  <c r="E56" i="19"/>
  <c r="M55" i="19"/>
  <c r="L55" i="19"/>
  <c r="J55" i="19"/>
  <c r="M54" i="19"/>
  <c r="L54" i="19"/>
  <c r="J54" i="19"/>
  <c r="M53" i="19"/>
  <c r="L53" i="19"/>
  <c r="J53" i="19"/>
  <c r="M52" i="19"/>
  <c r="L52" i="19"/>
  <c r="J52" i="19"/>
  <c r="M49" i="19"/>
  <c r="L49" i="19"/>
  <c r="J49" i="19"/>
  <c r="M46" i="19"/>
  <c r="L46" i="19"/>
  <c r="J46" i="19"/>
  <c r="M45" i="19"/>
  <c r="L45" i="19"/>
  <c r="J45" i="19"/>
  <c r="M44" i="19"/>
  <c r="L44" i="19"/>
  <c r="J44" i="19"/>
  <c r="M43" i="19"/>
  <c r="L43" i="19"/>
  <c r="J43" i="19"/>
  <c r="M42" i="19"/>
  <c r="L42" i="19"/>
  <c r="J42" i="19"/>
  <c r="G39" i="19"/>
  <c r="F39" i="19"/>
  <c r="E39" i="19"/>
  <c r="M38" i="19"/>
  <c r="L38" i="19"/>
  <c r="J38" i="19"/>
  <c r="K38" i="19" s="1"/>
  <c r="H38" i="19" s="1"/>
  <c r="M37" i="19"/>
  <c r="L37" i="19"/>
  <c r="J37" i="19"/>
  <c r="M36" i="19"/>
  <c r="L36" i="19"/>
  <c r="J36" i="19"/>
  <c r="M35" i="19"/>
  <c r="L35" i="19"/>
  <c r="J35" i="19"/>
  <c r="M32" i="19"/>
  <c r="L32" i="19"/>
  <c r="J32" i="19"/>
  <c r="M29" i="19"/>
  <c r="L29" i="19"/>
  <c r="J29" i="19"/>
  <c r="M28" i="19"/>
  <c r="L28" i="19"/>
  <c r="J28" i="19"/>
  <c r="M27" i="19"/>
  <c r="L27" i="19"/>
  <c r="J27" i="19"/>
  <c r="K27" i="19" s="1"/>
  <c r="H27" i="19" s="1"/>
  <c r="M26" i="19"/>
  <c r="L26" i="19"/>
  <c r="J26" i="19"/>
  <c r="K26" i="19" s="1"/>
  <c r="H26" i="19" s="1"/>
  <c r="M25" i="19"/>
  <c r="L25" i="19"/>
  <c r="J25" i="19"/>
  <c r="G22" i="19"/>
  <c r="F22" i="19"/>
  <c r="E22" i="19"/>
  <c r="M21" i="19"/>
  <c r="L21" i="19"/>
  <c r="J21" i="19"/>
  <c r="M20" i="19"/>
  <c r="L20" i="19"/>
  <c r="J20" i="19"/>
  <c r="M19" i="19"/>
  <c r="L19" i="19"/>
  <c r="J19" i="19"/>
  <c r="M18" i="19"/>
  <c r="L18" i="19"/>
  <c r="J18" i="19"/>
  <c r="M15" i="19"/>
  <c r="L15" i="19"/>
  <c r="J15" i="19"/>
  <c r="M12" i="19"/>
  <c r="L12" i="19"/>
  <c r="J12" i="19"/>
  <c r="M11" i="19"/>
  <c r="L11" i="19"/>
  <c r="J11" i="19"/>
  <c r="M10" i="19"/>
  <c r="L10" i="19"/>
  <c r="J10" i="19"/>
  <c r="K10" i="19" s="1"/>
  <c r="H10" i="19" s="1"/>
  <c r="M9" i="19"/>
  <c r="L9" i="19"/>
  <c r="J9" i="19"/>
  <c r="M8" i="19"/>
  <c r="L8" i="19"/>
  <c r="J8" i="19"/>
  <c r="M11" i="18"/>
  <c r="L11" i="18"/>
  <c r="J11" i="18"/>
  <c r="M10" i="18"/>
  <c r="L10" i="18"/>
  <c r="J10" i="18"/>
  <c r="K10" i="18" s="1"/>
  <c r="H10" i="18" s="1"/>
  <c r="M9" i="18"/>
  <c r="L9" i="18"/>
  <c r="J9" i="18"/>
  <c r="M8" i="18"/>
  <c r="L8" i="18"/>
  <c r="J8" i="18"/>
  <c r="G27" i="17"/>
  <c r="F27" i="17"/>
  <c r="E27" i="17"/>
  <c r="M26" i="17"/>
  <c r="L26" i="17"/>
  <c r="J26" i="17"/>
  <c r="M25" i="17"/>
  <c r="L25" i="17"/>
  <c r="J25" i="17"/>
  <c r="M24" i="17"/>
  <c r="L24" i="17"/>
  <c r="J24" i="17"/>
  <c r="K24" i="17" s="1"/>
  <c r="H24" i="17" s="1"/>
  <c r="M21" i="17"/>
  <c r="L21" i="17"/>
  <c r="J21" i="17"/>
  <c r="M20" i="17"/>
  <c r="L20" i="17"/>
  <c r="J20" i="17"/>
  <c r="M19" i="17"/>
  <c r="L19" i="17"/>
  <c r="J19" i="17"/>
  <c r="G16" i="17"/>
  <c r="F16" i="17"/>
  <c r="E16" i="17"/>
  <c r="M15" i="17"/>
  <c r="L15" i="17"/>
  <c r="J15" i="17"/>
  <c r="M14" i="17"/>
  <c r="L14" i="17"/>
  <c r="J14" i="17"/>
  <c r="M13" i="17"/>
  <c r="L13" i="17"/>
  <c r="J13" i="17"/>
  <c r="K13" i="17" s="1"/>
  <c r="H13" i="17" s="1"/>
  <c r="M10" i="17"/>
  <c r="L10" i="17"/>
  <c r="J10" i="17"/>
  <c r="M9" i="17"/>
  <c r="L9" i="17"/>
  <c r="J9" i="17"/>
  <c r="M8" i="17"/>
  <c r="L8" i="17"/>
  <c r="J8" i="17"/>
  <c r="M40" i="16"/>
  <c r="L40" i="16"/>
  <c r="J40" i="16"/>
  <c r="M39" i="16"/>
  <c r="L39" i="16"/>
  <c r="J39" i="16"/>
  <c r="M38" i="16"/>
  <c r="L38" i="16"/>
  <c r="J38" i="16"/>
  <c r="K38" i="16" s="1"/>
  <c r="H38" i="16" s="1"/>
  <c r="M37" i="16"/>
  <c r="K37" i="16" s="1"/>
  <c r="H37" i="16" s="1"/>
  <c r="L37" i="16"/>
  <c r="J37" i="16"/>
  <c r="M36" i="16"/>
  <c r="L36" i="16"/>
  <c r="J36" i="16"/>
  <c r="G33" i="16"/>
  <c r="F33" i="16"/>
  <c r="E33" i="16"/>
  <c r="M32" i="16"/>
  <c r="L32" i="16"/>
  <c r="J32" i="16"/>
  <c r="M31" i="16"/>
  <c r="L31" i="16"/>
  <c r="J31" i="16"/>
  <c r="K31" i="16" s="1"/>
  <c r="H31" i="16" s="1"/>
  <c r="M30" i="16"/>
  <c r="L30" i="16"/>
  <c r="J30" i="16"/>
  <c r="M29" i="16"/>
  <c r="L29" i="16"/>
  <c r="J29" i="16"/>
  <c r="M28" i="16"/>
  <c r="L28" i="16"/>
  <c r="J28" i="16"/>
  <c r="M25" i="16"/>
  <c r="K25" i="16" s="1"/>
  <c r="H25" i="16" s="1"/>
  <c r="L25" i="16"/>
  <c r="J25" i="16"/>
  <c r="M24" i="16"/>
  <c r="L24" i="16"/>
  <c r="J24" i="16"/>
  <c r="M23" i="16"/>
  <c r="L23" i="16"/>
  <c r="J23" i="16"/>
  <c r="K23" i="16" s="1"/>
  <c r="H23" i="16" s="1"/>
  <c r="M22" i="16"/>
  <c r="L22" i="16"/>
  <c r="J22" i="16"/>
  <c r="G19" i="16"/>
  <c r="F19" i="16"/>
  <c r="E19" i="16"/>
  <c r="M18" i="16"/>
  <c r="L18" i="16"/>
  <c r="J18" i="16"/>
  <c r="M17" i="16"/>
  <c r="L17" i="16"/>
  <c r="J17" i="16"/>
  <c r="M16" i="16"/>
  <c r="L16" i="16"/>
  <c r="J16" i="16"/>
  <c r="M15" i="16"/>
  <c r="L15" i="16"/>
  <c r="J15" i="16"/>
  <c r="K15" i="16" s="1"/>
  <c r="H15" i="16" s="1"/>
  <c r="M14" i="16"/>
  <c r="L14" i="16"/>
  <c r="J14" i="16"/>
  <c r="M11" i="16"/>
  <c r="L11" i="16"/>
  <c r="J11" i="16"/>
  <c r="M10" i="16"/>
  <c r="L10" i="16"/>
  <c r="J10" i="16"/>
  <c r="M9" i="16"/>
  <c r="L9" i="16"/>
  <c r="J9" i="16"/>
  <c r="M8" i="16"/>
  <c r="L8" i="16"/>
  <c r="J8" i="16"/>
  <c r="G36" i="15"/>
  <c r="F36" i="15"/>
  <c r="E36" i="15"/>
  <c r="G26" i="15"/>
  <c r="F26" i="15"/>
  <c r="E26" i="15"/>
  <c r="M17" i="15"/>
  <c r="L17" i="15"/>
  <c r="J17" i="15"/>
  <c r="K17" i="15" s="1"/>
  <c r="H17" i="15" s="1"/>
  <c r="M14" i="15"/>
  <c r="L14" i="15"/>
  <c r="J14" i="15"/>
  <c r="M11" i="15"/>
  <c r="L11" i="15"/>
  <c r="J11" i="15"/>
  <c r="M8" i="15"/>
  <c r="M3" i="15" s="1"/>
  <c r="L8" i="15"/>
  <c r="J8" i="15"/>
  <c r="M18" i="14"/>
  <c r="L18" i="14"/>
  <c r="J18" i="14"/>
  <c r="Q15" i="14"/>
  <c r="P15" i="14"/>
  <c r="O15" i="14"/>
  <c r="M15" i="14"/>
  <c r="L15" i="14"/>
  <c r="J15" i="14"/>
  <c r="Q14" i="14"/>
  <c r="P14" i="14"/>
  <c r="O14" i="14"/>
  <c r="M14" i="14"/>
  <c r="L14" i="14"/>
  <c r="N14" i="14" s="1"/>
  <c r="J14" i="14"/>
  <c r="Q13" i="14"/>
  <c r="P13" i="14"/>
  <c r="O13" i="14"/>
  <c r="M13" i="14"/>
  <c r="L13" i="14"/>
  <c r="N13" i="14" s="1"/>
  <c r="J13" i="14"/>
  <c r="Q10" i="14"/>
  <c r="P10" i="14"/>
  <c r="O10" i="14"/>
  <c r="M10" i="14"/>
  <c r="L10" i="14"/>
  <c r="N10" i="14" s="1"/>
  <c r="J10" i="14"/>
  <c r="Q9" i="14"/>
  <c r="P9" i="14"/>
  <c r="O9" i="14"/>
  <c r="M9" i="14"/>
  <c r="L9" i="14"/>
  <c r="J9" i="14"/>
  <c r="Q8" i="14"/>
  <c r="P8" i="14"/>
  <c r="O8" i="14"/>
  <c r="M8" i="14"/>
  <c r="L8" i="14"/>
  <c r="J8" i="14"/>
  <c r="M54" i="13"/>
  <c r="L54" i="13"/>
  <c r="J54" i="13"/>
  <c r="M53" i="13"/>
  <c r="L53" i="13"/>
  <c r="J53" i="13"/>
  <c r="G52" i="13"/>
  <c r="G55" i="13" s="1"/>
  <c r="E52" i="13"/>
  <c r="E55" i="13" s="1"/>
  <c r="M51" i="13"/>
  <c r="L51" i="13"/>
  <c r="J51" i="13"/>
  <c r="M50" i="13"/>
  <c r="L50" i="13"/>
  <c r="J50" i="13"/>
  <c r="M49" i="13"/>
  <c r="L49" i="13"/>
  <c r="J49" i="13"/>
  <c r="M48" i="13"/>
  <c r="L48" i="13"/>
  <c r="J48" i="13"/>
  <c r="K48" i="13" s="1"/>
  <c r="H48" i="13" s="1"/>
  <c r="M47" i="13"/>
  <c r="L47" i="13"/>
  <c r="J47" i="13"/>
  <c r="K47" i="13" s="1"/>
  <c r="H47" i="13" s="1"/>
  <c r="M43" i="13"/>
  <c r="L43" i="13"/>
  <c r="J43" i="13"/>
  <c r="M42" i="13"/>
  <c r="L42" i="13"/>
  <c r="K42" i="13" s="1"/>
  <c r="H42" i="13" s="1"/>
  <c r="J42" i="13"/>
  <c r="G41" i="13"/>
  <c r="G44" i="13" s="1"/>
  <c r="E41" i="13"/>
  <c r="E44" i="13" s="1"/>
  <c r="M40" i="13"/>
  <c r="L40" i="13"/>
  <c r="J40" i="13"/>
  <c r="M39" i="13"/>
  <c r="L39" i="13"/>
  <c r="J39" i="13"/>
  <c r="M38" i="13"/>
  <c r="L38" i="13"/>
  <c r="J38" i="13"/>
  <c r="M37" i="13"/>
  <c r="L37" i="13"/>
  <c r="J37" i="13"/>
  <c r="K37" i="13" s="1"/>
  <c r="H37" i="13" s="1"/>
  <c r="M36" i="13"/>
  <c r="L36" i="13"/>
  <c r="J36" i="13"/>
  <c r="M33" i="13"/>
  <c r="L33" i="13"/>
  <c r="J33" i="13"/>
  <c r="M32" i="13"/>
  <c r="L32" i="13"/>
  <c r="J32" i="13"/>
  <c r="F31" i="13"/>
  <c r="M30" i="13"/>
  <c r="L30" i="13"/>
  <c r="J30" i="13"/>
  <c r="K30" i="13" s="1"/>
  <c r="H30" i="13" s="1"/>
  <c r="M29" i="13"/>
  <c r="L29" i="13"/>
  <c r="J29" i="13"/>
  <c r="M28" i="13"/>
  <c r="L28" i="13"/>
  <c r="J28" i="13"/>
  <c r="G27" i="13"/>
  <c r="G31" i="13" s="1"/>
  <c r="F27" i="13"/>
  <c r="E27" i="13"/>
  <c r="E31" i="13" s="1"/>
  <c r="M26" i="13"/>
  <c r="L26" i="13"/>
  <c r="J26" i="13"/>
  <c r="M25" i="13"/>
  <c r="L25" i="13"/>
  <c r="J25" i="13"/>
  <c r="K25" i="13" s="1"/>
  <c r="H25" i="13" s="1"/>
  <c r="M24" i="13"/>
  <c r="L24" i="13"/>
  <c r="J24" i="13"/>
  <c r="M23" i="13"/>
  <c r="L23" i="13"/>
  <c r="J23" i="13"/>
  <c r="M22" i="13"/>
  <c r="L22" i="13"/>
  <c r="J22" i="13"/>
  <c r="M19" i="13"/>
  <c r="L19" i="13"/>
  <c r="J19" i="13"/>
  <c r="M18" i="13"/>
  <c r="L18" i="13"/>
  <c r="J18" i="13"/>
  <c r="M16" i="13"/>
  <c r="L16" i="13"/>
  <c r="J16" i="13"/>
  <c r="M15" i="13"/>
  <c r="L15" i="13"/>
  <c r="J15" i="13"/>
  <c r="M14" i="13"/>
  <c r="L14" i="13"/>
  <c r="J14" i="13"/>
  <c r="G13" i="13"/>
  <c r="G17" i="13" s="1"/>
  <c r="F13" i="13"/>
  <c r="F17" i="13" s="1"/>
  <c r="E13" i="13"/>
  <c r="E17" i="13" s="1"/>
  <c r="M12" i="13"/>
  <c r="L12" i="13"/>
  <c r="J12" i="13"/>
  <c r="K12" i="13" s="1"/>
  <c r="H12" i="13" s="1"/>
  <c r="M11" i="13"/>
  <c r="L11" i="13"/>
  <c r="J11" i="13"/>
  <c r="K11" i="13" s="1"/>
  <c r="H11" i="13" s="1"/>
  <c r="M10" i="13"/>
  <c r="L10" i="13"/>
  <c r="J10" i="13"/>
  <c r="M9" i="13"/>
  <c r="L9" i="13"/>
  <c r="J9" i="13"/>
  <c r="M8" i="13"/>
  <c r="L8" i="13"/>
  <c r="J8" i="13"/>
  <c r="M38" i="12"/>
  <c r="L38" i="12"/>
  <c r="J38" i="12"/>
  <c r="K38" i="12" s="1"/>
  <c r="H38" i="12" s="1"/>
  <c r="G35" i="12"/>
  <c r="F35" i="12"/>
  <c r="E35" i="12"/>
  <c r="M34" i="12"/>
  <c r="L34" i="12"/>
  <c r="J34" i="12"/>
  <c r="M33" i="12"/>
  <c r="L33" i="12"/>
  <c r="J33" i="12"/>
  <c r="M32" i="12"/>
  <c r="L32" i="12"/>
  <c r="J32" i="12"/>
  <c r="K32" i="12" s="1"/>
  <c r="H32" i="12" s="1"/>
  <c r="M31" i="12"/>
  <c r="L31" i="12"/>
  <c r="J31" i="12"/>
  <c r="M30" i="12"/>
  <c r="K30" i="12" s="1"/>
  <c r="H30" i="12" s="1"/>
  <c r="L30" i="12"/>
  <c r="J30" i="12"/>
  <c r="M29" i="12"/>
  <c r="L29" i="12"/>
  <c r="J29" i="12"/>
  <c r="M28" i="12"/>
  <c r="L28" i="12"/>
  <c r="J28" i="12"/>
  <c r="M27" i="12"/>
  <c r="L27" i="12"/>
  <c r="J27" i="12"/>
  <c r="M26" i="12"/>
  <c r="L26" i="12"/>
  <c r="J26" i="12"/>
  <c r="K26" i="12" s="1"/>
  <c r="H26" i="12" s="1"/>
  <c r="M25" i="12"/>
  <c r="L25" i="12"/>
  <c r="J25" i="12"/>
  <c r="M24" i="12"/>
  <c r="L24" i="12"/>
  <c r="J24" i="12"/>
  <c r="M23" i="12"/>
  <c r="L23" i="12"/>
  <c r="J23" i="12"/>
  <c r="G20" i="12"/>
  <c r="F20" i="12"/>
  <c r="E20" i="12"/>
  <c r="M19" i="12"/>
  <c r="L19" i="12"/>
  <c r="J19" i="12"/>
  <c r="M18" i="12"/>
  <c r="L18" i="12"/>
  <c r="J18" i="12"/>
  <c r="K18" i="12" s="1"/>
  <c r="H18" i="12" s="1"/>
  <c r="M17" i="12"/>
  <c r="L17" i="12"/>
  <c r="J17" i="12"/>
  <c r="K17" i="12" s="1"/>
  <c r="H17" i="12" s="1"/>
  <c r="M16" i="12"/>
  <c r="L16" i="12"/>
  <c r="J16" i="12"/>
  <c r="M15" i="12"/>
  <c r="L15" i="12"/>
  <c r="J15" i="12"/>
  <c r="M14" i="12"/>
  <c r="L14" i="12"/>
  <c r="J14" i="12"/>
  <c r="K14" i="12" s="1"/>
  <c r="H14" i="12" s="1"/>
  <c r="M13" i="12"/>
  <c r="L13" i="12"/>
  <c r="J13" i="12"/>
  <c r="M12" i="12"/>
  <c r="L12" i="12"/>
  <c r="J12" i="12"/>
  <c r="M11" i="12"/>
  <c r="L11" i="12"/>
  <c r="J11" i="12"/>
  <c r="M10" i="12"/>
  <c r="L10" i="12"/>
  <c r="J10" i="12"/>
  <c r="M9" i="12"/>
  <c r="L9" i="12"/>
  <c r="J9" i="12"/>
  <c r="M8" i="12"/>
  <c r="L8" i="12"/>
  <c r="J8" i="12"/>
  <c r="G20" i="11"/>
  <c r="G17" i="22" s="1"/>
  <c r="F20" i="11"/>
  <c r="E20" i="11"/>
  <c r="E17" i="22" s="1"/>
  <c r="M19" i="11"/>
  <c r="L19" i="11"/>
  <c r="J19" i="11"/>
  <c r="M18" i="11"/>
  <c r="L18" i="11"/>
  <c r="J18" i="11"/>
  <c r="G15" i="11"/>
  <c r="G13" i="22" s="1"/>
  <c r="F15" i="11"/>
  <c r="E15" i="11"/>
  <c r="M14" i="11"/>
  <c r="L14" i="11"/>
  <c r="J14" i="11"/>
  <c r="M13" i="11"/>
  <c r="L13" i="11"/>
  <c r="J13" i="11"/>
  <c r="G10" i="11"/>
  <c r="G9" i="15" s="1"/>
  <c r="G10" i="15" s="1"/>
  <c r="F10" i="11"/>
  <c r="E10" i="11"/>
  <c r="E27" i="15" s="1"/>
  <c r="M9" i="11"/>
  <c r="L9" i="11"/>
  <c r="J9" i="11"/>
  <c r="K9" i="11" s="1"/>
  <c r="H9" i="11" s="1"/>
  <c r="M8" i="11"/>
  <c r="M3" i="11" s="1"/>
  <c r="L8" i="11"/>
  <c r="J8" i="11"/>
  <c r="G18" i="9"/>
  <c r="F18" i="9"/>
  <c r="E18" i="9"/>
  <c r="M17" i="9"/>
  <c r="L17" i="9"/>
  <c r="J17" i="9"/>
  <c r="M16" i="9"/>
  <c r="L16" i="9"/>
  <c r="J16" i="9"/>
  <c r="M15" i="9"/>
  <c r="L15" i="9"/>
  <c r="J15" i="9"/>
  <c r="K15" i="9" s="1"/>
  <c r="H15" i="9" s="1"/>
  <c r="M14" i="9"/>
  <c r="L14" i="9"/>
  <c r="J14" i="9"/>
  <c r="K14" i="9" s="1"/>
  <c r="H14" i="9"/>
  <c r="G11" i="9"/>
  <c r="F11" i="9"/>
  <c r="E11" i="9"/>
  <c r="M10" i="9"/>
  <c r="L10" i="9"/>
  <c r="J10" i="9"/>
  <c r="M9" i="9"/>
  <c r="M3" i="9" s="1"/>
  <c r="L9" i="9"/>
  <c r="J9" i="9"/>
  <c r="M8" i="9"/>
  <c r="L8" i="9"/>
  <c r="J8" i="9"/>
  <c r="M50" i="8"/>
  <c r="L50" i="8"/>
  <c r="J50" i="8"/>
  <c r="M49" i="8"/>
  <c r="L49" i="8"/>
  <c r="J49" i="8"/>
  <c r="K49" i="8" s="1"/>
  <c r="H49" i="8" s="1"/>
  <c r="G48" i="8"/>
  <c r="G51" i="8" s="1"/>
  <c r="E48" i="8"/>
  <c r="E51" i="8" s="1"/>
  <c r="M47" i="8"/>
  <c r="L47" i="8"/>
  <c r="J47" i="8"/>
  <c r="M46" i="8"/>
  <c r="L46" i="8"/>
  <c r="J46" i="8"/>
  <c r="M45" i="8"/>
  <c r="L45" i="8"/>
  <c r="J45" i="8"/>
  <c r="K45" i="8" s="1"/>
  <c r="H45" i="8" s="1"/>
  <c r="M44" i="8"/>
  <c r="L44" i="8"/>
  <c r="J44" i="8"/>
  <c r="M43" i="8"/>
  <c r="L43" i="8"/>
  <c r="J43" i="8"/>
  <c r="M39" i="8"/>
  <c r="L39" i="8"/>
  <c r="J39" i="8"/>
  <c r="M38" i="8"/>
  <c r="L38" i="8"/>
  <c r="J38" i="8"/>
  <c r="G37" i="8"/>
  <c r="G40" i="8" s="1"/>
  <c r="E37" i="8"/>
  <c r="E40" i="8" s="1"/>
  <c r="M36" i="8"/>
  <c r="L36" i="8"/>
  <c r="J36" i="8"/>
  <c r="M35" i="8"/>
  <c r="L35" i="8"/>
  <c r="J35" i="8"/>
  <c r="M34" i="8"/>
  <c r="L34" i="8"/>
  <c r="J34" i="8"/>
  <c r="M33" i="8"/>
  <c r="L33" i="8"/>
  <c r="J33" i="8"/>
  <c r="M32" i="8"/>
  <c r="L32" i="8"/>
  <c r="J32" i="8"/>
  <c r="M28" i="8"/>
  <c r="L28" i="8"/>
  <c r="J28" i="8"/>
  <c r="M27" i="8"/>
  <c r="L27" i="8"/>
  <c r="J27" i="8"/>
  <c r="M26" i="8"/>
  <c r="L26" i="8"/>
  <c r="J26" i="8"/>
  <c r="G25" i="8"/>
  <c r="G29" i="8" s="1"/>
  <c r="F25" i="8"/>
  <c r="F29" i="8" s="1"/>
  <c r="E25" i="8"/>
  <c r="E29" i="8" s="1"/>
  <c r="M24" i="8"/>
  <c r="L24" i="8"/>
  <c r="J24" i="8"/>
  <c r="M23" i="8"/>
  <c r="L23" i="8"/>
  <c r="J23" i="8"/>
  <c r="M22" i="8"/>
  <c r="L22" i="8"/>
  <c r="J22" i="8"/>
  <c r="M21" i="8"/>
  <c r="L21" i="8"/>
  <c r="J21" i="8"/>
  <c r="K21" i="8" s="1"/>
  <c r="H21" i="8" s="1"/>
  <c r="M20" i="8"/>
  <c r="L20" i="8"/>
  <c r="J20" i="8"/>
  <c r="K20" i="8" s="1"/>
  <c r="H20" i="8" s="1"/>
  <c r="M16" i="8"/>
  <c r="L16" i="8"/>
  <c r="J16" i="8"/>
  <c r="M15" i="8"/>
  <c r="L15" i="8"/>
  <c r="J15" i="8"/>
  <c r="M14" i="8"/>
  <c r="L14" i="8"/>
  <c r="J14" i="8"/>
  <c r="G13" i="8"/>
  <c r="G17" i="8" s="1"/>
  <c r="F13" i="8"/>
  <c r="F17" i="8" s="1"/>
  <c r="E13" i="8"/>
  <c r="E17" i="8" s="1"/>
  <c r="M12" i="8"/>
  <c r="L12" i="8"/>
  <c r="J12" i="8"/>
  <c r="M11" i="8"/>
  <c r="L11" i="8"/>
  <c r="J11" i="8"/>
  <c r="K11" i="8" s="1"/>
  <c r="H11" i="8" s="1"/>
  <c r="M10" i="8"/>
  <c r="L10" i="8"/>
  <c r="J10" i="8"/>
  <c r="M9" i="8"/>
  <c r="L9" i="8"/>
  <c r="J9" i="8"/>
  <c r="K9" i="8" s="1"/>
  <c r="H9" i="8" s="1"/>
  <c r="M8" i="8"/>
  <c r="L8" i="8"/>
  <c r="J8" i="8"/>
  <c r="G36" i="7"/>
  <c r="F36" i="7"/>
  <c r="E36" i="7"/>
  <c r="M35" i="7"/>
  <c r="L35" i="7"/>
  <c r="J35" i="7"/>
  <c r="M34" i="7"/>
  <c r="L34" i="7"/>
  <c r="J34" i="7"/>
  <c r="M33" i="7"/>
  <c r="L33" i="7"/>
  <c r="J33" i="7"/>
  <c r="M32" i="7"/>
  <c r="L32" i="7"/>
  <c r="J32" i="7"/>
  <c r="K32" i="7" s="1"/>
  <c r="H32" i="7" s="1"/>
  <c r="M31" i="7"/>
  <c r="L31" i="7"/>
  <c r="J31" i="7"/>
  <c r="M30" i="7"/>
  <c r="L30" i="7"/>
  <c r="J30" i="7"/>
  <c r="K30" i="7" s="1"/>
  <c r="H30" i="7" s="1"/>
  <c r="M29" i="7"/>
  <c r="L29" i="7"/>
  <c r="J29" i="7"/>
  <c r="K29" i="7" s="1"/>
  <c r="H29" i="7" s="1"/>
  <c r="M28" i="7"/>
  <c r="K28" i="7" s="1"/>
  <c r="H28" i="7" s="1"/>
  <c r="L28" i="7"/>
  <c r="J28" i="7"/>
  <c r="G25" i="7"/>
  <c r="F25" i="7"/>
  <c r="E25" i="7"/>
  <c r="M24" i="7"/>
  <c r="L24" i="7"/>
  <c r="J24" i="7"/>
  <c r="M23" i="7"/>
  <c r="L23" i="7"/>
  <c r="J23" i="7"/>
  <c r="M22" i="7"/>
  <c r="L22" i="7"/>
  <c r="J22" i="7"/>
  <c r="M21" i="7"/>
  <c r="L21" i="7"/>
  <c r="J21" i="7"/>
  <c r="M20" i="7"/>
  <c r="L20" i="7"/>
  <c r="J20" i="7"/>
  <c r="M19" i="7"/>
  <c r="L19" i="7"/>
  <c r="J19" i="7"/>
  <c r="M18" i="7"/>
  <c r="L18" i="7"/>
  <c r="J18" i="7"/>
  <c r="M17" i="7"/>
  <c r="L17" i="7"/>
  <c r="J17" i="7"/>
  <c r="K17" i="7" s="1"/>
  <c r="H17" i="7" s="1"/>
  <c r="M14" i="7"/>
  <c r="L14" i="7"/>
  <c r="J14" i="7"/>
  <c r="M11" i="7"/>
  <c r="L11" i="7"/>
  <c r="J11" i="7"/>
  <c r="M8" i="7"/>
  <c r="L8" i="7"/>
  <c r="J8" i="7"/>
  <c r="M50" i="6"/>
  <c r="L50" i="6"/>
  <c r="J50" i="6"/>
  <c r="K50" i="6" s="1"/>
  <c r="H50" i="6" s="1"/>
  <c r="M49" i="6"/>
  <c r="L49" i="6"/>
  <c r="J49" i="6"/>
  <c r="G48" i="6"/>
  <c r="G51" i="6" s="1"/>
  <c r="E48" i="6"/>
  <c r="E51" i="6" s="1"/>
  <c r="M47" i="6"/>
  <c r="L47" i="6"/>
  <c r="J47" i="6"/>
  <c r="M46" i="6"/>
  <c r="L46" i="6"/>
  <c r="J46" i="6"/>
  <c r="M45" i="6"/>
  <c r="L45" i="6"/>
  <c r="J45" i="6"/>
  <c r="M44" i="6"/>
  <c r="L44" i="6"/>
  <c r="J44" i="6"/>
  <c r="M43" i="6"/>
  <c r="L43" i="6"/>
  <c r="J43" i="6"/>
  <c r="M39" i="6"/>
  <c r="L39" i="6"/>
  <c r="J39" i="6"/>
  <c r="M38" i="6"/>
  <c r="L38" i="6"/>
  <c r="J38" i="6"/>
  <c r="G37" i="6"/>
  <c r="G40" i="6" s="1"/>
  <c r="E37" i="6"/>
  <c r="E40" i="6" s="1"/>
  <c r="M36" i="6"/>
  <c r="L36" i="6"/>
  <c r="J36" i="6"/>
  <c r="M35" i="6"/>
  <c r="L35" i="6"/>
  <c r="J35" i="6"/>
  <c r="K35" i="6" s="1"/>
  <c r="H35" i="6" s="1"/>
  <c r="M34" i="6"/>
  <c r="L34" i="6"/>
  <c r="J34" i="6"/>
  <c r="K34" i="6" s="1"/>
  <c r="H34" i="6" s="1"/>
  <c r="M33" i="6"/>
  <c r="L33" i="6"/>
  <c r="J33" i="6"/>
  <c r="M32" i="6"/>
  <c r="L32" i="6"/>
  <c r="J32" i="6"/>
  <c r="M28" i="6"/>
  <c r="L28" i="6"/>
  <c r="J28" i="6"/>
  <c r="M27" i="6"/>
  <c r="L27" i="6"/>
  <c r="J27" i="6"/>
  <c r="M26" i="6"/>
  <c r="L26" i="6"/>
  <c r="J26" i="6"/>
  <c r="G25" i="6"/>
  <c r="G29" i="6" s="1"/>
  <c r="F25" i="6"/>
  <c r="F29" i="6" s="1"/>
  <c r="E25" i="6"/>
  <c r="E29" i="6" s="1"/>
  <c r="M24" i="6"/>
  <c r="L24" i="6"/>
  <c r="J24" i="6"/>
  <c r="M23" i="6"/>
  <c r="L23" i="6"/>
  <c r="J23" i="6"/>
  <c r="M22" i="6"/>
  <c r="L22" i="6"/>
  <c r="J22" i="6"/>
  <c r="M21" i="6"/>
  <c r="L21" i="6"/>
  <c r="J21" i="6"/>
  <c r="M20" i="6"/>
  <c r="L20" i="6"/>
  <c r="J20" i="6"/>
  <c r="M16" i="6"/>
  <c r="L16" i="6"/>
  <c r="J16" i="6"/>
  <c r="K16" i="6" s="1"/>
  <c r="H16" i="6" s="1"/>
  <c r="M15" i="6"/>
  <c r="L15" i="6"/>
  <c r="J15" i="6"/>
  <c r="M14" i="6"/>
  <c r="L14" i="6"/>
  <c r="J14" i="6"/>
  <c r="G13" i="6"/>
  <c r="G17" i="6" s="1"/>
  <c r="F13" i="6"/>
  <c r="F17" i="6" s="1"/>
  <c r="E13" i="6"/>
  <c r="E17" i="6" s="1"/>
  <c r="M12" i="6"/>
  <c r="L12" i="6"/>
  <c r="J12" i="6"/>
  <c r="M11" i="6"/>
  <c r="L11" i="6"/>
  <c r="J11" i="6"/>
  <c r="K11" i="6" s="1"/>
  <c r="H11" i="6"/>
  <c r="M10" i="6"/>
  <c r="L10" i="6"/>
  <c r="J10" i="6"/>
  <c r="M9" i="6"/>
  <c r="L9" i="6"/>
  <c r="J9" i="6"/>
  <c r="M8" i="6"/>
  <c r="L8" i="6"/>
  <c r="J8" i="6"/>
  <c r="G27" i="5"/>
  <c r="F27" i="5"/>
  <c r="E27" i="5"/>
  <c r="M26" i="5"/>
  <c r="L26" i="5"/>
  <c r="J26" i="5"/>
  <c r="M25" i="5"/>
  <c r="L25" i="5"/>
  <c r="J25" i="5"/>
  <c r="K25" i="5" s="1"/>
  <c r="H25" i="5" s="1"/>
  <c r="M24" i="5"/>
  <c r="L24" i="5"/>
  <c r="J24" i="5"/>
  <c r="K24" i="5" s="1"/>
  <c r="H24" i="5" s="1"/>
  <c r="M23" i="5"/>
  <c r="L23" i="5"/>
  <c r="J23" i="5"/>
  <c r="K23" i="5" s="1"/>
  <c r="H23" i="5" s="1"/>
  <c r="M22" i="5"/>
  <c r="L22" i="5"/>
  <c r="J22" i="5"/>
  <c r="M21" i="5"/>
  <c r="L21" i="5"/>
  <c r="J21" i="5"/>
  <c r="M20" i="5"/>
  <c r="L20" i="5"/>
  <c r="J20" i="5"/>
  <c r="M19" i="5"/>
  <c r="L19" i="5"/>
  <c r="J19" i="5"/>
  <c r="G16" i="5"/>
  <c r="F16" i="5"/>
  <c r="E16" i="5"/>
  <c r="M15" i="5"/>
  <c r="L15" i="5"/>
  <c r="J15" i="5"/>
  <c r="M14" i="5"/>
  <c r="L14" i="5"/>
  <c r="J14" i="5"/>
  <c r="M13" i="5"/>
  <c r="L13" i="5"/>
  <c r="J13" i="5"/>
  <c r="M12" i="5"/>
  <c r="L12" i="5"/>
  <c r="J12" i="5"/>
  <c r="M11" i="5"/>
  <c r="L11" i="5"/>
  <c r="J11" i="5"/>
  <c r="K11" i="5" s="1"/>
  <c r="H11" i="5" s="1"/>
  <c r="M10" i="5"/>
  <c r="L10" i="5"/>
  <c r="J10" i="5"/>
  <c r="M9" i="5"/>
  <c r="L9" i="5"/>
  <c r="J9" i="5"/>
  <c r="M8" i="5"/>
  <c r="L8" i="5"/>
  <c r="J8" i="5"/>
  <c r="G20" i="4"/>
  <c r="F20" i="4"/>
  <c r="E20" i="4"/>
  <c r="M19" i="4"/>
  <c r="L19" i="4"/>
  <c r="J19" i="4"/>
  <c r="M18" i="4"/>
  <c r="L18" i="4"/>
  <c r="J18" i="4"/>
  <c r="K18" i="4" s="1"/>
  <c r="H18" i="4" s="1"/>
  <c r="G15" i="4"/>
  <c r="F15" i="4"/>
  <c r="E15" i="4"/>
  <c r="M14" i="4"/>
  <c r="L14" i="4"/>
  <c r="J14" i="4"/>
  <c r="M13" i="4"/>
  <c r="L13" i="4"/>
  <c r="J13" i="4"/>
  <c r="G10" i="4"/>
  <c r="F10" i="4"/>
  <c r="E10" i="4"/>
  <c r="M9" i="4"/>
  <c r="L9" i="4"/>
  <c r="K9" i="4"/>
  <c r="H9" i="4" s="1"/>
  <c r="J9" i="4"/>
  <c r="M8" i="4"/>
  <c r="M3" i="4" s="1"/>
  <c r="L8" i="4"/>
  <c r="J8" i="4"/>
  <c r="F44" i="2"/>
  <c r="E44" i="2"/>
  <c r="N43" i="2"/>
  <c r="M43" i="2"/>
  <c r="K43" i="2"/>
  <c r="N42" i="2"/>
  <c r="M42" i="2"/>
  <c r="K42" i="2"/>
  <c r="N41" i="2"/>
  <c r="M41" i="2"/>
  <c r="K41" i="2"/>
  <c r="N40" i="2"/>
  <c r="M40" i="2"/>
  <c r="L40" i="2" s="1"/>
  <c r="G40" i="2" s="1"/>
  <c r="K40" i="2"/>
  <c r="N39" i="2"/>
  <c r="M39" i="2"/>
  <c r="K39" i="2"/>
  <c r="N38" i="2"/>
  <c r="M38" i="2"/>
  <c r="K38" i="2"/>
  <c r="L38" i="2" s="1"/>
  <c r="G38" i="2" s="1"/>
  <c r="N37" i="2"/>
  <c r="L37" i="2" s="1"/>
  <c r="G37" i="2" s="1"/>
  <c r="M37" i="2"/>
  <c r="K37" i="2"/>
  <c r="N34" i="2"/>
  <c r="K34" i="2"/>
  <c r="N33" i="2"/>
  <c r="K33" i="2"/>
  <c r="N32" i="2"/>
  <c r="K32" i="2"/>
  <c r="K29" i="2"/>
  <c r="K28" i="2"/>
  <c r="K27" i="2"/>
  <c r="K26" i="2"/>
  <c r="K25" i="2"/>
  <c r="K24" i="2"/>
  <c r="K23" i="2"/>
  <c r="K22" i="2"/>
  <c r="K21" i="2"/>
  <c r="K20" i="2"/>
  <c r="K19" i="2"/>
  <c r="L19" i="2" s="1"/>
  <c r="G19" i="2"/>
  <c r="K18" i="2"/>
  <c r="G17" i="2" s="1"/>
  <c r="G18" i="2"/>
  <c r="L17" i="2"/>
  <c r="K17" i="2"/>
  <c r="K16" i="2"/>
  <c r="L16" i="2" s="1"/>
  <c r="G16" i="2"/>
  <c r="K15" i="2"/>
  <c r="L15" i="2" s="1"/>
  <c r="G15" i="2"/>
  <c r="K14" i="2"/>
  <c r="L14" i="2" s="1"/>
  <c r="G14" i="2"/>
  <c r="K13" i="2"/>
  <c r="L13" i="2" s="1"/>
  <c r="G13" i="2"/>
  <c r="K12" i="2"/>
  <c r="L12" i="2" s="1"/>
  <c r="G12" i="2"/>
  <c r="K11" i="2"/>
  <c r="L11" i="2" s="1"/>
  <c r="G11" i="2"/>
  <c r="K10" i="2"/>
  <c r="L10" i="2" s="1"/>
  <c r="G10" i="2"/>
  <c r="K9" i="2"/>
  <c r="L9" i="2" s="1"/>
  <c r="G9" i="2"/>
  <c r="K8" i="2"/>
  <c r="L8" i="2" s="1"/>
  <c r="G8" i="2"/>
  <c r="K15" i="14" l="1"/>
  <c r="H15" i="14" s="1"/>
  <c r="K13" i="14"/>
  <c r="H13" i="14" s="1"/>
  <c r="L41" i="2"/>
  <c r="G41" i="2" s="1"/>
  <c r="K19" i="44"/>
  <c r="H19" i="44" s="1"/>
  <c r="K12" i="43"/>
  <c r="H12" i="43" s="1"/>
  <c r="K12" i="41"/>
  <c r="H12" i="41" s="1"/>
  <c r="K26" i="38"/>
  <c r="K8" i="40"/>
  <c r="H8" i="40" s="1"/>
  <c r="K42" i="19"/>
  <c r="H42" i="19" s="1"/>
  <c r="K54" i="19"/>
  <c r="H54" i="19" s="1"/>
  <c r="K8" i="5"/>
  <c r="J3" i="5"/>
  <c r="H9" i="3" s="1"/>
  <c r="K21" i="5"/>
  <c r="H21" i="5" s="1"/>
  <c r="K36" i="8"/>
  <c r="H36" i="8" s="1"/>
  <c r="K16" i="9"/>
  <c r="H16" i="9" s="1"/>
  <c r="J3" i="11"/>
  <c r="H8" i="10" s="1"/>
  <c r="K18" i="11"/>
  <c r="H18" i="11" s="1"/>
  <c r="K11" i="16"/>
  <c r="H11" i="16" s="1"/>
  <c r="K53" i="19"/>
  <c r="H53" i="19" s="1"/>
  <c r="J3" i="22"/>
  <c r="H23" i="10" s="1"/>
  <c r="K14" i="26"/>
  <c r="H14" i="26" s="1"/>
  <c r="K15" i="36"/>
  <c r="H15" i="36" s="1"/>
  <c r="K41" i="36"/>
  <c r="H41" i="36" s="1"/>
  <c r="K28" i="8"/>
  <c r="H28" i="8" s="1"/>
  <c r="K35" i="8"/>
  <c r="H35" i="8" s="1"/>
  <c r="K10" i="17"/>
  <c r="H10" i="17" s="1"/>
  <c r="K20" i="23"/>
  <c r="H20" i="23" s="1"/>
  <c r="K9" i="26"/>
  <c r="H9" i="26" s="1"/>
  <c r="K13" i="26"/>
  <c r="H13" i="26" s="1"/>
  <c r="K18" i="44"/>
  <c r="H18" i="44" s="1"/>
  <c r="K12" i="44"/>
  <c r="H12" i="44" s="1"/>
  <c r="K18" i="41"/>
  <c r="H18" i="41" s="1"/>
  <c r="K24" i="41"/>
  <c r="H24" i="41" s="1"/>
  <c r="K23" i="41"/>
  <c r="H23" i="41" s="1"/>
  <c r="K48" i="36"/>
  <c r="H48" i="36" s="1"/>
  <c r="K47" i="36"/>
  <c r="H47" i="36" s="1"/>
  <c r="K12" i="35"/>
  <c r="H12" i="35" s="1"/>
  <c r="K22" i="35"/>
  <c r="H22" i="35" s="1"/>
  <c r="K28" i="31"/>
  <c r="H24" i="31" s="1"/>
  <c r="K37" i="26"/>
  <c r="H37" i="26" s="1"/>
  <c r="K31" i="25"/>
  <c r="H31" i="25" s="1"/>
  <c r="K26" i="25"/>
  <c r="H26" i="25" s="1"/>
  <c r="K11" i="23"/>
  <c r="H11" i="23" s="1"/>
  <c r="K13" i="20"/>
  <c r="H13" i="20" s="1"/>
  <c r="K12" i="19"/>
  <c r="H12" i="19" s="1"/>
  <c r="K32" i="19"/>
  <c r="H32" i="19" s="1"/>
  <c r="K62" i="19"/>
  <c r="H62" i="19" s="1"/>
  <c r="K9" i="16"/>
  <c r="H9" i="16" s="1"/>
  <c r="K40" i="16"/>
  <c r="H40" i="16" s="1"/>
  <c r="K43" i="13"/>
  <c r="H43" i="13" s="1"/>
  <c r="K53" i="13"/>
  <c r="H53" i="13" s="1"/>
  <c r="K19" i="13"/>
  <c r="H19" i="13" s="1"/>
  <c r="K38" i="13"/>
  <c r="H38" i="13" s="1"/>
  <c r="K49" i="13"/>
  <c r="H49" i="13" s="1"/>
  <c r="K28" i="13"/>
  <c r="H28" i="13" s="1"/>
  <c r="K10" i="12"/>
  <c r="H10" i="12" s="1"/>
  <c r="K10" i="8"/>
  <c r="H10" i="8" s="1"/>
  <c r="K22" i="8"/>
  <c r="H22" i="8" s="1"/>
  <c r="K43" i="8"/>
  <c r="H43" i="8" s="1"/>
  <c r="K44" i="8"/>
  <c r="H44" i="8" s="1"/>
  <c r="K50" i="8"/>
  <c r="H50" i="8" s="1"/>
  <c r="K12" i="8"/>
  <c r="H12" i="8" s="1"/>
  <c r="K11" i="7"/>
  <c r="H11" i="7" s="1"/>
  <c r="K14" i="7"/>
  <c r="H14" i="7" s="1"/>
  <c r="K19" i="7"/>
  <c r="H19" i="7" s="1"/>
  <c r="K33" i="7"/>
  <c r="H33" i="7" s="1"/>
  <c r="K20" i="7"/>
  <c r="H20" i="7" s="1"/>
  <c r="K32" i="6"/>
  <c r="H32" i="6" s="1"/>
  <c r="K23" i="6"/>
  <c r="H23" i="6" s="1"/>
  <c r="K20" i="5"/>
  <c r="H20" i="5" s="1"/>
  <c r="K14" i="5"/>
  <c r="H14" i="5" s="1"/>
  <c r="K19" i="5"/>
  <c r="H19" i="5" s="1"/>
  <c r="K13" i="4"/>
  <c r="H13" i="4" s="1"/>
  <c r="J3" i="4"/>
  <c r="H8" i="3" s="1"/>
  <c r="N3" i="2"/>
  <c r="J3" i="6"/>
  <c r="H10" i="3" s="1"/>
  <c r="K8" i="16"/>
  <c r="H8" i="16" s="1"/>
  <c r="L3" i="16"/>
  <c r="K19" i="4"/>
  <c r="H19" i="4" s="1"/>
  <c r="K10" i="5"/>
  <c r="H10" i="5" s="1"/>
  <c r="K12" i="5"/>
  <c r="H12" i="5" s="1"/>
  <c r="L3" i="6"/>
  <c r="K33" i="8"/>
  <c r="H33" i="8" s="1"/>
  <c r="M3" i="16"/>
  <c r="M3" i="17"/>
  <c r="K14" i="17"/>
  <c r="H14" i="17" s="1"/>
  <c r="K11" i="18"/>
  <c r="H11" i="18" s="1"/>
  <c r="K20" i="32"/>
  <c r="H17" i="32" s="1"/>
  <c r="J28" i="32"/>
  <c r="M3" i="2"/>
  <c r="K14" i="4"/>
  <c r="H14" i="4" s="1"/>
  <c r="K9" i="5"/>
  <c r="H9" i="5" s="1"/>
  <c r="K9" i="6"/>
  <c r="H9" i="6" s="1"/>
  <c r="K43" i="6"/>
  <c r="H43" i="6" s="1"/>
  <c r="K44" i="6"/>
  <c r="H44" i="6" s="1"/>
  <c r="K47" i="6"/>
  <c r="H47" i="6" s="1"/>
  <c r="K18" i="7"/>
  <c r="H18" i="7" s="1"/>
  <c r="M3" i="8"/>
  <c r="F27" i="15"/>
  <c r="F9" i="15"/>
  <c r="F10" i="15" s="1"/>
  <c r="K19" i="12"/>
  <c r="H19" i="12" s="1"/>
  <c r="J3" i="14"/>
  <c r="H11" i="10" s="1"/>
  <c r="K29" i="16"/>
  <c r="H29" i="16" s="1"/>
  <c r="L3" i="22"/>
  <c r="K26" i="27"/>
  <c r="H19" i="27" s="1"/>
  <c r="J26" i="27"/>
  <c r="L3" i="4"/>
  <c r="K8" i="6"/>
  <c r="H8" i="6" s="1"/>
  <c r="K33" i="12"/>
  <c r="H33" i="12" s="1"/>
  <c r="K8" i="13"/>
  <c r="H8" i="13" s="1"/>
  <c r="N9" i="14"/>
  <c r="K9" i="14"/>
  <c r="H9" i="14" s="1"/>
  <c r="K11" i="19"/>
  <c r="H11" i="19" s="1"/>
  <c r="L39" i="2"/>
  <c r="G39" i="2" s="1"/>
  <c r="L42" i="2"/>
  <c r="G42" i="2" s="1"/>
  <c r="K26" i="5"/>
  <c r="H26" i="5" s="1"/>
  <c r="L43" i="2"/>
  <c r="G43" i="2" s="1"/>
  <c r="K13" i="5"/>
  <c r="H13" i="5" s="1"/>
  <c r="L3" i="8"/>
  <c r="K15" i="8"/>
  <c r="H15" i="8" s="1"/>
  <c r="K39" i="8"/>
  <c r="H39" i="8" s="1"/>
  <c r="K46" i="8"/>
  <c r="H46" i="8" s="1"/>
  <c r="G27" i="15"/>
  <c r="G9" i="22"/>
  <c r="K8" i="12"/>
  <c r="H8" i="12" s="1"/>
  <c r="K40" i="13"/>
  <c r="H40" i="13" s="1"/>
  <c r="K18" i="14"/>
  <c r="H18" i="14" s="1"/>
  <c r="K24" i="16"/>
  <c r="H24" i="16" s="1"/>
  <c r="L15" i="28"/>
  <c r="L3" i="28" s="1"/>
  <c r="L28" i="29"/>
  <c r="L3" i="29" s="1"/>
  <c r="K13" i="35"/>
  <c r="H13" i="35" s="1"/>
  <c r="K18" i="35"/>
  <c r="H18" i="35" s="1"/>
  <c r="K9" i="36"/>
  <c r="H9" i="36" s="1"/>
  <c r="K11" i="40"/>
  <c r="H11" i="40" s="1"/>
  <c r="K21" i="6"/>
  <c r="H21" i="6" s="1"/>
  <c r="K22" i="6"/>
  <c r="H22" i="6" s="1"/>
  <c r="K26" i="6"/>
  <c r="H26" i="6" s="1"/>
  <c r="K33" i="6"/>
  <c r="H33" i="6" s="1"/>
  <c r="K36" i="6"/>
  <c r="H36" i="6" s="1"/>
  <c r="K39" i="6"/>
  <c r="H39" i="6" s="1"/>
  <c r="K45" i="6"/>
  <c r="H45" i="6" s="1"/>
  <c r="K46" i="6"/>
  <c r="H46" i="6" s="1"/>
  <c r="K49" i="6"/>
  <c r="H49" i="6" s="1"/>
  <c r="K22" i="7"/>
  <c r="H22" i="7" s="1"/>
  <c r="K23" i="7"/>
  <c r="H23" i="7" s="1"/>
  <c r="K24" i="7"/>
  <c r="H24" i="7" s="1"/>
  <c r="K31" i="7"/>
  <c r="H31" i="7" s="1"/>
  <c r="K35" i="7"/>
  <c r="H35" i="7" s="1"/>
  <c r="K8" i="8"/>
  <c r="K23" i="8"/>
  <c r="H23" i="8" s="1"/>
  <c r="K24" i="8"/>
  <c r="H24" i="8" s="1"/>
  <c r="K10" i="9"/>
  <c r="H10" i="9" s="1"/>
  <c r="K14" i="11"/>
  <c r="H14" i="11" s="1"/>
  <c r="K19" i="11"/>
  <c r="H19" i="11" s="1"/>
  <c r="K12" i="12"/>
  <c r="H12" i="12" s="1"/>
  <c r="K24" i="12"/>
  <c r="H24" i="12" s="1"/>
  <c r="K29" i="12"/>
  <c r="H29" i="12" s="1"/>
  <c r="K31" i="12"/>
  <c r="H31" i="12" s="1"/>
  <c r="K16" i="13"/>
  <c r="H16" i="13" s="1"/>
  <c r="K23" i="13"/>
  <c r="H23" i="13" s="1"/>
  <c r="K29" i="13"/>
  <c r="H29" i="13" s="1"/>
  <c r="K39" i="13"/>
  <c r="H39" i="13" s="1"/>
  <c r="K54" i="13"/>
  <c r="H54" i="13" s="1"/>
  <c r="M3" i="14"/>
  <c r="K14" i="16"/>
  <c r="H14" i="16" s="1"/>
  <c r="K16" i="16"/>
  <c r="H16" i="16" s="1"/>
  <c r="K22" i="16"/>
  <c r="H22" i="16" s="1"/>
  <c r="K39" i="16"/>
  <c r="H39" i="16" s="1"/>
  <c r="K18" i="19"/>
  <c r="H18" i="19" s="1"/>
  <c r="J3" i="19"/>
  <c r="H16" i="10" s="1"/>
  <c r="K46" i="19"/>
  <c r="H46" i="19" s="1"/>
  <c r="K60" i="19"/>
  <c r="H60" i="19" s="1"/>
  <c r="K29" i="25"/>
  <c r="H29" i="25" s="1"/>
  <c r="K25" i="26"/>
  <c r="H25" i="26" s="1"/>
  <c r="K11" i="35"/>
  <c r="H11" i="35" s="1"/>
  <c r="M3" i="36"/>
  <c r="K53" i="36"/>
  <c r="H53" i="36" s="1"/>
  <c r="K26" i="40"/>
  <c r="H26" i="40" s="1"/>
  <c r="K22" i="41"/>
  <c r="H22" i="41" s="1"/>
  <c r="K32" i="41"/>
  <c r="H32" i="41" s="1"/>
  <c r="K16" i="43"/>
  <c r="H16" i="43" s="1"/>
  <c r="K19" i="43"/>
  <c r="H19" i="43" s="1"/>
  <c r="K9" i="44"/>
  <c r="H9" i="44" s="1"/>
  <c r="M3" i="6"/>
  <c r="K14" i="6"/>
  <c r="H14" i="6" s="1"/>
  <c r="K24" i="6"/>
  <c r="H24" i="6" s="1"/>
  <c r="K28" i="6"/>
  <c r="H28" i="6" s="1"/>
  <c r="K38" i="6"/>
  <c r="H38" i="6" s="1"/>
  <c r="K21" i="7"/>
  <c r="H21" i="7" s="1"/>
  <c r="K34" i="7"/>
  <c r="H34" i="7" s="1"/>
  <c r="K14" i="8"/>
  <c r="H14" i="8" s="1"/>
  <c r="K16" i="8"/>
  <c r="H16" i="8" s="1"/>
  <c r="K27" i="8"/>
  <c r="H27" i="8" s="1"/>
  <c r="K32" i="8"/>
  <c r="H32" i="8" s="1"/>
  <c r="K34" i="8"/>
  <c r="H34" i="8" s="1"/>
  <c r="K38" i="8"/>
  <c r="H38" i="8" s="1"/>
  <c r="K47" i="8"/>
  <c r="H47" i="8" s="1"/>
  <c r="J3" i="9"/>
  <c r="H17" i="3" s="1"/>
  <c r="K17" i="9"/>
  <c r="H17" i="9" s="1"/>
  <c r="K13" i="11"/>
  <c r="H13" i="11" s="1"/>
  <c r="K9" i="12"/>
  <c r="H9" i="12" s="1"/>
  <c r="K11" i="12"/>
  <c r="H11" i="12" s="1"/>
  <c r="J3" i="12"/>
  <c r="H9" i="10" s="1"/>
  <c r="K23" i="12"/>
  <c r="H23" i="12" s="1"/>
  <c r="K27" i="12"/>
  <c r="H27" i="12" s="1"/>
  <c r="K34" i="12"/>
  <c r="H34" i="12" s="1"/>
  <c r="K10" i="13"/>
  <c r="H10" i="13" s="1"/>
  <c r="K14" i="13"/>
  <c r="H14" i="13" s="1"/>
  <c r="K18" i="13"/>
  <c r="H18" i="13" s="1"/>
  <c r="K22" i="13"/>
  <c r="H22" i="13" s="1"/>
  <c r="K26" i="13"/>
  <c r="H26" i="13" s="1"/>
  <c r="K32" i="13"/>
  <c r="H32" i="13" s="1"/>
  <c r="K33" i="13"/>
  <c r="H33" i="13" s="1"/>
  <c r="K36" i="13"/>
  <c r="H36" i="13" s="1"/>
  <c r="K50" i="13"/>
  <c r="H50" i="13" s="1"/>
  <c r="K51" i="13"/>
  <c r="H51" i="13" s="1"/>
  <c r="K14" i="14"/>
  <c r="H14" i="14" s="1"/>
  <c r="K11" i="15"/>
  <c r="H11" i="15" s="1"/>
  <c r="L36" i="15"/>
  <c r="L3" i="15" s="1"/>
  <c r="K10" i="16"/>
  <c r="H10" i="16" s="1"/>
  <c r="K28" i="16"/>
  <c r="H28" i="16" s="1"/>
  <c r="K30" i="16"/>
  <c r="H30" i="16" s="1"/>
  <c r="K36" i="16"/>
  <c r="H36" i="16" s="1"/>
  <c r="K9" i="17"/>
  <c r="H9" i="17" s="1"/>
  <c r="K28" i="19"/>
  <c r="H28" i="19" s="1"/>
  <c r="K45" i="19"/>
  <c r="H45" i="19" s="1"/>
  <c r="K52" i="19"/>
  <c r="H52" i="19" s="1"/>
  <c r="K9" i="20"/>
  <c r="H9" i="20" s="1"/>
  <c r="J3" i="20"/>
  <c r="H19" i="10" s="1"/>
  <c r="K12" i="25"/>
  <c r="H12" i="25" s="1"/>
  <c r="K24" i="25"/>
  <c r="H24" i="25" s="1"/>
  <c r="K10" i="26"/>
  <c r="H10" i="26" s="1"/>
  <c r="L48" i="27"/>
  <c r="K36" i="32"/>
  <c r="H35" i="32" s="1"/>
  <c r="J3" i="35"/>
  <c r="H8" i="34" s="1"/>
  <c r="K20" i="35"/>
  <c r="H20" i="35" s="1"/>
  <c r="K11" i="36"/>
  <c r="H11" i="36" s="1"/>
  <c r="L3" i="38"/>
  <c r="K29" i="40"/>
  <c r="H29" i="40" s="1"/>
  <c r="K16" i="41"/>
  <c r="H16" i="41" s="1"/>
  <c r="K11" i="43"/>
  <c r="H11" i="43" s="1"/>
  <c r="K18" i="43"/>
  <c r="H18" i="43" s="1"/>
  <c r="K25" i="17"/>
  <c r="H25" i="17" s="1"/>
  <c r="K26" i="17"/>
  <c r="H26" i="17" s="1"/>
  <c r="K19" i="19"/>
  <c r="H19" i="19" s="1"/>
  <c r="K43" i="19"/>
  <c r="H43" i="19" s="1"/>
  <c r="K55" i="19"/>
  <c r="H55" i="19" s="1"/>
  <c r="K16" i="20"/>
  <c r="H16" i="20" s="1"/>
  <c r="K22" i="20"/>
  <c r="H22" i="20" s="1"/>
  <c r="K22" i="21"/>
  <c r="H21" i="21" s="1"/>
  <c r="M3" i="22"/>
  <c r="K12" i="23"/>
  <c r="H12" i="23" s="1"/>
  <c r="K17" i="23"/>
  <c r="H17" i="23" s="1"/>
  <c r="K18" i="23"/>
  <c r="H18" i="23" s="1"/>
  <c r="K22" i="23"/>
  <c r="H22" i="23" s="1"/>
  <c r="K14" i="25"/>
  <c r="H14" i="25" s="1"/>
  <c r="K16" i="25"/>
  <c r="H16" i="25" s="1"/>
  <c r="K21" i="25"/>
  <c r="H21" i="25" s="1"/>
  <c r="K28" i="25"/>
  <c r="H28" i="25" s="1"/>
  <c r="K34" i="25"/>
  <c r="H34" i="25" s="1"/>
  <c r="K36" i="25"/>
  <c r="H36" i="25" s="1"/>
  <c r="K12" i="26"/>
  <c r="H12" i="26" s="1"/>
  <c r="K20" i="26"/>
  <c r="H20" i="26" s="1"/>
  <c r="K27" i="26"/>
  <c r="H27" i="26" s="1"/>
  <c r="K15" i="27"/>
  <c r="H11" i="27" s="1"/>
  <c r="L3" i="27"/>
  <c r="K15" i="28"/>
  <c r="K26" i="28"/>
  <c r="H25" i="28" s="1"/>
  <c r="K37" i="28"/>
  <c r="K28" i="29"/>
  <c r="H25" i="29" s="1"/>
  <c r="K36" i="30"/>
  <c r="L12" i="31"/>
  <c r="L12" i="32"/>
  <c r="L3" i="32" s="1"/>
  <c r="K28" i="33"/>
  <c r="H25" i="33" s="1"/>
  <c r="M3" i="35"/>
  <c r="K14" i="35"/>
  <c r="H14" i="35" s="1"/>
  <c r="K19" i="35"/>
  <c r="H19" i="35" s="1"/>
  <c r="K24" i="35"/>
  <c r="H24" i="35" s="1"/>
  <c r="K21" i="36"/>
  <c r="H21" i="36" s="1"/>
  <c r="K31" i="36"/>
  <c r="H31" i="36" s="1"/>
  <c r="K36" i="36"/>
  <c r="H36" i="36" s="1"/>
  <c r="K42" i="36"/>
  <c r="H42" i="36" s="1"/>
  <c r="K52" i="36"/>
  <c r="H52" i="36" s="1"/>
  <c r="K58" i="36"/>
  <c r="H58" i="36" s="1"/>
  <c r="K9" i="40"/>
  <c r="H9" i="40" s="1"/>
  <c r="K10" i="40"/>
  <c r="H10" i="40" s="1"/>
  <c r="K13" i="40"/>
  <c r="H13" i="40" s="1"/>
  <c r="K19" i="40"/>
  <c r="H19" i="40" s="1"/>
  <c r="K33" i="40"/>
  <c r="H33" i="40" s="1"/>
  <c r="K14" i="41"/>
  <c r="H14" i="41" s="1"/>
  <c r="K25" i="41"/>
  <c r="H25" i="41" s="1"/>
  <c r="K9" i="43"/>
  <c r="H9" i="43" s="1"/>
  <c r="K8" i="44"/>
  <c r="H8" i="44" s="1"/>
  <c r="K15" i="44"/>
  <c r="H15" i="44" s="1"/>
  <c r="K15" i="19"/>
  <c r="H15" i="19" s="1"/>
  <c r="K29" i="19"/>
  <c r="H29" i="19" s="1"/>
  <c r="K35" i="19"/>
  <c r="H35" i="19" s="1"/>
  <c r="K44" i="19"/>
  <c r="H44" i="19" s="1"/>
  <c r="K12" i="20"/>
  <c r="H12" i="20" s="1"/>
  <c r="K13" i="25"/>
  <c r="H13" i="25" s="1"/>
  <c r="K22" i="25"/>
  <c r="H22" i="25" s="1"/>
  <c r="K27" i="25"/>
  <c r="H27" i="25" s="1"/>
  <c r="K35" i="25"/>
  <c r="H35" i="25" s="1"/>
  <c r="K40" i="25"/>
  <c r="H40" i="25" s="1"/>
  <c r="K11" i="26"/>
  <c r="H11" i="26" s="1"/>
  <c r="K16" i="26"/>
  <c r="H16" i="26" s="1"/>
  <c r="K24" i="26"/>
  <c r="H24" i="26" s="1"/>
  <c r="J15" i="27"/>
  <c r="L26" i="27"/>
  <c r="J15" i="28"/>
  <c r="J26" i="28"/>
  <c r="K48" i="28"/>
  <c r="H47" i="28" s="1"/>
  <c r="K36" i="29"/>
  <c r="K20" i="30"/>
  <c r="H16" i="30" s="1"/>
  <c r="L28" i="30"/>
  <c r="K28" i="30" s="1"/>
  <c r="J36" i="30"/>
  <c r="K36" i="31"/>
  <c r="L20" i="33"/>
  <c r="K20" i="33" s="1"/>
  <c r="H17" i="33" s="1"/>
  <c r="K36" i="33"/>
  <c r="K23" i="35"/>
  <c r="H23" i="35" s="1"/>
  <c r="K17" i="36"/>
  <c r="H17" i="36" s="1"/>
  <c r="K20" i="36"/>
  <c r="H20" i="36" s="1"/>
  <c r="K26" i="36"/>
  <c r="H26" i="36" s="1"/>
  <c r="K14" i="40"/>
  <c r="H14" i="40" s="1"/>
  <c r="K17" i="40"/>
  <c r="H17" i="40" s="1"/>
  <c r="K18" i="40"/>
  <c r="H18" i="40" s="1"/>
  <c r="K31" i="40"/>
  <c r="H31" i="40" s="1"/>
  <c r="K13" i="41"/>
  <c r="H13" i="41" s="1"/>
  <c r="K29" i="41"/>
  <c r="H29" i="41" s="1"/>
  <c r="K31" i="41"/>
  <c r="H31" i="41" s="1"/>
  <c r="K8" i="43"/>
  <c r="H8" i="43" s="1"/>
  <c r="K15" i="43"/>
  <c r="H15" i="43" s="1"/>
  <c r="K11" i="44"/>
  <c r="H11" i="44" s="1"/>
  <c r="K21" i="23"/>
  <c r="H21" i="23" s="1"/>
  <c r="H8" i="5"/>
  <c r="L3" i="5"/>
  <c r="K10" i="6"/>
  <c r="H10" i="6" s="1"/>
  <c r="K20" i="6"/>
  <c r="H20" i="6" s="1"/>
  <c r="H8" i="8"/>
  <c r="K8" i="9"/>
  <c r="F37" i="15"/>
  <c r="F15" i="15"/>
  <c r="F16" i="15" s="1"/>
  <c r="M3" i="12"/>
  <c r="J3" i="13"/>
  <c r="H10" i="10" s="1"/>
  <c r="K9" i="13"/>
  <c r="K8" i="14"/>
  <c r="L3" i="14"/>
  <c r="N8" i="14"/>
  <c r="N3" i="14" s="1"/>
  <c r="J3" i="18"/>
  <c r="H15" i="10" s="1"/>
  <c r="K8" i="26"/>
  <c r="L3" i="26"/>
  <c r="K15" i="26"/>
  <c r="H15" i="26" s="1"/>
  <c r="M3" i="26"/>
  <c r="M3" i="40"/>
  <c r="K15" i="12"/>
  <c r="H15" i="12" s="1"/>
  <c r="K3" i="2"/>
  <c r="F7" i="1" s="1"/>
  <c r="K8" i="4"/>
  <c r="M3" i="5"/>
  <c r="K12" i="6"/>
  <c r="H12" i="6" s="1"/>
  <c r="J3" i="8"/>
  <c r="H14" i="3" s="1"/>
  <c r="L3" i="9"/>
  <c r="K13" i="12"/>
  <c r="H13" i="12" s="1"/>
  <c r="L26" i="15"/>
  <c r="K21" i="17"/>
  <c r="H21" i="17" s="1"/>
  <c r="K15" i="5"/>
  <c r="H15" i="5" s="1"/>
  <c r="E13" i="22"/>
  <c r="E37" i="15"/>
  <c r="E15" i="15"/>
  <c r="E16" i="15" s="1"/>
  <c r="L3" i="17"/>
  <c r="K17" i="43"/>
  <c r="H17" i="43" s="1"/>
  <c r="J3" i="43"/>
  <c r="H8" i="42" s="1"/>
  <c r="L3" i="7"/>
  <c r="K14" i="36"/>
  <c r="H14" i="36" s="1"/>
  <c r="J3" i="36"/>
  <c r="H9" i="34" s="1"/>
  <c r="M3" i="7"/>
  <c r="L3" i="11"/>
  <c r="K16" i="12"/>
  <c r="H16" i="12" s="1"/>
  <c r="K25" i="12"/>
  <c r="H25" i="12" s="1"/>
  <c r="L3" i="13"/>
  <c r="K19" i="17"/>
  <c r="H19" i="17" s="1"/>
  <c r="K38" i="25"/>
  <c r="H38" i="25" s="1"/>
  <c r="J3" i="25"/>
  <c r="H8" i="24" s="1"/>
  <c r="K22" i="26"/>
  <c r="H22" i="26" s="1"/>
  <c r="J3" i="26"/>
  <c r="H9" i="24" s="1"/>
  <c r="K22" i="5"/>
  <c r="H22" i="5" s="1"/>
  <c r="K9" i="9"/>
  <c r="H9" i="9" s="1"/>
  <c r="J3" i="16"/>
  <c r="H13" i="10" s="1"/>
  <c r="K17" i="16"/>
  <c r="H17" i="16" s="1"/>
  <c r="H22" i="27"/>
  <c r="H24" i="27"/>
  <c r="H25" i="27"/>
  <c r="K15" i="6"/>
  <c r="H15" i="6" s="1"/>
  <c r="K27" i="6"/>
  <c r="H27" i="6" s="1"/>
  <c r="J3" i="7"/>
  <c r="H13" i="3" s="1"/>
  <c r="K8" i="7"/>
  <c r="K26" i="8"/>
  <c r="H26" i="8" s="1"/>
  <c r="K28" i="12"/>
  <c r="H28" i="12" s="1"/>
  <c r="M3" i="13"/>
  <c r="K15" i="13"/>
  <c r="H15" i="13" s="1"/>
  <c r="K24" i="13"/>
  <c r="H24" i="13" s="1"/>
  <c r="K10" i="14"/>
  <c r="H10" i="14" s="1"/>
  <c r="H8" i="27"/>
  <c r="H12" i="27"/>
  <c r="H14" i="27"/>
  <c r="H9" i="27"/>
  <c r="H13" i="27"/>
  <c r="L3" i="12"/>
  <c r="K14" i="15"/>
  <c r="H14" i="15" s="1"/>
  <c r="K26" i="15"/>
  <c r="K15" i="17"/>
  <c r="H15" i="17" s="1"/>
  <c r="K36" i="19"/>
  <c r="H36" i="19" s="1"/>
  <c r="K48" i="27"/>
  <c r="J48" i="27"/>
  <c r="H26" i="29"/>
  <c r="H19" i="30"/>
  <c r="K8" i="11"/>
  <c r="K8" i="15"/>
  <c r="J26" i="15"/>
  <c r="J3" i="15" s="1"/>
  <c r="H12" i="10" s="1"/>
  <c r="J3" i="17"/>
  <c r="H14" i="10" s="1"/>
  <c r="K17" i="20"/>
  <c r="H17" i="20" s="1"/>
  <c r="J3" i="23"/>
  <c r="H24" i="10" s="1"/>
  <c r="K12" i="31"/>
  <c r="J12" i="31"/>
  <c r="M3" i="41"/>
  <c r="J36" i="15"/>
  <c r="K8" i="17"/>
  <c r="L3" i="18"/>
  <c r="K8" i="18"/>
  <c r="L3" i="19"/>
  <c r="K8" i="19"/>
  <c r="K20" i="19"/>
  <c r="H20" i="19" s="1"/>
  <c r="J22" i="21"/>
  <c r="J3" i="21" s="1"/>
  <c r="H20" i="10" s="1"/>
  <c r="L3" i="23"/>
  <c r="K8" i="25"/>
  <c r="L3" i="25"/>
  <c r="K20" i="31"/>
  <c r="H26" i="32"/>
  <c r="H25" i="32"/>
  <c r="H27" i="32"/>
  <c r="H24" i="32"/>
  <c r="J36" i="32"/>
  <c r="K8" i="36"/>
  <c r="L3" i="36"/>
  <c r="K17" i="44"/>
  <c r="H17" i="44" s="1"/>
  <c r="J3" i="44"/>
  <c r="H9" i="42" s="1"/>
  <c r="K20" i="17"/>
  <c r="H20" i="17" s="1"/>
  <c r="M3" i="18"/>
  <c r="M3" i="19"/>
  <c r="K25" i="19"/>
  <c r="H25" i="19" s="1"/>
  <c r="K37" i="19"/>
  <c r="H37" i="19" s="1"/>
  <c r="K49" i="19"/>
  <c r="H49" i="19" s="1"/>
  <c r="K8" i="20"/>
  <c r="K8" i="22"/>
  <c r="M3" i="23"/>
  <c r="K8" i="23"/>
  <c r="M3" i="25"/>
  <c r="H26" i="31"/>
  <c r="H25" i="31"/>
  <c r="K12" i="33"/>
  <c r="J12" i="33"/>
  <c r="E9" i="15"/>
  <c r="E10" i="15" s="1"/>
  <c r="G15" i="15"/>
  <c r="G16" i="15" s="1"/>
  <c r="G37" i="15"/>
  <c r="K36" i="15" s="1"/>
  <c r="K18" i="16"/>
  <c r="H18" i="16" s="1"/>
  <c r="K32" i="16"/>
  <c r="H32" i="16" s="1"/>
  <c r="L3" i="20"/>
  <c r="K18" i="20"/>
  <c r="H18" i="20" s="1"/>
  <c r="L13" i="21"/>
  <c r="K28" i="26"/>
  <c r="H28" i="26" s="1"/>
  <c r="H17" i="30"/>
  <c r="H27" i="31"/>
  <c r="K12" i="40"/>
  <c r="H12" i="40" s="1"/>
  <c r="L3" i="40"/>
  <c r="K9" i="18"/>
  <c r="H9" i="18" s="1"/>
  <c r="K9" i="19"/>
  <c r="H9" i="19" s="1"/>
  <c r="K21" i="19"/>
  <c r="H21" i="19" s="1"/>
  <c r="E9" i="22"/>
  <c r="J3" i="28"/>
  <c r="H11" i="24" s="1"/>
  <c r="K12" i="29"/>
  <c r="J12" i="29"/>
  <c r="H19" i="29"/>
  <c r="H18" i="29"/>
  <c r="H17" i="29"/>
  <c r="H16" i="29"/>
  <c r="L20" i="31"/>
  <c r="L3" i="31" s="1"/>
  <c r="H33" i="31"/>
  <c r="H32" i="31"/>
  <c r="K8" i="35"/>
  <c r="L3" i="35"/>
  <c r="J3" i="41"/>
  <c r="H9" i="39" s="1"/>
  <c r="K16" i="22"/>
  <c r="H16" i="22" s="1"/>
  <c r="K18" i="25"/>
  <c r="H18" i="25" s="1"/>
  <c r="K32" i="26"/>
  <c r="H32" i="26" s="1"/>
  <c r="K36" i="26"/>
  <c r="H36" i="26" s="1"/>
  <c r="K12" i="30"/>
  <c r="J12" i="30"/>
  <c r="J36" i="31"/>
  <c r="K25" i="38"/>
  <c r="J25" i="38"/>
  <c r="K15" i="40"/>
  <c r="H15" i="40" s="1"/>
  <c r="K28" i="40"/>
  <c r="H28" i="40" s="1"/>
  <c r="K32" i="40"/>
  <c r="H32" i="40" s="1"/>
  <c r="K17" i="41"/>
  <c r="H17" i="41" s="1"/>
  <c r="K30" i="41"/>
  <c r="H30" i="41" s="1"/>
  <c r="K11" i="25"/>
  <c r="H11" i="25" s="1"/>
  <c r="H33" i="29"/>
  <c r="H32" i="29"/>
  <c r="H34" i="31"/>
  <c r="K24" i="40"/>
  <c r="H24" i="40" s="1"/>
  <c r="K9" i="41"/>
  <c r="H9" i="41" s="1"/>
  <c r="L3" i="41"/>
  <c r="K26" i="41"/>
  <c r="H26" i="41" s="1"/>
  <c r="M3" i="43"/>
  <c r="M3" i="44"/>
  <c r="K35" i="26"/>
  <c r="H35" i="26" s="1"/>
  <c r="K37" i="27"/>
  <c r="J36" i="29"/>
  <c r="H35" i="31"/>
  <c r="K12" i="32"/>
  <c r="J12" i="32"/>
  <c r="J36" i="33"/>
  <c r="K9" i="23"/>
  <c r="H9" i="23" s="1"/>
  <c r="K15" i="25"/>
  <c r="H15" i="25" s="1"/>
  <c r="K23" i="25"/>
  <c r="H23" i="25" s="1"/>
  <c r="K39" i="25"/>
  <c r="H39" i="25" s="1"/>
  <c r="K23" i="26"/>
  <c r="H23" i="26" s="1"/>
  <c r="J37" i="27"/>
  <c r="H34" i="28"/>
  <c r="H33" i="28"/>
  <c r="H30" i="28"/>
  <c r="K35" i="36"/>
  <c r="H35" i="36" s="1"/>
  <c r="K38" i="36"/>
  <c r="H38" i="36" s="1"/>
  <c r="K24" i="38"/>
  <c r="J3" i="40"/>
  <c r="H8" i="39" s="1"/>
  <c r="K25" i="40"/>
  <c r="H25" i="40" s="1"/>
  <c r="K27" i="41"/>
  <c r="H27" i="41" s="1"/>
  <c r="K8" i="41"/>
  <c r="L3" i="43"/>
  <c r="L3" i="44"/>
  <c r="J24" i="38"/>
  <c r="L3" i="2" l="1"/>
  <c r="G7" i="1" s="1"/>
  <c r="H19" i="28"/>
  <c r="H43" i="28"/>
  <c r="J3" i="30"/>
  <c r="H13" i="24" s="1"/>
  <c r="H45" i="28"/>
  <c r="H11" i="34"/>
  <c r="F11" i="1" s="1"/>
  <c r="H26" i="33"/>
  <c r="H18" i="33"/>
  <c r="H34" i="32"/>
  <c r="H18" i="32"/>
  <c r="H18" i="30"/>
  <c r="H10" i="27"/>
  <c r="H22" i="28"/>
  <c r="H46" i="28"/>
  <c r="H19" i="32"/>
  <c r="H21" i="28"/>
  <c r="H23" i="28"/>
  <c r="H41" i="28"/>
  <c r="H16" i="32"/>
  <c r="H20" i="28"/>
  <c r="K3" i="28"/>
  <c r="J11" i="24" s="1"/>
  <c r="H11" i="28"/>
  <c r="H24" i="28"/>
  <c r="H42" i="28"/>
  <c r="H44" i="28"/>
  <c r="H19" i="33"/>
  <c r="H18" i="21"/>
  <c r="K3" i="5"/>
  <c r="J9" i="3" s="1"/>
  <c r="H25" i="30"/>
  <c r="H27" i="30"/>
  <c r="H24" i="30"/>
  <c r="H26" i="30"/>
  <c r="H34" i="33"/>
  <c r="H35" i="33"/>
  <c r="H35" i="30"/>
  <c r="H34" i="30"/>
  <c r="H32" i="33"/>
  <c r="L3" i="30"/>
  <c r="H32" i="30"/>
  <c r="J3" i="27"/>
  <c r="H10" i="24" s="1"/>
  <c r="H33" i="33"/>
  <c r="K3" i="44"/>
  <c r="J9" i="42" s="1"/>
  <c r="K3" i="43"/>
  <c r="J8" i="42" s="1"/>
  <c r="H32" i="32"/>
  <c r="H27" i="29"/>
  <c r="H24" i="29"/>
  <c r="H19" i="3"/>
  <c r="F8" i="1" s="1"/>
  <c r="H20" i="27"/>
  <c r="H23" i="27"/>
  <c r="H16" i="33"/>
  <c r="H24" i="33"/>
  <c r="H34" i="29"/>
  <c r="H35" i="29"/>
  <c r="H36" i="28"/>
  <c r="H35" i="28"/>
  <c r="H32" i="28"/>
  <c r="H31" i="28"/>
  <c r="H14" i="28"/>
  <c r="H13" i="28"/>
  <c r="H10" i="28"/>
  <c r="H9" i="28"/>
  <c r="H12" i="28"/>
  <c r="H26" i="10"/>
  <c r="F9" i="1" s="1"/>
  <c r="H20" i="21"/>
  <c r="H19" i="21"/>
  <c r="H11" i="39"/>
  <c r="F13" i="1" s="1"/>
  <c r="L3" i="33"/>
  <c r="H17" i="21"/>
  <c r="J3" i="38"/>
  <c r="H8" i="37" s="1"/>
  <c r="F12" i="1" s="1"/>
  <c r="H33" i="30"/>
  <c r="H8" i="28"/>
  <c r="H33" i="32"/>
  <c r="H21" i="27"/>
  <c r="H27" i="33"/>
  <c r="H35" i="15"/>
  <c r="H34" i="15"/>
  <c r="H33" i="15"/>
  <c r="H31" i="15"/>
  <c r="H30" i="15"/>
  <c r="H32" i="15"/>
  <c r="H8" i="32"/>
  <c r="H11" i="32"/>
  <c r="K3" i="32"/>
  <c r="J15" i="24" s="1"/>
  <c r="H9" i="32"/>
  <c r="H10" i="32"/>
  <c r="H8" i="22"/>
  <c r="K3" i="22"/>
  <c r="J23" i="10" s="1"/>
  <c r="K3" i="11"/>
  <c r="J8" i="10" s="1"/>
  <c r="H8" i="11"/>
  <c r="H8" i="14"/>
  <c r="K3" i="14"/>
  <c r="J11" i="10" s="1"/>
  <c r="H8" i="35"/>
  <c r="K3" i="35"/>
  <c r="J8" i="34" s="1"/>
  <c r="J3" i="29"/>
  <c r="H12" i="24" s="1"/>
  <c r="K13" i="21"/>
  <c r="L3" i="21"/>
  <c r="J3" i="33"/>
  <c r="H16" i="24" s="1"/>
  <c r="H8" i="20"/>
  <c r="K3" i="20"/>
  <c r="J19" i="10" s="1"/>
  <c r="H41" i="27"/>
  <c r="H45" i="27"/>
  <c r="H44" i="27"/>
  <c r="H47" i="27"/>
  <c r="H46" i="27"/>
  <c r="H43" i="27"/>
  <c r="H42" i="27"/>
  <c r="H9" i="13"/>
  <c r="K3" i="13"/>
  <c r="J10" i="10" s="1"/>
  <c r="H8" i="33"/>
  <c r="H11" i="33"/>
  <c r="H10" i="33"/>
  <c r="K3" i="33"/>
  <c r="J16" i="24" s="1"/>
  <c r="H9" i="33"/>
  <c r="H19" i="31"/>
  <c r="H18" i="31"/>
  <c r="H17" i="31"/>
  <c r="H16" i="31"/>
  <c r="H8" i="4"/>
  <c r="K3" i="4"/>
  <c r="J8" i="3" s="1"/>
  <c r="H30" i="27"/>
  <c r="H34" i="27"/>
  <c r="H33" i="27"/>
  <c r="H35" i="27"/>
  <c r="H36" i="27"/>
  <c r="H32" i="27"/>
  <c r="H31" i="27"/>
  <c r="H8" i="36"/>
  <c r="K3" i="36"/>
  <c r="J9" i="34" s="1"/>
  <c r="K3" i="26"/>
  <c r="J9" i="24" s="1"/>
  <c r="H8" i="26"/>
  <c r="K3" i="8"/>
  <c r="J14" i="3" s="1"/>
  <c r="K3" i="19"/>
  <c r="J16" i="10" s="1"/>
  <c r="H8" i="19"/>
  <c r="K3" i="18"/>
  <c r="J15" i="10" s="1"/>
  <c r="H8" i="18"/>
  <c r="H24" i="15"/>
  <c r="H23" i="15"/>
  <c r="H22" i="15"/>
  <c r="H25" i="15"/>
  <c r="H21" i="15"/>
  <c r="H20" i="15"/>
  <c r="K3" i="27"/>
  <c r="J10" i="24" s="1"/>
  <c r="K3" i="16"/>
  <c r="J13" i="10" s="1"/>
  <c r="K3" i="6"/>
  <c r="J10" i="3" s="1"/>
  <c r="K3" i="41"/>
  <c r="J9" i="39" s="1"/>
  <c r="H8" i="41"/>
  <c r="H8" i="29"/>
  <c r="H11" i="29"/>
  <c r="H10" i="29"/>
  <c r="H9" i="29"/>
  <c r="K3" i="29"/>
  <c r="J12" i="24" s="1"/>
  <c r="K3" i="38"/>
  <c r="J8" i="37" s="1"/>
  <c r="G12" i="1" s="1"/>
  <c r="H14" i="38"/>
  <c r="H12" i="38"/>
  <c r="H20" i="38"/>
  <c r="H8" i="38"/>
  <c r="K3" i="12"/>
  <c r="J9" i="10" s="1"/>
  <c r="K3" i="23"/>
  <c r="J24" i="10" s="1"/>
  <c r="H8" i="23"/>
  <c r="K3" i="25"/>
  <c r="J8" i="24" s="1"/>
  <c r="H8" i="25"/>
  <c r="K3" i="17"/>
  <c r="J14" i="10" s="1"/>
  <c r="H8" i="17"/>
  <c r="J3" i="31"/>
  <c r="H14" i="24" s="1"/>
  <c r="K3" i="40"/>
  <c r="J8" i="39" s="1"/>
  <c r="K3" i="9"/>
  <c r="J17" i="3" s="1"/>
  <c r="H8" i="9"/>
  <c r="H8" i="30"/>
  <c r="H11" i="30"/>
  <c r="H10" i="30"/>
  <c r="H9" i="30"/>
  <c r="K3" i="30"/>
  <c r="J13" i="24" s="1"/>
  <c r="J3" i="32"/>
  <c r="H15" i="24" s="1"/>
  <c r="H16" i="38"/>
  <c r="H9" i="38"/>
  <c r="H8" i="31"/>
  <c r="H11" i="31"/>
  <c r="K3" i="31"/>
  <c r="J14" i="24" s="1"/>
  <c r="H10" i="31"/>
  <c r="H9" i="31"/>
  <c r="K3" i="15"/>
  <c r="J12" i="10" s="1"/>
  <c r="H8" i="15"/>
  <c r="K3" i="7"/>
  <c r="J13" i="3" s="1"/>
  <c r="H8" i="7"/>
  <c r="H11" i="42"/>
  <c r="F14" i="1" s="1"/>
  <c r="J11" i="42" l="1"/>
  <c r="G14" i="1" s="1"/>
  <c r="J11" i="39"/>
  <c r="G13" i="1" s="1"/>
  <c r="J19" i="3"/>
  <c r="G8" i="1" s="1"/>
  <c r="H18" i="24"/>
  <c r="F10" i="1" s="1"/>
  <c r="F16" i="1" s="1"/>
  <c r="H12" i="21"/>
  <c r="H11" i="21"/>
  <c r="H10" i="21"/>
  <c r="H9" i="21"/>
  <c r="H8" i="21"/>
  <c r="K3" i="21"/>
  <c r="J20" i="10" s="1"/>
  <c r="J26" i="10" s="1"/>
  <c r="G9" i="1" s="1"/>
  <c r="J11" i="34"/>
  <c r="G11" i="1" s="1"/>
  <c r="J18" i="24"/>
  <c r="G10" i="1" s="1"/>
  <c r="G16" i="1" l="1"/>
</calcChain>
</file>

<file path=xl/sharedStrings.xml><?xml version="1.0" encoding="utf-8"?>
<sst xmlns="http://schemas.openxmlformats.org/spreadsheetml/2006/main" count="3098" uniqueCount="1234">
  <si>
    <t>Innrapportering av ekomstatistikk helår 2019</t>
  </si>
  <si>
    <t>Alt ser bra ut, men ta en ekstra sjekk likevel :-)</t>
  </si>
  <si>
    <t>Les den vedlagte rapporteringsveiledningen nøye!</t>
  </si>
  <si>
    <t>Det er svar som må besvares, korrigeres eller kommenteres!</t>
  </si>
  <si>
    <t>Innholdsfortegnelse</t>
  </si>
  <si>
    <t>Dersom du ikke har den for hånden kan den lastes ned her:</t>
  </si>
  <si>
    <t>https://nkom.no/files/ekomportal/ekomstat_2019_veiledning.docx</t>
  </si>
  <si>
    <t>Antall svar avgitt</t>
  </si>
  <si>
    <t>Mangler svar</t>
  </si>
  <si>
    <t>Selskapsinformasjon og investeringer</t>
  </si>
  <si>
    <t>Fasttelefoni</t>
  </si>
  <si>
    <t>6 sider</t>
  </si>
  <si>
    <t>Mobiltjenester</t>
  </si>
  <si>
    <t>13 sider</t>
  </si>
  <si>
    <t>Fast bredbånd</t>
  </si>
  <si>
    <t>9 sider</t>
  </si>
  <si>
    <t>TV-tjenester</t>
  </si>
  <si>
    <t>2 sider</t>
  </si>
  <si>
    <t>Produktkombinasjoner</t>
  </si>
  <si>
    <t>1 sider</t>
  </si>
  <si>
    <t>Datakommunikasjon</t>
  </si>
  <si>
    <t>Overføringskapasitet</t>
  </si>
  <si>
    <t>Tilbake</t>
  </si>
  <si>
    <t>Neste</t>
  </si>
  <si>
    <t>Ant svar</t>
  </si>
  <si>
    <t>Ant mangler</t>
  </si>
  <si>
    <t>Tidl svar</t>
  </si>
  <si>
    <t>Kom</t>
  </si>
  <si>
    <t>Selskapsinformasjon</t>
  </si>
  <si>
    <t>Dersom du gjør endringer i tidligere rapporterte tall må du huske å kommentere.</t>
  </si>
  <si>
    <t>ID</t>
  </si>
  <si>
    <t>Kontaktinformasjon</t>
  </si>
  <si>
    <t>Helår 2019</t>
  </si>
  <si>
    <t>S.1</t>
  </si>
  <si>
    <t>Organisasjonsnummer</t>
  </si>
  <si>
    <t>981929055</t>
  </si>
  <si>
    <t>S.2</t>
  </si>
  <si>
    <t>Selskapets navn</t>
  </si>
  <si>
    <t>Telia Norge AS</t>
  </si>
  <si>
    <t>S.3</t>
  </si>
  <si>
    <t>Adresse</t>
  </si>
  <si>
    <t>Sandakerveien 140</t>
  </si>
  <si>
    <t>S.4</t>
  </si>
  <si>
    <t>Postnummer</t>
  </si>
  <si>
    <t>0484</t>
  </si>
  <si>
    <t>S.5</t>
  </si>
  <si>
    <t>Poststed</t>
  </si>
  <si>
    <t>Oslo</t>
  </si>
  <si>
    <t>S.6</t>
  </si>
  <si>
    <t>Telefon</t>
  </si>
  <si>
    <t>+4741615615</t>
  </si>
  <si>
    <t>S.7</t>
  </si>
  <si>
    <t>E-post</t>
  </si>
  <si>
    <t>marthine-melsom.svendsen@telia.no</t>
  </si>
  <si>
    <t>S.8</t>
  </si>
  <si>
    <t>Kontaktperson 1 - fornavn</t>
  </si>
  <si>
    <t>Marthine</t>
  </si>
  <si>
    <t>S.9</t>
  </si>
  <si>
    <t>Kontaktperson 1 - etternavn</t>
  </si>
  <si>
    <t>Melsom Svendsen</t>
  </si>
  <si>
    <t>S.10</t>
  </si>
  <si>
    <t>Kontaktperson 1 - telefon</t>
  </si>
  <si>
    <t>S.11</t>
  </si>
  <si>
    <t>Kontaktperson 1 - mobiltelefon</t>
  </si>
  <si>
    <t>S.12</t>
  </si>
  <si>
    <t>Kontaktperson 1 - epost</t>
  </si>
  <si>
    <t>S.13</t>
  </si>
  <si>
    <t>Kontaktperson 2 - fornavn</t>
  </si>
  <si>
    <t>Bøye</t>
  </si>
  <si>
    <t>S.14</t>
  </si>
  <si>
    <t>Kontaktperson 2 - etternavn</t>
  </si>
  <si>
    <t>Hellebostad</t>
  </si>
  <si>
    <t>S.15</t>
  </si>
  <si>
    <t>Kontaktperson 2 - telefon</t>
  </si>
  <si>
    <t>+4790197440</t>
  </si>
  <si>
    <t>S.16</t>
  </si>
  <si>
    <t>Kontaktperson 2 - mobiltelefon</t>
  </si>
  <si>
    <t>S.17</t>
  </si>
  <si>
    <t>Kontaktperson 2 - epost</t>
  </si>
  <si>
    <t>Boye.hellebostad@telia.no</t>
  </si>
  <si>
    <t>S.18</t>
  </si>
  <si>
    <t>Kontaktperson 3 - fornavn</t>
  </si>
  <si>
    <t>Barrett</t>
  </si>
  <si>
    <t>S.19</t>
  </si>
  <si>
    <t>Kontaktperson 3 - etternavn</t>
  </si>
  <si>
    <t>Ganje</t>
  </si>
  <si>
    <t>S.20</t>
  </si>
  <si>
    <t>Kontaktperson 3 - telefon</t>
  </si>
  <si>
    <t>+4795497530</t>
  </si>
  <si>
    <t>S.21</t>
  </si>
  <si>
    <t>Kontaktperson 3 - mobiltelefon</t>
  </si>
  <si>
    <t>S.22</t>
  </si>
  <si>
    <t>Kontaktperson 3 - epost</t>
  </si>
  <si>
    <t>barrett.ganje@telia.no</t>
  </si>
  <si>
    <t>Organisasjonsstruktur</t>
  </si>
  <si>
    <t>Kommentar</t>
  </si>
  <si>
    <t>S.23</t>
  </si>
  <si>
    <t>Merkenavn som inngår i rapporteringen (kommaseparert)</t>
  </si>
  <si>
    <t>S.24</t>
  </si>
  <si>
    <t>Annet selskap som inngår i rapporteringen (kommaseparert)</t>
  </si>
  <si>
    <t>S.25</t>
  </si>
  <si>
    <t>Konsernnavn</t>
  </si>
  <si>
    <t>Investeringer</t>
  </si>
  <si>
    <t>Helår 2018</t>
  </si>
  <si>
    <t>S.26</t>
  </si>
  <si>
    <t>Investeringer i varige driftsmidler i fastnett (NOK 1000)</t>
  </si>
  <si>
    <t>S.27</t>
  </si>
  <si>
    <t>- Herav investeringer i fiber (NOK 1000)</t>
  </si>
  <si>
    <t>S.28</t>
  </si>
  <si>
    <t>Investeringer i varige driftsmidler i mobile nett (NOK 1000)</t>
  </si>
  <si>
    <t>S.29</t>
  </si>
  <si>
    <t>- Herav investeringer i LTE (NOK 1000)</t>
  </si>
  <si>
    <t>S.30</t>
  </si>
  <si>
    <t>- Herav investeringer i 5G (NOK 1000)</t>
  </si>
  <si>
    <t>S.31</t>
  </si>
  <si>
    <t>Øvrige investeringer i varige driftsmidler (NOK 1000)</t>
  </si>
  <si>
    <t>S.32</t>
  </si>
  <si>
    <t>Investeringer i immaterielle eiendeler (NOK 1000)</t>
  </si>
  <si>
    <t>S.a1</t>
  </si>
  <si>
    <t>Totale investeringer i ekom (Autosum)</t>
  </si>
  <si>
    <t>Innhold</t>
  </si>
  <si>
    <t>PSTN og ISDN</t>
  </si>
  <si>
    <t>Antall svar</t>
  </si>
  <si>
    <t>Abonnement</t>
  </si>
  <si>
    <t>Side 1</t>
  </si>
  <si>
    <t>Omsetning</t>
  </si>
  <si>
    <t>Side 2</t>
  </si>
  <si>
    <t>Trafikk</t>
  </si>
  <si>
    <t>Side 3</t>
  </si>
  <si>
    <t>Bredbåndstelefoni</t>
  </si>
  <si>
    <t>Abonnement og omsetning</t>
  </si>
  <si>
    <t>Side 4</t>
  </si>
  <si>
    <t>Side 5</t>
  </si>
  <si>
    <t>Bredbåndstelefoni, PSTN og ISDN - samlet</t>
  </si>
  <si>
    <t>Grossistsalg og samtrafikk</t>
  </si>
  <si>
    <t>Side 6</t>
  </si>
  <si>
    <t>Antall abonnement - privat</t>
  </si>
  <si>
    <t>Halvår 2019</t>
  </si>
  <si>
    <t>1.1</t>
  </si>
  <si>
    <t>Antall abonnement basert på PSTN</t>
  </si>
  <si>
    <t>1.2</t>
  </si>
  <si>
    <t>Antall abonnement basert på ISDN</t>
  </si>
  <si>
    <t>1.a1</t>
  </si>
  <si>
    <t>Totalt antall privatabonnement (Autosum)</t>
  </si>
  <si>
    <t>Antall abonnement - bedrift</t>
  </si>
  <si>
    <t>1.3</t>
  </si>
  <si>
    <t>1.4</t>
  </si>
  <si>
    <t>1.a2</t>
  </si>
  <si>
    <t>Totalt antall bedriftsabonnement (Autosum)</t>
  </si>
  <si>
    <t>Antall abonnement - grossist</t>
  </si>
  <si>
    <t>1.5</t>
  </si>
  <si>
    <t>1.6</t>
  </si>
  <si>
    <t>1.a3</t>
  </si>
  <si>
    <t>Totalt antall grossistabonnement (Autosum)</t>
  </si>
  <si>
    <t>Omsetning - privat</t>
  </si>
  <si>
    <t>2.1</t>
  </si>
  <si>
    <t>Inntekter fra abonnement, tilknytning og flytting (NOK 1000)</t>
  </si>
  <si>
    <t>2.2</t>
  </si>
  <si>
    <t>Omsetning fra trafikkfakturerte samtaler (NOK 1000)</t>
  </si>
  <si>
    <t>2.3</t>
  </si>
  <si>
    <t>- Herav: Samtaler til opplysningstjenestene (NOK 1000)</t>
  </si>
  <si>
    <t>2.4</t>
  </si>
  <si>
    <t>- Herav: Samtaler til femsifrede nummer (NOK 1000)</t>
  </si>
  <si>
    <t>2.5</t>
  </si>
  <si>
    <t>- Herav: Samtaler til 8xx-nummer (NOK 1000)</t>
  </si>
  <si>
    <t>2.6</t>
  </si>
  <si>
    <t>- Herav: Samtaler til utlandet (NOK 1000)</t>
  </si>
  <si>
    <t>2.7</t>
  </si>
  <si>
    <t>- Herav: Samtaler til EØS-land (NOK 1000)</t>
  </si>
  <si>
    <t>2.8</t>
  </si>
  <si>
    <t>Øvrige inntekter knyttet til telefoni i fastnett (NOK 1000)</t>
  </si>
  <si>
    <t>2.a1</t>
  </si>
  <si>
    <t>Total omsetning fra telefoni i fastnett (Autosum)</t>
  </si>
  <si>
    <t>Omsetning - bedrift</t>
  </si>
  <si>
    <t>2.9</t>
  </si>
  <si>
    <t>2.10</t>
  </si>
  <si>
    <t>2.11</t>
  </si>
  <si>
    <t>2.12</t>
  </si>
  <si>
    <t>2.13</t>
  </si>
  <si>
    <t>2.14</t>
  </si>
  <si>
    <t>2.15</t>
  </si>
  <si>
    <t>2.16</t>
  </si>
  <si>
    <t>2.a2</t>
  </si>
  <si>
    <t>Trafikkminutter - privat</t>
  </si>
  <si>
    <t>3.1</t>
  </si>
  <si>
    <t>Til fastnettnummer (x 1000 minutter)</t>
  </si>
  <si>
    <t>3.2</t>
  </si>
  <si>
    <t>Til 8xx-nummer (x 1000 minutter)</t>
  </si>
  <si>
    <t>3.3</t>
  </si>
  <si>
    <t>Til opplysningstjenestene (x 1000 minutter)</t>
  </si>
  <si>
    <t>3.4</t>
  </si>
  <si>
    <t>Til femsifrede nummer (x 1000 minutter)</t>
  </si>
  <si>
    <t>3.5</t>
  </si>
  <si>
    <t>Til øvrige nummer i fastnett(x 1000 minutter)</t>
  </si>
  <si>
    <t>3.a1</t>
  </si>
  <si>
    <t>Totalt til fastnett innenlands (Autosum)</t>
  </si>
  <si>
    <t>3.6</t>
  </si>
  <si>
    <t>Til mobiltelefon totalt (x 1000 minutter)</t>
  </si>
  <si>
    <t>3.7</t>
  </si>
  <si>
    <t>Til utlandet totalt (x 1000 minutter)</t>
  </si>
  <si>
    <t>3.8</t>
  </si>
  <si>
    <t>- Herav: antall trafikkminutter til EØS-land (x 1000 minutter)</t>
  </si>
  <si>
    <t>3.a2</t>
  </si>
  <si>
    <t>Minutter totalt fra fastnett (Autosum</t>
  </si>
  <si>
    <t>Trafikkminutter - bedrift</t>
  </si>
  <si>
    <t>3.9</t>
  </si>
  <si>
    <t>3.10</t>
  </si>
  <si>
    <t>3.11</t>
  </si>
  <si>
    <t>3.12</t>
  </si>
  <si>
    <t>3.13</t>
  </si>
  <si>
    <t>3.a3</t>
  </si>
  <si>
    <t>3.14</t>
  </si>
  <si>
    <t>3.15</t>
  </si>
  <si>
    <t>3.16</t>
  </si>
  <si>
    <t>3.a4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</si>
  <si>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</si>
  <si>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Antall samtaler - privat</t>
  </si>
  <si>
    <t>3.17</t>
  </si>
  <si>
    <t>Til fastnettnummer (x 1000 samtaler)</t>
  </si>
  <si>
    <t>---------------</t>
  </si>
  <si>
    <t>3.18</t>
  </si>
  <si>
    <t>Til 8xx-nummer (x 1000 samtaler)</t>
  </si>
  <si>
    <t>3.19</t>
  </si>
  <si>
    <t>Til opplysningstjenestene (x 1000 samtaler)</t>
  </si>
  <si>
    <t>3.20</t>
  </si>
  <si>
    <t>Til femsifrede nummer (x 1000 samtaler)</t>
  </si>
  <si>
    <t>3.21</t>
  </si>
  <si>
    <t>Til øvrige nummer i fastnett(x 1000 samtaler)</t>
  </si>
  <si>
    <t>3.a5</t>
  </si>
  <si>
    <t>3.22</t>
  </si>
  <si>
    <t>Til mobiltelefon totalt (x 1000 samtaler)</t>
  </si>
  <si>
    <t>3.23</t>
  </si>
  <si>
    <t>Til utlandet totalt (x 1000 samtaler)</t>
  </si>
  <si>
    <t>3.a6</t>
  </si>
  <si>
    <t>Samtaler totalt fra fastnett (Autosum</t>
  </si>
  <si>
    <t>Antall samtaler - bedrift</t>
  </si>
  <si>
    <t>3.24</t>
  </si>
  <si>
    <t>3.25</t>
  </si>
  <si>
    <t>3.26</t>
  </si>
  <si>
    <t>3.27</t>
  </si>
  <si>
    <t>3.28</t>
  </si>
  <si>
    <t>3.a7</t>
  </si>
  <si>
    <t>3.29</t>
  </si>
  <si>
    <t>3.30</t>
  </si>
  <si>
    <t>3.a8</t>
  </si>
  <si>
    <t>4.1</t>
  </si>
  <si>
    <t>Antall abonnement på bredbåndstelefoni - privat</t>
  </si>
  <si>
    <t>4.2</t>
  </si>
  <si>
    <t>Antall abonnement på bredbåndstelefoni - bedrift</t>
  </si>
  <si>
    <t>4.3</t>
  </si>
  <si>
    <t>Antall abonnement på bredbåndstelefoni - grossist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</si>
  <si>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</si>
  <si>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4.4</t>
  </si>
  <si>
    <t>4.5</t>
  </si>
  <si>
    <t>4.6</t>
  </si>
  <si>
    <t>4.7</t>
  </si>
  <si>
    <t>4.8</t>
  </si>
  <si>
    <t>4.9</t>
  </si>
  <si>
    <t>4.10</t>
  </si>
  <si>
    <t>4.11</t>
  </si>
  <si>
    <t>4.a1</t>
  </si>
  <si>
    <t>4.12</t>
  </si>
  <si>
    <t>4.13</t>
  </si>
  <si>
    <t>4.14</t>
  </si>
  <si>
    <t>4.15</t>
  </si>
  <si>
    <t>4.16</t>
  </si>
  <si>
    <t>4.17</t>
  </si>
  <si>
    <t>4.18</t>
  </si>
  <si>
    <t>4.19</t>
  </si>
  <si>
    <t>4.a2</t>
  </si>
  <si>
    <t>5.1</t>
  </si>
  <si>
    <t>5.2</t>
  </si>
  <si>
    <t>5.3</t>
  </si>
  <si>
    <t>5.4</t>
  </si>
  <si>
    <t>5.5</t>
  </si>
  <si>
    <t>5.a1</t>
  </si>
  <si>
    <t>5.6</t>
  </si>
  <si>
    <t>5.7</t>
  </si>
  <si>
    <t>5.8</t>
  </si>
  <si>
    <t>5.a2</t>
  </si>
  <si>
    <t>Minutter totalt fra bredbåndstelefoni (Autosum)</t>
  </si>
  <si>
    <t>5.9</t>
  </si>
  <si>
    <t>5.10</t>
  </si>
  <si>
    <t>5.11</t>
  </si>
  <si>
    <t>5.12</t>
  </si>
  <si>
    <t>5.13</t>
  </si>
  <si>
    <t>5.a3</t>
  </si>
  <si>
    <t>5.14</t>
  </si>
  <si>
    <t>5.15</t>
  </si>
  <si>
    <t>5.16</t>
  </si>
  <si>
    <t>5.a4</t>
  </si>
  <si>
    <t>5.17</t>
  </si>
  <si>
    <t>5.18</t>
  </si>
  <si>
    <t>5.19</t>
  </si>
  <si>
    <t>5.20</t>
  </si>
  <si>
    <t>5.21</t>
  </si>
  <si>
    <t>5.a5</t>
  </si>
  <si>
    <t>5.22</t>
  </si>
  <si>
    <t>5.23</t>
  </si>
  <si>
    <t>5.a6</t>
  </si>
  <si>
    <t>Samtaler totalt fra bredbåndstelefoni (Autosum)</t>
  </si>
  <si>
    <t>5.24</t>
  </si>
  <si>
    <t>5.25</t>
  </si>
  <si>
    <t>5.26</t>
  </si>
  <si>
    <t>5.27</t>
  </si>
  <si>
    <t>5.28</t>
  </si>
  <si>
    <t>5.a7</t>
  </si>
  <si>
    <t>5.29</t>
  </si>
  <si>
    <t>5.30</t>
  </si>
  <si>
    <t>5.a8</t>
  </si>
  <si>
    <t>PSTN, ISDN og bredbåndstelefoni samlet</t>
  </si>
  <si>
    <t>Grossistsalg</t>
  </si>
  <si>
    <t>6.1</t>
  </si>
  <si>
    <t>Trafikkminutter fra samtaler originert i Norge (x 1000 minutter)</t>
  </si>
  <si>
    <t>6.2</t>
  </si>
  <si>
    <t>Inntekter fra salg av tilgang - trafikk (NOK 1000)</t>
  </si>
  <si>
    <t>6.3</t>
  </si>
  <si>
    <t>Inntekter fra salg av tilgang - øvrige inntekter (NOK 1000)</t>
  </si>
  <si>
    <t>6.a1</t>
  </si>
  <si>
    <t>Total inntekt fra salg av tilgang (Autosum)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</si>
  <si>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</si>
  <si>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Samtrafikk for fasttelefoni</t>
  </si>
  <si>
    <t>6.4</t>
  </si>
  <si>
    <t>Terminering av samtaler (x 1000 minutter)</t>
  </si>
  <si>
    <t>6.5</t>
  </si>
  <si>
    <t>- Herav: Terminering i fastnettnummer (x 1000 minutter)</t>
  </si>
  <si>
    <t>6.6</t>
  </si>
  <si>
    <t>Inntekter fra terminering av samtaler (NOK 1000)</t>
  </si>
  <si>
    <t>6.7</t>
  </si>
  <si>
    <t>Inntekter fra øvrige samtrafikkprodukter (NOK 1000)</t>
  </si>
  <si>
    <t>6.a2</t>
  </si>
  <si>
    <t>Totale inntekter fra samtrafikk (Autosum)</t>
  </si>
  <si>
    <t>Mobiltelefoni</t>
  </si>
  <si>
    <t>Side 7</t>
  </si>
  <si>
    <t>Side 8</t>
  </si>
  <si>
    <t>Taletrafikk og samtaler</t>
  </si>
  <si>
    <t>Side 9</t>
  </si>
  <si>
    <t>Meldinger</t>
  </si>
  <si>
    <t>Side 10</t>
  </si>
  <si>
    <t>Datatrafikk og datakvoter</t>
  </si>
  <si>
    <t>Side 11</t>
  </si>
  <si>
    <t>Side 12</t>
  </si>
  <si>
    <t>Samtrafikk</t>
  </si>
  <si>
    <t>Side 13</t>
  </si>
  <si>
    <t>Nummerportering</t>
  </si>
  <si>
    <t>Side 14</t>
  </si>
  <si>
    <t>Internasjonal gjesting</t>
  </si>
  <si>
    <t>Side 15</t>
  </si>
  <si>
    <t>Mobilt bredbånd</t>
  </si>
  <si>
    <t>Abonnement, omsetning og trafikk</t>
  </si>
  <si>
    <t>Side 16</t>
  </si>
  <si>
    <t>Datakvoter</t>
  </si>
  <si>
    <t>Side 17</t>
  </si>
  <si>
    <t>Annet</t>
  </si>
  <si>
    <t>Antall simkort</t>
  </si>
  <si>
    <t>Side 18</t>
  </si>
  <si>
    <t>M2M - abonnement, omsetning og trafikk</t>
  </si>
  <si>
    <t>Side 19</t>
  </si>
  <si>
    <t>7.1</t>
  </si>
  <si>
    <t>Antall fakturerte abonnement - kun aktive!</t>
  </si>
  <si>
    <t>7.2</t>
  </si>
  <si>
    <t>Antall kontantkort</t>
  </si>
  <si>
    <t>7.a1</t>
  </si>
  <si>
    <t>7.3</t>
  </si>
  <si>
    <t>7.4</t>
  </si>
  <si>
    <t>7.a2</t>
  </si>
  <si>
    <t>7.5</t>
  </si>
  <si>
    <t>7.6</t>
  </si>
  <si>
    <t>7.a3</t>
  </si>
  <si>
    <t>8.1</t>
  </si>
  <si>
    <t>8.2</t>
  </si>
  <si>
    <t>8.3</t>
  </si>
  <si>
    <t>8.4</t>
  </si>
  <si>
    <t>8.5</t>
  </si>
  <si>
    <t>8.6</t>
  </si>
  <si>
    <t>8.7</t>
  </si>
  <si>
    <t>8.8</t>
  </si>
  <si>
    <t>Inntekter fra SMS-meldinger (NOK 1000)</t>
  </si>
  <si>
    <t>8.9</t>
  </si>
  <si>
    <t>Inntekter fra MMS-meldinger (NOK 1000)</t>
  </si>
  <si>
    <t>8.10</t>
  </si>
  <si>
    <t>Inntekter fra innholdsmeldinger [SMS] (NOK 1000)</t>
  </si>
  <si>
    <t>8.11</t>
  </si>
  <si>
    <t>Inntekter fra datatrafikk (NOK 1000)</t>
  </si>
  <si>
    <t>8.12</t>
  </si>
  <si>
    <t>Øvrige inntekter fra mobiltelefoni (NOK 1000)</t>
  </si>
  <si>
    <t>8.a1</t>
  </si>
  <si>
    <t>Total omsetning fra mobiltelefoni - privat (Autosum)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</si>
  <si>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</si>
  <si>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</si>
  <si>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</si>
  <si>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</si>
  <si>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</si>
  <si>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</si>
  <si>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</si>
  <si>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</si>
  <si>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</si>
  <si>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</si>
  <si>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</si>
  <si>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</si>
  <si>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8.a2</t>
  </si>
  <si>
    <t>Omsetning fra bulkmeldinger (Large Account Messages)</t>
  </si>
  <si>
    <t>8.25</t>
  </si>
  <si>
    <t>Inntekter fra bulkmeldinger (NOK 1000)</t>
  </si>
  <si>
    <t>9.1</t>
  </si>
  <si>
    <t>9.2</t>
  </si>
  <si>
    <t>9.3</t>
  </si>
  <si>
    <t>9.4</t>
  </si>
  <si>
    <t>9.5</t>
  </si>
  <si>
    <t>Til øvrige nummer i fastnett (x 1000 minutter)</t>
  </si>
  <si>
    <t>9.a1</t>
  </si>
  <si>
    <t>9.6</t>
  </si>
  <si>
    <t>9.7</t>
  </si>
  <si>
    <t>9.8</t>
  </si>
  <si>
    <t>9.a2</t>
  </si>
  <si>
    <t>Minutter totalt fra mobiltelefon (Autosum</t>
  </si>
  <si>
    <t>9.9</t>
  </si>
  <si>
    <t>- Herav: Originerte minutter basert på VoLTE (x 1000 minutter)</t>
  </si>
  <si>
    <t>9.10</t>
  </si>
  <si>
    <t>- Herav: Originerte minutter basert på WiFi-tale (x 1000 minutter)</t>
  </si>
  <si>
    <t>9.11</t>
  </si>
  <si>
    <t>9.12</t>
  </si>
  <si>
    <t>9.13</t>
  </si>
  <si>
    <t>9.14</t>
  </si>
  <si>
    <t>9.15</t>
  </si>
  <si>
    <t>9.a3</t>
  </si>
  <si>
    <t>9.16</t>
  </si>
  <si>
    <t>9.17</t>
  </si>
  <si>
    <t>9.18</t>
  </si>
  <si>
    <t>9.a4</t>
  </si>
  <si>
    <t>9.19</t>
  </si>
  <si>
    <t>9.20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</si>
  <si>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</si>
  <si>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9.21</t>
  </si>
  <si>
    <t>9.22</t>
  </si>
  <si>
    <t>9.23</t>
  </si>
  <si>
    <t>9.24</t>
  </si>
  <si>
    <t>9.25</t>
  </si>
  <si>
    <t>9.a5</t>
  </si>
  <si>
    <t>9.26</t>
  </si>
  <si>
    <t>9.27</t>
  </si>
  <si>
    <t>9.a6</t>
  </si>
  <si>
    <t>Samtaler totalt fra mobiltelefon (Autosum</t>
  </si>
  <si>
    <t>9.28</t>
  </si>
  <si>
    <t>9.29</t>
  </si>
  <si>
    <t>9.30</t>
  </si>
  <si>
    <t>9.31</t>
  </si>
  <si>
    <t>9.32</t>
  </si>
  <si>
    <t>9.a7</t>
  </si>
  <si>
    <t>9.33</t>
  </si>
  <si>
    <t>9.34</t>
  </si>
  <si>
    <t>9.a8</t>
  </si>
  <si>
    <t>Sum feil</t>
  </si>
  <si>
    <t>Antall sendte meldinger - privat</t>
  </si>
  <si>
    <t>10.1</t>
  </si>
  <si>
    <t>Ordinære SMS-meldinger (x 1000)</t>
  </si>
  <si>
    <t>10.2</t>
  </si>
  <si>
    <t>Ordinære MMS-meldinger (x 1000)</t>
  </si>
  <si>
    <t>10.3</t>
  </si>
  <si>
    <t>Innholdsmeldinger [SMS] (x 1000)</t>
  </si>
  <si>
    <t>Antall sendte meldinger - bedrift</t>
  </si>
  <si>
    <t>10.4</t>
  </si>
  <si>
    <t>10.5</t>
  </si>
  <si>
    <t>10.6</t>
  </si>
  <si>
    <t>Antall sendte bulkmeldinger (Large Account Messages)</t>
  </si>
  <si>
    <t>10.7</t>
  </si>
  <si>
    <t>Antall bulkmeldinger (x 1000)</t>
  </si>
  <si>
    <t>Datatrafikk - privat</t>
  </si>
  <si>
    <t>11.1</t>
  </si>
  <si>
    <t>Antall aktive mobilabonnement som har generert data over LTE</t>
  </si>
  <si>
    <t>Totalt antall mobilabonnement (Overført fra side 7)</t>
  </si>
  <si>
    <t>11.a1</t>
  </si>
  <si>
    <t>Aktive dataabonnement i prosent (Autokalkulert)</t>
  </si>
  <si>
    <t>11.2</t>
  </si>
  <si>
    <t>Total datatrafikk fra mobilabonnement (x 1000 MB)</t>
  </si>
  <si>
    <t>Datatrafikk - bedrift</t>
  </si>
  <si>
    <t>11.3</t>
  </si>
  <si>
    <t>11.a2</t>
  </si>
  <si>
    <t>11.4</t>
  </si>
  <si>
    <t>Inkludert data - privat</t>
  </si>
  <si>
    <t>11.5</t>
  </si>
  <si>
    <t>Antall abonnement som ikke har data inkludert</t>
  </si>
  <si>
    <t>11.6</t>
  </si>
  <si>
    <t>Antall abonnement med 0 GB &lt; inkludert data &lt; 1 GB</t>
  </si>
  <si>
    <t>11.7</t>
  </si>
  <si>
    <t>Antall abonnement med 1 GB ≤ inkludert data &lt; 5 GB</t>
  </si>
  <si>
    <t>11.8</t>
  </si>
  <si>
    <t>Antall abonnement med 5 GB ≤ inkludert data &lt; 10 GB</t>
  </si>
  <si>
    <t>11.9</t>
  </si>
  <si>
    <t>Antall abonnement med 10 GB ≤ inkludert data &lt; 20 GB</t>
  </si>
  <si>
    <t>11.10</t>
  </si>
  <si>
    <t>Antall abonnement med 20 GB ≤ inkludert data</t>
  </si>
  <si>
    <t>11.a3</t>
  </si>
  <si>
    <t>Totalt antall (Autosum)</t>
  </si>
  <si>
    <t>Disse to radene må være like!</t>
  </si>
  <si>
    <t>Inkludert data - bedrift</t>
  </si>
  <si>
    <t>11.11</t>
  </si>
  <si>
    <t>11.12</t>
  </si>
  <si>
    <t>11.13</t>
  </si>
  <si>
    <t>11.14</t>
  </si>
  <si>
    <t>11.15</t>
  </si>
  <si>
    <t>11.16</t>
  </si>
  <si>
    <t>11.a4</t>
  </si>
  <si>
    <t>Til MVNO. Norske abonnenter i Norge - trafikk</t>
  </si>
  <si>
    <t>12.1</t>
  </si>
  <si>
    <t>Minutter fra samtaler originert i Norge (x 1000 minutter)</t>
  </si>
  <si>
    <t>12.2</t>
  </si>
  <si>
    <t>SMS originert i Norge (x 1000 meldinger)</t>
  </si>
  <si>
    <t>12.3</t>
  </si>
  <si>
    <t>MMS originert i Norge (x 1000 meldinger)</t>
  </si>
  <si>
    <t>12.4</t>
  </si>
  <si>
    <t>Datatrafikk originert i Norge (x 1000 MB)</t>
  </si>
  <si>
    <t>Til MVNO. Norske abonnenter i Norge - inntekter</t>
  </si>
  <si>
    <t>12.5</t>
  </si>
  <si>
    <t>Inntekter fra salg av tilgang - taletrafikk (NOK 1000)</t>
  </si>
  <si>
    <t>12.6</t>
  </si>
  <si>
    <t>Inntekter fra salg av tilgang - SMS (NOK 1000)</t>
  </si>
  <si>
    <t>12.7</t>
  </si>
  <si>
    <t>Inntekter fra salg av tilgang - MMS (NOK 1000)</t>
  </si>
  <si>
    <t>12.8</t>
  </si>
  <si>
    <t>Inntekter fra salg av tilgang - datatrafikk (NOK 1000)</t>
  </si>
  <si>
    <t>12.9</t>
  </si>
  <si>
    <t>12.a1</t>
  </si>
  <si>
    <t>Inntekter fra salg av tilgang (Autosum)</t>
  </si>
  <si>
    <t>Til videreselger. Norske abonnenter i Norge - trafikk</t>
  </si>
  <si>
    <t>12.10</t>
  </si>
  <si>
    <t>12.11</t>
  </si>
  <si>
    <t>12.12</t>
  </si>
  <si>
    <t>12.13</t>
  </si>
  <si>
    <t>Til videreselger. Norske abonnenter i Norge - inntekter</t>
  </si>
  <si>
    <t>12.14</t>
  </si>
  <si>
    <t>12.15</t>
  </si>
  <si>
    <t>12.16</t>
  </si>
  <si>
    <t>12.17</t>
  </si>
  <si>
    <t>12.18</t>
  </si>
  <si>
    <t>12.a2</t>
  </si>
  <si>
    <t>Nasjonal gjesting. Norske abonnenter i Norge</t>
  </si>
  <si>
    <t>12.19</t>
  </si>
  <si>
    <t>12.20</t>
  </si>
  <si>
    <t>12.21</t>
  </si>
  <si>
    <t>12.22</t>
  </si>
  <si>
    <t>12.23</t>
  </si>
  <si>
    <t>Inntekter fra nasjonal gjesting (NOK 1000)</t>
  </si>
  <si>
    <t>Trafikk fra sluttkunder</t>
  </si>
  <si>
    <t>13.1</t>
  </si>
  <si>
    <t>Minutter fra terminering av samtaler (x 1000 minutter)</t>
  </si>
  <si>
    <t>13.2</t>
  </si>
  <si>
    <t>Terminering av SMS (x 1000 meldinger)</t>
  </si>
  <si>
    <t>13.3</t>
  </si>
  <si>
    <t>Terminering av MMS (x 1000 meldinger)</t>
  </si>
  <si>
    <t>Inntekter fra sluttkunder</t>
  </si>
  <si>
    <t>13.4</t>
  </si>
  <si>
    <t>13.5</t>
  </si>
  <si>
    <t>Inntekter fra terminering av SMS (NOK 1000)</t>
  </si>
  <si>
    <t>13.6</t>
  </si>
  <si>
    <t>Inntekter fra terminering av MMS (NOK 1000)</t>
  </si>
  <si>
    <t>13.a1</t>
  </si>
  <si>
    <t>Inntekter fra samtrafikk (Autosum)</t>
  </si>
  <si>
    <t>Trafikk fra grossistsalg</t>
  </si>
  <si>
    <t>13.7</t>
  </si>
  <si>
    <t>13.8</t>
  </si>
  <si>
    <t>13.9</t>
  </si>
  <si>
    <t>Inntekter fra grossistsalg</t>
  </si>
  <si>
    <t>13.10</t>
  </si>
  <si>
    <t>13.11</t>
  </si>
  <si>
    <t>13.12</t>
  </si>
  <si>
    <t>13.a2</t>
  </si>
  <si>
    <t>Nummerporteringer</t>
  </si>
  <si>
    <t>Nummerportering for Mobiltelefoni</t>
  </si>
  <si>
    <t>14.1</t>
  </si>
  <si>
    <t>Utportering - privat</t>
  </si>
  <si>
    <t>14.2</t>
  </si>
  <si>
    <t>Utportering - bedrift</t>
  </si>
  <si>
    <t>14.3</t>
  </si>
  <si>
    <t>Innportering - privat</t>
  </si>
  <si>
    <t>14.4</t>
  </si>
  <si>
    <t>Innportering - bedrift</t>
  </si>
  <si>
    <t>Trafikk for norske abonnenter i utlandet - privat</t>
  </si>
  <si>
    <t>15.1</t>
  </si>
  <si>
    <t>Minutter fra samtaler originert i utlandet (x 1000 minutter)</t>
  </si>
  <si>
    <t>15.2</t>
  </si>
  <si>
    <t>Minutter fra samtaler mottatt i utlandet (x 1000 minutter)</t>
  </si>
  <si>
    <t>15.3</t>
  </si>
  <si>
    <t>SMS og MMS originert i utlandet (x 1000 meldinger)</t>
  </si>
  <si>
    <t>15.4</t>
  </si>
  <si>
    <t>SMS og MMS mottatt i utlandet (x 1000 meldinger)</t>
  </si>
  <si>
    <t>15.5</t>
  </si>
  <si>
    <t>Datatrafikk i utlandet (x 1000 MB)</t>
  </si>
  <si>
    <t>Utgifter for norske abonnenter i utlandet - privat</t>
  </si>
  <si>
    <t>15.6</t>
  </si>
  <si>
    <t>Utgifter ved kjøp av gjesting i utlandet (NOK 1000)</t>
  </si>
  <si>
    <t>Inntekter for norske abonnenter i utlandet - privat</t>
  </si>
  <si>
    <t>15.7</t>
  </si>
  <si>
    <t>Inntekter fra gjesting i utlandet - samtaler (NOK 1000)</t>
  </si>
  <si>
    <t>15.8</t>
  </si>
  <si>
    <t>Inntekter fra gjesting i utlandet - SMS og MMS  (NOK 1000)</t>
  </si>
  <si>
    <t>15.9</t>
  </si>
  <si>
    <t>Inntekter fra gjesting i utlandet - datatrafikk (NOK 1000)</t>
  </si>
  <si>
    <t>15.10</t>
  </si>
  <si>
    <t>Inntekter fra gjesting i utlandet - Øvrige inntekter (NOK 1000)</t>
  </si>
  <si>
    <t>15.a1</t>
  </si>
  <si>
    <t>Inntekter fra gjesting i utlandet (Autosum)</t>
  </si>
  <si>
    <t>Trafikk for norske abonnenter i utlandet - bedrift</t>
  </si>
  <si>
    <t>15.11</t>
  </si>
  <si>
    <t>15.12</t>
  </si>
  <si>
    <t>15.13</t>
  </si>
  <si>
    <t>15.14</t>
  </si>
  <si>
    <t>15.15</t>
  </si>
  <si>
    <t>Utgifter for norske abonnenter i utlandet - bedrift</t>
  </si>
  <si>
    <t>15.16</t>
  </si>
  <si>
    <t>Inntekter for norske abonnenter i utlandet - bedrift</t>
  </si>
  <si>
    <t>15.17</t>
  </si>
  <si>
    <t>15.18</t>
  </si>
  <si>
    <t>15.19</t>
  </si>
  <si>
    <t>15.20</t>
  </si>
  <si>
    <t>15.a2</t>
  </si>
  <si>
    <t>Trafikk for norske abonnenter i utlandet - grossist</t>
  </si>
  <si>
    <t>15.21</t>
  </si>
  <si>
    <t>15.22</t>
  </si>
  <si>
    <t>15.23</t>
  </si>
  <si>
    <t>15.24</t>
  </si>
  <si>
    <t>15.25</t>
  </si>
  <si>
    <t>Utgifter for norske abonnenter i utlandet - grossist</t>
  </si>
  <si>
    <t>15.26</t>
  </si>
  <si>
    <t>Inntekter for norske abonnenter i utlandet - grossist</t>
  </si>
  <si>
    <t>15.27</t>
  </si>
  <si>
    <t>15.28</t>
  </si>
  <si>
    <t>15.29</t>
  </si>
  <si>
    <t>15.30</t>
  </si>
  <si>
    <t>15.a3</t>
  </si>
  <si>
    <t>Utenlandske abonnenter i Norge</t>
  </si>
  <si>
    <t>15.31</t>
  </si>
  <si>
    <t>Minutter fra samtaler i Norge (x 1000 minutter)</t>
  </si>
  <si>
    <t>15.32</t>
  </si>
  <si>
    <t>SMS og MMS i Norge (x 1000 meldinger)</t>
  </si>
  <si>
    <t>15.33</t>
  </si>
  <si>
    <t>Datatrafikk i Norge (x 1000 MB)</t>
  </si>
  <si>
    <t>15.34</t>
  </si>
  <si>
    <t>Inntekter fra utenlandske abonnenter i Norge (NOK 1000)</t>
  </si>
  <si>
    <t>Abonnement og datatrafikk - privat</t>
  </si>
  <si>
    <t>16.1</t>
  </si>
  <si>
    <t>Antall abonnement for mobilt bredbånd</t>
  </si>
  <si>
    <t>16.2</t>
  </si>
  <si>
    <t>Datatrafikk (x 1000 MB)</t>
  </si>
  <si>
    <t>Abonnement og datatrafikk - bedrift</t>
  </si>
  <si>
    <t>16.3</t>
  </si>
  <si>
    <t>16.4</t>
  </si>
  <si>
    <t>Omsetning fra mobilt bredbånd - privat</t>
  </si>
  <si>
    <t>16.5</t>
  </si>
  <si>
    <t>Inntekter av abonnement og etablering (NOK 1000)</t>
  </si>
  <si>
    <t>16.6</t>
  </si>
  <si>
    <t>16.7</t>
  </si>
  <si>
    <t>Øvrige inntekter fra mobilt bredbånd (NOK 1000)</t>
  </si>
  <si>
    <t>16.a1</t>
  </si>
  <si>
    <t>Total omsetning fra mobilt bredbånd (Autosum)</t>
  </si>
  <si>
    <t>16.8</t>
  </si>
  <si>
    <t>16.9</t>
  </si>
  <si>
    <t>16.10</t>
  </si>
  <si>
    <t>16.a2</t>
  </si>
  <si>
    <t>17.1</t>
  </si>
  <si>
    <t>Antall abonnement med inkludert data &lt; 5 GB</t>
  </si>
  <si>
    <t>17.2</t>
  </si>
  <si>
    <t>17.3</t>
  </si>
  <si>
    <t>17.4</t>
  </si>
  <si>
    <t>Antall abonnement med 20 GB ≤ inkludert data &lt; 100 GB</t>
  </si>
  <si>
    <t>17.5</t>
  </si>
  <si>
    <t>Antall abonnement med 100 GB ≤ inkludert data</t>
  </si>
  <si>
    <t>17.a1</t>
  </si>
  <si>
    <t>Totalt antall abonnement (Autosum)</t>
  </si>
  <si>
    <t>Totalt antall abonnement for MBB (Overført fra side 16)</t>
  </si>
  <si>
    <t>17.6</t>
  </si>
  <si>
    <t>17.7</t>
  </si>
  <si>
    <t>17.8</t>
  </si>
  <si>
    <t>17.9</t>
  </si>
  <si>
    <t>17.10</t>
  </si>
  <si>
    <t>17.a2</t>
  </si>
  <si>
    <t>Mobiltelefoni og mobilt bredbånd</t>
  </si>
  <si>
    <t>Privat</t>
  </si>
  <si>
    <t>18.1</t>
  </si>
  <si>
    <t>Totalt antall SIM-kort</t>
  </si>
  <si>
    <t>Totalt antall abonnement (Overført fra side 7 og 16)</t>
  </si>
  <si>
    <t>Bedrift</t>
  </si>
  <si>
    <t>18.2</t>
  </si>
  <si>
    <t>Totalt antall abonnement (Overført fra annen side)</t>
  </si>
  <si>
    <t>Grossist</t>
  </si>
  <si>
    <t>18.3</t>
  </si>
  <si>
    <t>M2M</t>
  </si>
  <si>
    <t>19.1</t>
  </si>
  <si>
    <t>Antall aktive SIM-kort som benyttes for M2M</t>
  </si>
  <si>
    <t>19.2</t>
  </si>
  <si>
    <t>Inntekter fra M2M (NOK 1000)</t>
  </si>
  <si>
    <t>19.3</t>
  </si>
  <si>
    <t>Trafikkminutter over M2M (x 1000 minutter)</t>
  </si>
  <si>
    <t>19.4</t>
  </si>
  <si>
    <t>Antall meldinger (SMS) over M2M (x 1000 meldinger)</t>
  </si>
  <si>
    <t>19.5</t>
  </si>
  <si>
    <t>Datatrafikk over M2M (x 1000 MB)</t>
  </si>
  <si>
    <t>Dersom du tilbyr M2M-SIM-kort basert på teknologiene nb-IoT og/eller LTE-m, eller andre typer IoT-teknologier skal du også svare på spørsmålene under</t>
  </si>
  <si>
    <t>IoT</t>
  </si>
  <si>
    <t>19.6</t>
  </si>
  <si>
    <t>Av antall M2M-SIM-kort - hvor mange benytter nb-IoT</t>
  </si>
  <si>
    <t>19.7</t>
  </si>
  <si>
    <t>Av antall M2M-SIM-kort - hvor mange benytter LTE-m</t>
  </si>
  <si>
    <t>19.8</t>
  </si>
  <si>
    <t>Av antall M2M-SIM-kort - hvor mange benytter annen IoT-teknologi</t>
  </si>
  <si>
    <t>*** Beskriv eventuelt teknologien her ***</t>
  </si>
  <si>
    <t>19.9</t>
  </si>
  <si>
    <t>Datatrafikk over nb-IoT (x 1000 MB)</t>
  </si>
  <si>
    <t>19.10</t>
  </si>
  <si>
    <t>Datatrafikk over LTE-m (x 1000 MB)</t>
  </si>
  <si>
    <t>19.11</t>
  </si>
  <si>
    <t>Datatrafikk over annen IoT-teknologi (x 1000 MB)</t>
  </si>
  <si>
    <t>Side 20</t>
  </si>
  <si>
    <t>Side 21</t>
  </si>
  <si>
    <t>Kapasitet fiber</t>
  </si>
  <si>
    <t>Side 22</t>
  </si>
  <si>
    <t>Kapasitet kabel-TV</t>
  </si>
  <si>
    <t>Side 23</t>
  </si>
  <si>
    <t>Kapasitet - DSL</t>
  </si>
  <si>
    <t>Side 24</t>
  </si>
  <si>
    <t>Kapasitet - VDSL</t>
  </si>
  <si>
    <t>Side 25</t>
  </si>
  <si>
    <t>Kapasitet - satellitt</t>
  </si>
  <si>
    <t>Side 26</t>
  </si>
  <si>
    <t>Kapasitet - radioaksess</t>
  </si>
  <si>
    <t>Side 27</t>
  </si>
  <si>
    <t>Kapasitet - andre aksessformer</t>
  </si>
  <si>
    <t>Side 28</t>
  </si>
  <si>
    <t>20.1</t>
  </si>
  <si>
    <t>Antall abonnement via DSL</t>
  </si>
  <si>
    <t>20.2</t>
  </si>
  <si>
    <t>-Herav: Antall abonnement via VDSL</t>
  </si>
  <si>
    <t>20.3</t>
  </si>
  <si>
    <t>Antall abonnement via kabel-TV</t>
  </si>
  <si>
    <t>20.4</t>
  </si>
  <si>
    <t>-Herav: Inngår i kollektive avtaler</t>
  </si>
  <si>
    <t>20.5</t>
  </si>
  <si>
    <t>Antall abonnement via fiber</t>
  </si>
  <si>
    <t>20.6</t>
  </si>
  <si>
    <t>20.7</t>
  </si>
  <si>
    <t>Antall abonnement via satellitt</t>
  </si>
  <si>
    <t>20.8</t>
  </si>
  <si>
    <t>Antall abonnement via radioaksess (inkl. fast mobil bredbånd)</t>
  </si>
  <si>
    <t>20.9</t>
  </si>
  <si>
    <t>Antall abonnement via andre aksessformer</t>
  </si>
  <si>
    <t>20.a1</t>
  </si>
  <si>
    <t>20.10</t>
  </si>
  <si>
    <t>-Herav: Produsert på egen infrastruktur</t>
  </si>
  <si>
    <t>20.11</t>
  </si>
  <si>
    <t>20.12</t>
  </si>
  <si>
    <t>20.13</t>
  </si>
  <si>
    <t>20.14</t>
  </si>
  <si>
    <t>20.15</t>
  </si>
  <si>
    <t>20.16</t>
  </si>
  <si>
    <t>20.17</t>
  </si>
  <si>
    <t>20.18</t>
  </si>
  <si>
    <t>20.19</t>
  </si>
  <si>
    <t>20.a2</t>
  </si>
  <si>
    <t>20.20</t>
  </si>
  <si>
    <t>20.21</t>
  </si>
  <si>
    <t>20.22</t>
  </si>
  <si>
    <t>20.23</t>
  </si>
  <si>
    <t>20.24</t>
  </si>
  <si>
    <t>20.25</t>
  </si>
  <si>
    <t>20.26</t>
  </si>
  <si>
    <t>20.27</t>
  </si>
  <si>
    <t>20.a3</t>
  </si>
  <si>
    <t>21.1</t>
  </si>
  <si>
    <t>Abonnement via DSL (NOK 1000)</t>
  </si>
  <si>
    <t>21.2</t>
  </si>
  <si>
    <t>-Herav: Abonnement via VDSL (NOK 1000)</t>
  </si>
  <si>
    <t>21.3</t>
  </si>
  <si>
    <t>Abonnement via kabel-TV (NOK 1000)</t>
  </si>
  <si>
    <t>21.4</t>
  </si>
  <si>
    <t>-Herav: Inngår i kollektive avtaler (NOK 1000)</t>
  </si>
  <si>
    <t>21.5</t>
  </si>
  <si>
    <t>Abonnement via fiber (NOK 1000)</t>
  </si>
  <si>
    <t>21.6</t>
  </si>
  <si>
    <t>21.7</t>
  </si>
  <si>
    <t>Abonnement via satellitt (NOK 1000)</t>
  </si>
  <si>
    <t>21.8</t>
  </si>
  <si>
    <t>Abonnement via radioaksess (NOK 1000) (inkl. fast mobil bredbånd)</t>
  </si>
  <si>
    <t>21.9</t>
  </si>
  <si>
    <t>Abonnement via andre aksessformer (NOK 1000)</t>
  </si>
  <si>
    <t>21.a1</t>
  </si>
  <si>
    <t>Totale inntekter fra bredbåndsabonnement (Autosum)</t>
  </si>
  <si>
    <t>21.10</t>
  </si>
  <si>
    <t>21.11</t>
  </si>
  <si>
    <t>21.12</t>
  </si>
  <si>
    <t>21.13</t>
  </si>
  <si>
    <t>21.14</t>
  </si>
  <si>
    <t>21.15</t>
  </si>
  <si>
    <t>21.16</t>
  </si>
  <si>
    <t>21.17</t>
  </si>
  <si>
    <t>21.18</t>
  </si>
  <si>
    <t>21.a2</t>
  </si>
  <si>
    <t>Omsetning - grossist</t>
  </si>
  <si>
    <t>21.19</t>
  </si>
  <si>
    <t>21.20</t>
  </si>
  <si>
    <t>21.21</t>
  </si>
  <si>
    <t>21.22</t>
  </si>
  <si>
    <t>21.23</t>
  </si>
  <si>
    <t>21.24</t>
  </si>
  <si>
    <t>21.25</t>
  </si>
  <si>
    <t>21.a3</t>
  </si>
  <si>
    <t>Kapasitet - fiber</t>
  </si>
  <si>
    <t>Antall abonnement - nedstrøm kapasitet - fiber - privat</t>
  </si>
  <si>
    <t>22.1</t>
  </si>
  <si>
    <t>Kapasitet &lt; 10 Mb/s. Nedstrøm.</t>
  </si>
  <si>
    <t>22.2</t>
  </si>
  <si>
    <t>10 Mb/s ≤ Kapasitet &lt; 30 Mb/s. Nedstrøm.</t>
  </si>
  <si>
    <t>22.3</t>
  </si>
  <si>
    <t>30 Mb/s ≤ Kapasitet &lt; 100 Mb/s. Nedstrøm.</t>
  </si>
  <si>
    <t>22.4</t>
  </si>
  <si>
    <t>100 Mb/s ≤ Kapasitet &lt; 250 Mb/s. Nedstrøm.</t>
  </si>
  <si>
    <t>22.5</t>
  </si>
  <si>
    <t>250 Mb/s ≤ Kapasitet &lt; 500 Mb/s. Nedstrøm.</t>
  </si>
  <si>
    <t>22.6</t>
  </si>
  <si>
    <t>500 Mb/s ≤ Kapasitet &lt; 1000 Mb/s. Nedstrøm.</t>
  </si>
  <si>
    <t>22.7</t>
  </si>
  <si>
    <t>1000 Mb/s ≤ Kapasitet. Nedstrøm.</t>
  </si>
  <si>
    <t>22.a1</t>
  </si>
  <si>
    <t>Antall abonnement oppgitt tidligere (Overført fra annen side)</t>
  </si>
  <si>
    <t>Antall abonnement - oppstrøm kapasitet - fiber - privat</t>
  </si>
  <si>
    <t>22.8</t>
  </si>
  <si>
    <t>Kapasitet &lt; 10 Mb/s. Oppstrøm.</t>
  </si>
  <si>
    <t>22.9</t>
  </si>
  <si>
    <t>10 Mb/s ≤ Kapasitet &lt; 30 Mb/s. Oppstrøm.</t>
  </si>
  <si>
    <t>22.10</t>
  </si>
  <si>
    <t>30 Mb/s ≤ Kapasitet &lt; 100 Mb/s. Oppstrøm.</t>
  </si>
  <si>
    <t>22.11</t>
  </si>
  <si>
    <t>100 Mb/s ≤ Kapasitet &lt; 250 Mb/s. Oppstrøm.</t>
  </si>
  <si>
    <t>22.12</t>
  </si>
  <si>
    <t>250 Mb/s ≤ Kapasitet &lt; 500 Mb/s. Oppstrøm.</t>
  </si>
  <si>
    <t>22.13</t>
  </si>
  <si>
    <t>500 Mb/s ≤ Kapasitet &lt; 1000 Mb/s. Oppstrøm.</t>
  </si>
  <si>
    <t>22.14</t>
  </si>
  <si>
    <t>1000 Mb/s ≤ Kapasitet. Oppstrøm.</t>
  </si>
  <si>
    <t>22.a2</t>
  </si>
  <si>
    <t>Antall abonnement - nedstrøm kapasitet - fiber - bedrift</t>
  </si>
  <si>
    <t>22.15</t>
  </si>
  <si>
    <t>22.16</t>
  </si>
  <si>
    <t>22.17</t>
  </si>
  <si>
    <t>22.18</t>
  </si>
  <si>
    <t>22.19</t>
  </si>
  <si>
    <t>22.20</t>
  </si>
  <si>
    <t>22.21</t>
  </si>
  <si>
    <t>22.a3</t>
  </si>
  <si>
    <t>Antall abonnement - oppstrøm kapasitet - fiber - bedrift</t>
  </si>
  <si>
    <t>22.22</t>
  </si>
  <si>
    <t>22.23</t>
  </si>
  <si>
    <t>22.24</t>
  </si>
  <si>
    <t>22.25</t>
  </si>
  <si>
    <t>22.26</t>
  </si>
  <si>
    <t>22.27</t>
  </si>
  <si>
    <t>22.28</t>
  </si>
  <si>
    <t>22.a4</t>
  </si>
  <si>
    <t>Kapasitet - kabel-TV</t>
  </si>
  <si>
    <t>Antall abonnement - nedstrøm kapasitet - kabel-TV - privat</t>
  </si>
  <si>
    <t>23.1</t>
  </si>
  <si>
    <t>23.2</t>
  </si>
  <si>
    <t>23.3</t>
  </si>
  <si>
    <t>23.4</t>
  </si>
  <si>
    <t>23.5</t>
  </si>
  <si>
    <t>23.6</t>
  </si>
  <si>
    <t>23.7</t>
  </si>
  <si>
    <t>23.a1</t>
  </si>
  <si>
    <t>Antall abonnement - oppstrøm kapasitet - kabel-TV - privat</t>
  </si>
  <si>
    <t>23.8</t>
  </si>
  <si>
    <t>23.9</t>
  </si>
  <si>
    <t>23.10</t>
  </si>
  <si>
    <t>23.11</t>
  </si>
  <si>
    <t>23.12</t>
  </si>
  <si>
    <t>23.13</t>
  </si>
  <si>
    <t>23.14</t>
  </si>
  <si>
    <t>23.a2</t>
  </si>
  <si>
    <t>Antall abonnement - nedstrøm kapasitet - kabel-TV - bedrift</t>
  </si>
  <si>
    <t>23.15</t>
  </si>
  <si>
    <t>23.16</t>
  </si>
  <si>
    <t>23.17</t>
  </si>
  <si>
    <t>23.18</t>
  </si>
  <si>
    <t>23.19</t>
  </si>
  <si>
    <t>23.20</t>
  </si>
  <si>
    <t>23.21</t>
  </si>
  <si>
    <t>23.a3</t>
  </si>
  <si>
    <t>Antall abonnement - oppstrøm kapasitet - kabel-TV - bedrift</t>
  </si>
  <si>
    <t>23.22</t>
  </si>
  <si>
    <t>23.23</t>
  </si>
  <si>
    <t>23.24</t>
  </si>
  <si>
    <t>23.25</t>
  </si>
  <si>
    <t>23.26</t>
  </si>
  <si>
    <t>23.27</t>
  </si>
  <si>
    <t>23.28</t>
  </si>
  <si>
    <t>23.a4</t>
  </si>
  <si>
    <t>Antall abonnement - nedstrøm kapasitet - DSL - privat</t>
  </si>
  <si>
    <t>24.1</t>
  </si>
  <si>
    <t>24.2</t>
  </si>
  <si>
    <t>24.3</t>
  </si>
  <si>
    <t>24.4</t>
  </si>
  <si>
    <t>100 Mb/s ≤ Kapasitet. Nedstrøm.</t>
  </si>
  <si>
    <t>24.a1</t>
  </si>
  <si>
    <t>Antall abonnement - oppstrøm kapasitet - DSL - privat</t>
  </si>
  <si>
    <t>24.5</t>
  </si>
  <si>
    <t>24.6</t>
  </si>
  <si>
    <t>24.7</t>
  </si>
  <si>
    <t>24.8</t>
  </si>
  <si>
    <t>100 Mb/s ≤ Kapasitet. Oppstrøm.</t>
  </si>
  <si>
    <t>24.a2</t>
  </si>
  <si>
    <t>Antall abonnement - nedstrøm kapasitet - DSL - bedrift</t>
  </si>
  <si>
    <t>24.9</t>
  </si>
  <si>
    <t>24.10</t>
  </si>
  <si>
    <t>24.11</t>
  </si>
  <si>
    <t>24.12</t>
  </si>
  <si>
    <t>24.a3</t>
  </si>
  <si>
    <t>Antall abonnement - oppstrøm kapasitet - DSL - bedrift</t>
  </si>
  <si>
    <t>24.13</t>
  </si>
  <si>
    <t>24.14</t>
  </si>
  <si>
    <t>24.15</t>
  </si>
  <si>
    <t>24.16</t>
  </si>
  <si>
    <t>24.a4</t>
  </si>
  <si>
    <t>Antall abonnement - nedstrøm kapasitet - VDSL - privat</t>
  </si>
  <si>
    <t>25.1</t>
  </si>
  <si>
    <t>25.2</t>
  </si>
  <si>
    <t>25.3</t>
  </si>
  <si>
    <t>25.4</t>
  </si>
  <si>
    <t>25.a1</t>
  </si>
  <si>
    <t>Antall abonnement - oppstrøm kapasitet - VDSL - privat</t>
  </si>
  <si>
    <t>25.5</t>
  </si>
  <si>
    <t>25.6</t>
  </si>
  <si>
    <t>25.7</t>
  </si>
  <si>
    <t>25.8</t>
  </si>
  <si>
    <t>25.a2</t>
  </si>
  <si>
    <t>Antall abonnement - nedstrøm kapasitet - VDSL - bedrift</t>
  </si>
  <si>
    <t>25.9</t>
  </si>
  <si>
    <t>25.10</t>
  </si>
  <si>
    <t>25.11</t>
  </si>
  <si>
    <t>25.12</t>
  </si>
  <si>
    <t>25.a3</t>
  </si>
  <si>
    <t>Antall abonnement - oppstrøm kapasitet - VDSL - bedrift</t>
  </si>
  <si>
    <t>25.13</t>
  </si>
  <si>
    <t>25.14</t>
  </si>
  <si>
    <t>25.15</t>
  </si>
  <si>
    <t>25.16</t>
  </si>
  <si>
    <t>25.a4</t>
  </si>
  <si>
    <t>Antall abonnement - nedstrøm kapasitet - satellitt - privat</t>
  </si>
  <si>
    <t>26.1</t>
  </si>
  <si>
    <t>26.2</t>
  </si>
  <si>
    <t>26.3</t>
  </si>
  <si>
    <t>26.4</t>
  </si>
  <si>
    <t>26.a1</t>
  </si>
  <si>
    <t>Antall abonnement - oppstrøm kapasitet - satellitt - privat</t>
  </si>
  <si>
    <t>26.5</t>
  </si>
  <si>
    <t>26.6</t>
  </si>
  <si>
    <t>26.7</t>
  </si>
  <si>
    <t>26.8</t>
  </si>
  <si>
    <t>26.a2</t>
  </si>
  <si>
    <t>Antall abonnement - nedstrøm kapasitet - satellitt - bedrift</t>
  </si>
  <si>
    <t>26.9</t>
  </si>
  <si>
    <t>26.10</t>
  </si>
  <si>
    <t>26.11</t>
  </si>
  <si>
    <t>26.12</t>
  </si>
  <si>
    <t>26.a3</t>
  </si>
  <si>
    <t>Antall abonnement - oppstrøm kapasitet - satellitt - bedrift</t>
  </si>
  <si>
    <t>26.13</t>
  </si>
  <si>
    <t>26.14</t>
  </si>
  <si>
    <t>26.15</t>
  </si>
  <si>
    <t>26.16</t>
  </si>
  <si>
    <t>26.a4</t>
  </si>
  <si>
    <t>Antall abonnement - nedstrøm kapasitet - radioaksess - privat</t>
  </si>
  <si>
    <t>27.1</t>
  </si>
  <si>
    <t>27.2</t>
  </si>
  <si>
    <t>27.3</t>
  </si>
  <si>
    <t>27.4</t>
  </si>
  <si>
    <t>27.a1</t>
  </si>
  <si>
    <t>Antall abonnement - oppstrøm kapasitet - radioaksess - privat</t>
  </si>
  <si>
    <t>27.5</t>
  </si>
  <si>
    <t>27.6</t>
  </si>
  <si>
    <t>27.7</t>
  </si>
  <si>
    <t>27.8</t>
  </si>
  <si>
    <t>27.a2</t>
  </si>
  <si>
    <t>Antall abonnement - nedstrøm kapasitet - radioaksess - bedrift</t>
  </si>
  <si>
    <t>27.9</t>
  </si>
  <si>
    <t>27.10</t>
  </si>
  <si>
    <t>27.11</t>
  </si>
  <si>
    <t>27.12</t>
  </si>
  <si>
    <t>27.a3</t>
  </si>
  <si>
    <t>Antall abonnement - oppstrøm kapasitet - radioaksess - bedrift</t>
  </si>
  <si>
    <t>27.13</t>
  </si>
  <si>
    <t>27.14</t>
  </si>
  <si>
    <t>27.15</t>
  </si>
  <si>
    <t>27.16</t>
  </si>
  <si>
    <t>27.a4</t>
  </si>
  <si>
    <t>Abonnement - nedstrøm - andre aksessformer - privat</t>
  </si>
  <si>
    <t>28.1</t>
  </si>
  <si>
    <t>28.2</t>
  </si>
  <si>
    <t>28.3</t>
  </si>
  <si>
    <t>28.4</t>
  </si>
  <si>
    <t>28.a1</t>
  </si>
  <si>
    <t>Abonnement - oppstrøm - andre aksessformer - privat</t>
  </si>
  <si>
    <t>28.5</t>
  </si>
  <si>
    <t>28.6</t>
  </si>
  <si>
    <t>28.7</t>
  </si>
  <si>
    <t>28.8</t>
  </si>
  <si>
    <t>28.a2</t>
  </si>
  <si>
    <t>Abonnement - nedstrøm - andre aksessformer - bedrift</t>
  </si>
  <si>
    <t>28.9</t>
  </si>
  <si>
    <t>28.10</t>
  </si>
  <si>
    <t>28.11</t>
  </si>
  <si>
    <t>28.12</t>
  </si>
  <si>
    <t>28.a3</t>
  </si>
  <si>
    <t>Abonnement - oppstrøm - andre aksessformer - bedrift</t>
  </si>
  <si>
    <t>28.13</t>
  </si>
  <si>
    <t>28.14</t>
  </si>
  <si>
    <t>28.15</t>
  </si>
  <si>
    <t>28.16</t>
  </si>
  <si>
    <t>28.a4</t>
  </si>
  <si>
    <t>Side 29</t>
  </si>
  <si>
    <t>Side 30</t>
  </si>
  <si>
    <t>29.1</t>
  </si>
  <si>
    <t>29.2</t>
  </si>
  <si>
    <t>29.3</t>
  </si>
  <si>
    <t>29.4</t>
  </si>
  <si>
    <t>29.5</t>
  </si>
  <si>
    <t>29.6</t>
  </si>
  <si>
    <t>Antall abonnement via digitalt bakkenett</t>
  </si>
  <si>
    <t>29.7</t>
  </si>
  <si>
    <t>29.a1</t>
  </si>
  <si>
    <t>29.8</t>
  </si>
  <si>
    <t>29.9</t>
  </si>
  <si>
    <t>29.10</t>
  </si>
  <si>
    <t>29.11</t>
  </si>
  <si>
    <t>29.12</t>
  </si>
  <si>
    <t>29.13</t>
  </si>
  <si>
    <t>29.14</t>
  </si>
  <si>
    <t>29.a2</t>
  </si>
  <si>
    <t>Omsetning - kabel-TV - privat</t>
  </si>
  <si>
    <t>30.1</t>
  </si>
  <si>
    <t>Inntekter fra basisabonnement (NOK 1000)</t>
  </si>
  <si>
    <t>30.2</t>
  </si>
  <si>
    <t>Inntekter fra øvrige abonnement og andre tjenester (NOK 1000)</t>
  </si>
  <si>
    <t>30.a1</t>
  </si>
  <si>
    <t>Inntekter totalt (Autosum)</t>
  </si>
  <si>
    <t>30.3</t>
  </si>
  <si>
    <t>Omsetning - fiber - privat</t>
  </si>
  <si>
    <t>30.4</t>
  </si>
  <si>
    <t>30.5</t>
  </si>
  <si>
    <t>30.a2</t>
  </si>
  <si>
    <t>30.6</t>
  </si>
  <si>
    <t>Omsetning -satellitt - privat</t>
  </si>
  <si>
    <t>30.7</t>
  </si>
  <si>
    <t>30.8</t>
  </si>
  <si>
    <t>30.a3</t>
  </si>
  <si>
    <t>Omsetning -digitalt bakkenett - privat</t>
  </si>
  <si>
    <t>30.9</t>
  </si>
  <si>
    <t>30.10</t>
  </si>
  <si>
    <t>30.a4</t>
  </si>
  <si>
    <t>Omsetning -DSL - privat</t>
  </si>
  <si>
    <t>30.11</t>
  </si>
  <si>
    <t>30.12</t>
  </si>
  <si>
    <t>30.a5</t>
  </si>
  <si>
    <t>Omsetning - kabel-TV - bedrift</t>
  </si>
  <si>
    <t>30.13</t>
  </si>
  <si>
    <t>30.14</t>
  </si>
  <si>
    <t>30.a6</t>
  </si>
  <si>
    <t>30.15</t>
  </si>
  <si>
    <t>Omsetning - fiber - bedrift</t>
  </si>
  <si>
    <t>30.16</t>
  </si>
  <si>
    <t>30.17</t>
  </si>
  <si>
    <t>30.a7</t>
  </si>
  <si>
    <t>30.18</t>
  </si>
  <si>
    <t>Omsetning -satellitt - bedrift</t>
  </si>
  <si>
    <t>30.19</t>
  </si>
  <si>
    <t>30.20</t>
  </si>
  <si>
    <t>30.a8</t>
  </si>
  <si>
    <t>Omsetning -digitalt bakkenett - bedrift</t>
  </si>
  <si>
    <t>30.21</t>
  </si>
  <si>
    <t>30.22</t>
  </si>
  <si>
    <t>30.a9</t>
  </si>
  <si>
    <t>Omsetning -DSL - bedrift</t>
  </si>
  <si>
    <t>30.23</t>
  </si>
  <si>
    <t>30.24</t>
  </si>
  <si>
    <t>30.a10</t>
  </si>
  <si>
    <t>Privatabonnement</t>
  </si>
  <si>
    <t>Side 31</t>
  </si>
  <si>
    <t>Antall abonnenter med 1 produkt - privat</t>
  </si>
  <si>
    <t>31.1</t>
  </si>
  <si>
    <t>Antall abonnenter som bare har TV</t>
  </si>
  <si>
    <t>31.2</t>
  </si>
  <si>
    <t>Antall abonnenter som bare har bredbånd</t>
  </si>
  <si>
    <t>Antall abonnenter med 2 produkter - privat</t>
  </si>
  <si>
    <t>31.3</t>
  </si>
  <si>
    <t>Antall abonnenter med TV og bredbånd</t>
  </si>
  <si>
    <t>31.4</t>
  </si>
  <si>
    <t>-Av disse: hvor mange produktpakker?</t>
  </si>
  <si>
    <t>31.5</t>
  </si>
  <si>
    <t>Antall abonnenter med TV og bredbåndstelefoni</t>
  </si>
  <si>
    <t>31.6</t>
  </si>
  <si>
    <t>31.7</t>
  </si>
  <si>
    <t>Antall abonnenter med bredbånd og bredbåndstelefoni</t>
  </si>
  <si>
    <t>31.8</t>
  </si>
  <si>
    <t>Antall abonnenter med 3 produkter - privat</t>
  </si>
  <si>
    <t>31.9</t>
  </si>
  <si>
    <t>Antall abonnenter med TV, bredbånd og bredbåndstelefoni</t>
  </si>
  <si>
    <t>31.10</t>
  </si>
  <si>
    <t>Sum produktkombinasjoner - privat</t>
  </si>
  <si>
    <t>31.a1</t>
  </si>
  <si>
    <t>Antall med TV-abonnement (Autosum)</t>
  </si>
  <si>
    <t>31.a2</t>
  </si>
  <si>
    <t>Antall med bredbånd (Autosum)</t>
  </si>
  <si>
    <t>31.a3</t>
  </si>
  <si>
    <t>Antall med bredbåndstelefoni (Autosum)</t>
  </si>
  <si>
    <t>Rapporterte abonnement på tidligere sider</t>
  </si>
  <si>
    <t>Merknad</t>
  </si>
  <si>
    <t xml:space="preserve">Antall private TV-abonnement </t>
  </si>
  <si>
    <t>Skal være likt summen av kombinasjoner med TV (ID 31.a1)</t>
  </si>
  <si>
    <t>Antall private bredbåndsabonnement</t>
  </si>
  <si>
    <t>Skal være likt summen av kombinasjoner med bredbånd (ID 31.a2)</t>
  </si>
  <si>
    <t>Antall private med bredbåndstelefoni</t>
  </si>
  <si>
    <t>Skal være likt summen av kombinasjoner med bredbåndstelefoni (ID 31.a3)</t>
  </si>
  <si>
    <t>Sluttbrukersalg</t>
  </si>
  <si>
    <t>Side 32</t>
  </si>
  <si>
    <t>Side 33</t>
  </si>
  <si>
    <t>Antall abonnement/aksesser</t>
  </si>
  <si>
    <t>32.1</t>
  </si>
  <si>
    <t>IP-VPN produsert i lukket nett</t>
  </si>
  <si>
    <t>32.2</t>
  </si>
  <si>
    <t>-Herav: Produsert på fiber</t>
  </si>
  <si>
    <t>32.3</t>
  </si>
  <si>
    <t>-Herav: Produsert på DSL</t>
  </si>
  <si>
    <t>32.4</t>
  </si>
  <si>
    <t>-Herav: Produsert på andre faste aksesser (inkl Wimax)</t>
  </si>
  <si>
    <t>32.5</t>
  </si>
  <si>
    <t>-Herav: Produsert på mobilaksesser</t>
  </si>
  <si>
    <t>32.6</t>
  </si>
  <si>
    <t>IP-VPN produsert over internett</t>
  </si>
  <si>
    <t>32.7</t>
  </si>
  <si>
    <t>Ethernett-VPN</t>
  </si>
  <si>
    <t>32.8</t>
  </si>
  <si>
    <t>32.9</t>
  </si>
  <si>
    <t>32.10</t>
  </si>
  <si>
    <t>32.11</t>
  </si>
  <si>
    <t>32.12</t>
  </si>
  <si>
    <t>Andre dataoverføringstjenester (forklar i kommentarfeltet)</t>
  </si>
  <si>
    <t>32.13</t>
  </si>
  <si>
    <t>IP-VPN produsert i lukket nett (NOK 1000)</t>
  </si>
  <si>
    <t>32.14</t>
  </si>
  <si>
    <t>-Herav: Produsert på fiber (NOK 1000)</t>
  </si>
  <si>
    <t>32.15</t>
  </si>
  <si>
    <t>-Herav: Produsert på DSL (NOK 1000)</t>
  </si>
  <si>
    <t>32.16</t>
  </si>
  <si>
    <t>-Herav: Produsert på andre faste aksesser (NOK 1000)</t>
  </si>
  <si>
    <t>32.17</t>
  </si>
  <si>
    <t>-Herav: Produsert på mobilaksesser (NOK 1000)</t>
  </si>
  <si>
    <t>32.18</t>
  </si>
  <si>
    <t>IP-VPN produsert over internett (NOK 1000)</t>
  </si>
  <si>
    <t>32.19</t>
  </si>
  <si>
    <t>Ethernett-VPN (NOK 1000)</t>
  </si>
  <si>
    <t>32.20</t>
  </si>
  <si>
    <t>32.21</t>
  </si>
  <si>
    <t>32.22</t>
  </si>
  <si>
    <t>32.23</t>
  </si>
  <si>
    <t>32.24</t>
  </si>
  <si>
    <t>Andre dataoverføringstjenester (NOK 1000)</t>
  </si>
  <si>
    <t>32.a1</t>
  </si>
  <si>
    <t>Totale inntekter fra datakommunikasjon (Autosum)</t>
  </si>
  <si>
    <t>33.1</t>
  </si>
  <si>
    <t>33.2</t>
  </si>
  <si>
    <t>33.3</t>
  </si>
  <si>
    <t>33.4</t>
  </si>
  <si>
    <t>33.5</t>
  </si>
  <si>
    <t>33.6</t>
  </si>
  <si>
    <t>33.7</t>
  </si>
  <si>
    <t>33.8</t>
  </si>
  <si>
    <t>33.9</t>
  </si>
  <si>
    <t>33.10</t>
  </si>
  <si>
    <t>33.11</t>
  </si>
  <si>
    <t>33.12</t>
  </si>
  <si>
    <t>33.13</t>
  </si>
  <si>
    <t>33.14</t>
  </si>
  <si>
    <t>33.15</t>
  </si>
  <si>
    <t>33.16</t>
  </si>
  <si>
    <t>33.17</t>
  </si>
  <si>
    <t>33.18</t>
  </si>
  <si>
    <t>33.19</t>
  </si>
  <si>
    <t>33.20</t>
  </si>
  <si>
    <t>33.21</t>
  </si>
  <si>
    <t>33.22</t>
  </si>
  <si>
    <t>33.23</t>
  </si>
  <si>
    <t>33.24</t>
  </si>
  <si>
    <t>33.a1</t>
  </si>
  <si>
    <t>Side 34</t>
  </si>
  <si>
    <t>Side 35</t>
  </si>
  <si>
    <t>34.1</t>
  </si>
  <si>
    <t>Analoge samband</t>
  </si>
  <si>
    <t>34.2</t>
  </si>
  <si>
    <t>Digitale samband - 2 Mbit/s og lavere</t>
  </si>
  <si>
    <t>34.3</t>
  </si>
  <si>
    <t>Digitale samband - over 2 Mbit/s</t>
  </si>
  <si>
    <t>34.4</t>
  </si>
  <si>
    <t>Mørk fiber</t>
  </si>
  <si>
    <t>34.5</t>
  </si>
  <si>
    <t>Optisk kanal, bølgelengde</t>
  </si>
  <si>
    <t>34.6</t>
  </si>
  <si>
    <t>Analoge samband (NOK 1000)</t>
  </si>
  <si>
    <t>34.7</t>
  </si>
  <si>
    <t>Digitale samband - 2 Mbit/s og lavere (NOK 1000)</t>
  </si>
  <si>
    <t>34.8</t>
  </si>
  <si>
    <t>Digitale samband - over 2 Mbit/s (NOK 1000)</t>
  </si>
  <si>
    <t>34.9</t>
  </si>
  <si>
    <t>Mørk fiber (NOK 1000)</t>
  </si>
  <si>
    <t>34.10</t>
  </si>
  <si>
    <t>Optisk kanal, bølgelengde (NOK 1000)</t>
  </si>
  <si>
    <t>34.a1</t>
  </si>
  <si>
    <t>Totale inntekter fra overføringskapasitet (Autosum)</t>
  </si>
  <si>
    <t>35.1</t>
  </si>
  <si>
    <t>35.2</t>
  </si>
  <si>
    <t>35.3</t>
  </si>
  <si>
    <t>35.4</t>
  </si>
  <si>
    <t>35.5</t>
  </si>
  <si>
    <t>35.6</t>
  </si>
  <si>
    <t>35.7</t>
  </si>
  <si>
    <t>35.8</t>
  </si>
  <si>
    <t>35.9</t>
  </si>
  <si>
    <t>35.10</t>
  </si>
  <si>
    <t>35.a1</t>
  </si>
  <si>
    <t>Grossistsalg er salg til andre registrerte tilbydere av elektroniske</t>
  </si>
  <si>
    <t>kommunikasjonstjenester. Salg til andre enn registrerte tilbydere</t>
  </si>
  <si>
    <t>rapporteres som sluttbrukersalg. Her finner du oversikten over</t>
  </si>
  <si>
    <t>registrerte tilbydere:</t>
  </si>
  <si>
    <t>https://www.nkom.no/npt/ekomstat/Tilbyderoversikt.pdf </t>
  </si>
  <si>
    <t>Flere går over til kun bredbånd og avbestiller TV eller bestiller kun bredbånd</t>
  </si>
  <si>
    <t>2-play (TV+BB) øker fra økt salgsfokus samt overføring fra 3-play i det kunder kobler seg fra fasttelefoni</t>
  </si>
  <si>
    <t>858m Operasjonell Lease i 2019</t>
  </si>
  <si>
    <t>Oppdatert 1/4 etter kvalitetssjekk fra NKOM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</si>
</sst>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0.0\ 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Gill Sans MT Condensed"/>
      <family val="2"/>
    </font>
    <font>
      <u/>
      <sz val="11"/>
      <color theme="1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b/>
      <u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rgb="FF0070C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/>
      <sz val="20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/>
    <xf numFmtId="0" fontId="6" fillId="0" borderId="0"/>
    <xf numFmtId="9" fontId="1" fillId="0" borderId="0"/>
  </cellStyleXfs>
  <cellXfs count="360">
    <xf numFmtId="0" fontId="0" fillId="0" borderId="0" xfId="0"/>
    <xf numFmtId="164" fontId="0" fillId="0" borderId="11" xfId="1" applyNumberFormat="1" applyFont="1" applyBorder="1" applyProtection="1">
      <protection locked="0"/>
    </xf>
    <xf numFmtId="164" fontId="0" fillId="0" borderId="12" xfId="1" applyNumberFormat="1" applyFont="1" applyBorder="1" applyProtection="1">
      <protection locked="0"/>
    </xf>
    <xf numFmtId="0" fontId="0" fillId="9" borderId="11" xfId="0" applyFill="1" applyBorder="1" applyProtection="1">
      <protection locked="0"/>
    </xf>
    <xf numFmtId="0" fontId="0" fillId="9" borderId="10" xfId="0" applyFill="1" applyBorder="1" applyProtection="1">
      <protection locked="0"/>
    </xf>
    <xf numFmtId="0" fontId="9" fillId="0" borderId="0" xfId="0" applyFont="1"/>
    <xf numFmtId="0" fontId="0" fillId="6" borderId="19" xfId="0" applyFill="1" applyBorder="1"/>
    <xf numFmtId="0" fontId="15" fillId="6" borderId="18" xfId="0" applyFont="1" applyFill="1" applyBorder="1" applyAlignment="1">
      <alignment horizontal="left" indent="15"/>
    </xf>
    <xf numFmtId="0" fontId="2" fillId="3" borderId="13" xfId="0" applyFont="1" applyFill="1" applyBorder="1"/>
    <xf numFmtId="0" fontId="2" fillId="3" borderId="15" xfId="0" applyFont="1" applyFill="1" applyBorder="1"/>
    <xf numFmtId="0" fontId="14" fillId="3" borderId="14" xfId="0" applyFont="1" applyFill="1" applyBorder="1" applyAlignment="1">
      <alignment horizontal="center"/>
    </xf>
    <xf numFmtId="0" fontId="11" fillId="8" borderId="21" xfId="0" applyFont="1" applyFill="1" applyBorder="1" applyAlignment="1">
      <alignment horizontal="right" vertical="center"/>
    </xf>
    <xf numFmtId="0" fontId="13" fillId="8" borderId="22" xfId="2" applyFont="1" applyFill="1" applyBorder="1" applyAlignment="1">
      <alignment vertical="center"/>
    </xf>
    <xf numFmtId="0" fontId="11" fillId="8" borderId="23" xfId="0" applyFont="1" applyFill="1" applyBorder="1" applyAlignment="1">
      <alignment horizontal="right" vertical="center"/>
    </xf>
    <xf numFmtId="0" fontId="11" fillId="8" borderId="25" xfId="0" applyFont="1" applyFill="1" applyBorder="1" applyAlignment="1">
      <alignment horizontal="right" vertical="center"/>
    </xf>
    <xf numFmtId="49" fontId="0" fillId="9" borderId="16" xfId="0" applyNumberFormat="1" applyFill="1" applyBorder="1" applyAlignment="1">
      <alignment horizontal="center"/>
    </xf>
    <xf numFmtId="0" fontId="0" fillId="9" borderId="16" xfId="0" applyFill="1" applyBorder="1"/>
    <xf numFmtId="49" fontId="0" fillId="9" borderId="11" xfId="0" applyNumberFormat="1" applyFill="1" applyBorder="1" applyAlignment="1">
      <alignment horizontal="center"/>
    </xf>
    <xf numFmtId="0" fontId="0" fillId="9" borderId="11" xfId="0" applyFill="1" applyBorder="1"/>
    <xf numFmtId="49" fontId="0" fillId="9" borderId="15" xfId="0" applyNumberFormat="1" applyFill="1" applyBorder="1" applyAlignment="1">
      <alignment horizontal="center"/>
    </xf>
    <xf numFmtId="0" fontId="0" fillId="9" borderId="15" xfId="0" applyFill="1" applyBorder="1"/>
    <xf numFmtId="49" fontId="0" fillId="10" borderId="16" xfId="0" applyNumberFormat="1" applyFill="1" applyBorder="1" applyAlignment="1">
      <alignment horizontal="center"/>
    </xf>
    <xf numFmtId="0" fontId="0" fillId="10" borderId="16" xfId="0" applyFill="1" applyBorder="1"/>
    <xf numFmtId="49" fontId="0" fillId="10" borderId="11" xfId="0" applyNumberFormat="1" applyFill="1" applyBorder="1" applyAlignment="1">
      <alignment horizontal="center"/>
    </xf>
    <xf numFmtId="0" fontId="0" fillId="10" borderId="11" xfId="0" applyFill="1" applyBorder="1"/>
    <xf numFmtId="49" fontId="0" fillId="10" borderId="15" xfId="0" applyNumberFormat="1" applyFill="1" applyBorder="1" applyAlignment="1">
      <alignment horizontal="center"/>
    </xf>
    <xf numFmtId="0" fontId="0" fillId="10" borderId="15" xfId="0" applyFill="1" applyBorder="1"/>
    <xf numFmtId="49" fontId="0" fillId="11" borderId="16" xfId="0" applyNumberFormat="1" applyFill="1" applyBorder="1" applyAlignment="1">
      <alignment horizontal="center"/>
    </xf>
    <xf numFmtId="0" fontId="0" fillId="11" borderId="16" xfId="0" applyFill="1" applyBorder="1"/>
    <xf numFmtId="49" fontId="0" fillId="11" borderId="11" xfId="0" applyNumberFormat="1" applyFill="1" applyBorder="1" applyAlignment="1">
      <alignment horizontal="center"/>
    </xf>
    <xf numFmtId="0" fontId="0" fillId="11" borderId="11" xfId="0" applyFill="1" applyBorder="1"/>
    <xf numFmtId="49" fontId="0" fillId="11" borderId="15" xfId="0" applyNumberFormat="1" applyFill="1" applyBorder="1" applyAlignment="1">
      <alignment horizontal="center"/>
    </xf>
    <xf numFmtId="0" fontId="0" fillId="11" borderId="15" xfId="0" applyFill="1" applyBorder="1"/>
    <xf numFmtId="49" fontId="0" fillId="8" borderId="16" xfId="0" applyNumberFormat="1" applyFill="1" applyBorder="1" applyAlignment="1">
      <alignment horizontal="center"/>
    </xf>
    <xf numFmtId="0" fontId="0" fillId="8" borderId="16" xfId="0" applyFill="1" applyBorder="1"/>
    <xf numFmtId="49" fontId="0" fillId="8" borderId="11" xfId="0" applyNumberFormat="1" applyFill="1" applyBorder="1" applyAlignment="1">
      <alignment horizontal="center"/>
    </xf>
    <xf numFmtId="0" fontId="0" fillId="8" borderId="11" xfId="0" applyFill="1" applyBorder="1"/>
    <xf numFmtId="49" fontId="0" fillId="8" borderId="15" xfId="0" applyNumberFormat="1" applyFill="1" applyBorder="1" applyAlignment="1">
      <alignment horizontal="center"/>
    </xf>
    <xf numFmtId="0" fontId="0" fillId="8" borderId="15" xfId="0" applyFill="1" applyBorder="1"/>
    <xf numFmtId="0" fontId="2" fillId="6" borderId="2" xfId="0" applyFont="1" applyFill="1" applyBorder="1" applyAlignment="1">
      <alignment horizontal="left" indent="9"/>
    </xf>
    <xf numFmtId="0" fontId="2" fillId="6" borderId="3" xfId="0" applyFont="1" applyFill="1" applyBorder="1" applyAlignment="1">
      <alignment horizontal="center"/>
    </xf>
    <xf numFmtId="164" fontId="0" fillId="0" borderId="16" xfId="1" applyNumberFormat="1" applyFont="1" applyBorder="1" applyProtection="1">
      <protection locked="0"/>
    </xf>
    <xf numFmtId="164" fontId="0" fillId="8" borderId="16" xfId="1" applyNumberFormat="1" applyFont="1" applyFill="1" applyBorder="1" applyProtection="1">
      <protection locked="0"/>
    </xf>
    <xf numFmtId="164" fontId="0" fillId="8" borderId="10" xfId="1" applyNumberFormat="1" applyFont="1" applyFill="1" applyBorder="1" applyProtection="1">
      <protection locked="0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0" fillId="9" borderId="16" xfId="0" applyFill="1" applyBorder="1" applyProtection="1">
      <protection locked="0"/>
    </xf>
    <xf numFmtId="0" fontId="0" fillId="9" borderId="15" xfId="0" applyFill="1" applyBorder="1" applyProtection="1">
      <protection locked="0"/>
    </xf>
    <xf numFmtId="0" fontId="8" fillId="4" borderId="1" xfId="2" applyFont="1" applyFill="1" applyBorder="1" applyAlignment="1">
      <alignment horizontal="center"/>
    </xf>
    <xf numFmtId="0" fontId="8" fillId="2" borderId="1" xfId="2" applyFont="1" applyFill="1" applyBorder="1" applyAlignment="1">
      <alignment horizontal="center"/>
    </xf>
    <xf numFmtId="0" fontId="13" fillId="8" borderId="20" xfId="2" applyFont="1" applyFill="1" applyBorder="1" applyAlignment="1">
      <alignment vertical="center"/>
    </xf>
    <xf numFmtId="0" fontId="10" fillId="5" borderId="1" xfId="2" applyFont="1" applyFill="1" applyBorder="1" applyAlignment="1">
      <alignment horizontal="center"/>
    </xf>
    <xf numFmtId="0" fontId="0" fillId="9" borderId="17" xfId="0" applyFill="1" applyBorder="1" applyProtection="1">
      <protection locked="0"/>
    </xf>
    <xf numFmtId="164" fontId="0" fillId="0" borderId="17" xfId="1" applyNumberFormat="1" applyFont="1" applyBorder="1" applyProtection="1">
      <protection locked="0"/>
    </xf>
    <xf numFmtId="164" fontId="0" fillId="8" borderId="17" xfId="1" applyNumberFormat="1" applyFont="1" applyFill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164" fontId="0" fillId="8" borderId="1" xfId="1" applyNumberFormat="1" applyFont="1" applyFill="1" applyBorder="1" applyProtection="1">
      <protection locked="0"/>
    </xf>
    <xf numFmtId="0" fontId="2" fillId="6" borderId="2" xfId="0" applyFont="1" applyFill="1" applyBorder="1"/>
    <xf numFmtId="0" fontId="4" fillId="6" borderId="3" xfId="0" applyFont="1" applyFill="1" applyBorder="1"/>
    <xf numFmtId="0" fontId="2" fillId="6" borderId="8" xfId="0" applyFont="1" applyFill="1" applyBorder="1"/>
    <xf numFmtId="0" fontId="2" fillId="6" borderId="3" xfId="0" applyFont="1" applyFill="1" applyBorder="1"/>
    <xf numFmtId="0" fontId="4" fillId="6" borderId="4" xfId="0" applyFont="1" applyFill="1" applyBorder="1"/>
    <xf numFmtId="0" fontId="4" fillId="6" borderId="5" xfId="0" applyFont="1" applyFill="1" applyBorder="1"/>
    <xf numFmtId="0" fontId="2" fillId="6" borderId="4" xfId="0" applyFont="1" applyFill="1" applyBorder="1"/>
    <xf numFmtId="0" fontId="2" fillId="6" borderId="0" xfId="0" applyFont="1" applyFill="1" applyAlignment="1">
      <alignment horizontal="center"/>
    </xf>
    <xf numFmtId="0" fontId="2" fillId="6" borderId="5" xfId="0" applyFont="1" applyFill="1" applyBorder="1"/>
    <xf numFmtId="0" fontId="5" fillId="6" borderId="6" xfId="0" applyFont="1" applyFill="1" applyBorder="1"/>
    <xf numFmtId="0" fontId="4" fillId="6" borderId="7" xfId="0" applyFont="1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13" xfId="0" applyFont="1" applyFill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0" fontId="0" fillId="0" borderId="21" xfId="0" applyBorder="1"/>
    <xf numFmtId="164" fontId="4" fillId="3" borderId="1" xfId="1" applyNumberFormat="1" applyFont="1" applyFill="1" applyBorder="1"/>
    <xf numFmtId="0" fontId="0" fillId="0" borderId="25" xfId="0" applyBorder="1"/>
    <xf numFmtId="0" fontId="0" fillId="0" borderId="15" xfId="0" applyBorder="1"/>
    <xf numFmtId="0" fontId="2" fillId="12" borderId="13" xfId="0" applyFont="1" applyFill="1" applyBorder="1" applyAlignment="1">
      <alignment horizontal="center"/>
    </xf>
    <xf numFmtId="0" fontId="2" fillId="12" borderId="13" xfId="0" applyFont="1" applyFill="1" applyBorder="1"/>
    <xf numFmtId="49" fontId="0" fillId="0" borderId="13" xfId="0" applyNumberFormat="1" applyBorder="1" applyAlignment="1">
      <alignment horizontal="center"/>
    </xf>
    <xf numFmtId="0" fontId="0" fillId="0" borderId="13" xfId="0" applyBorder="1"/>
    <xf numFmtId="49" fontId="0" fillId="0" borderId="14" xfId="0" applyNumberFormat="1" applyBorder="1" applyAlignment="1">
      <alignment horizontal="center"/>
    </xf>
    <xf numFmtId="0" fontId="0" fillId="0" borderId="14" xfId="0" applyBorder="1"/>
    <xf numFmtId="49" fontId="0" fillId="0" borderId="24" xfId="0" applyNumberForma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12" borderId="1" xfId="0" applyFont="1" applyFill="1" applyBorder="1" applyAlignment="1">
      <alignment horizontal="center"/>
    </xf>
    <xf numFmtId="0" fontId="2" fillId="12" borderId="1" xfId="0" applyFont="1" applyFill="1" applyBorder="1"/>
    <xf numFmtId="0" fontId="0" fillId="9" borderId="1" xfId="0" applyFill="1" applyBorder="1" applyProtection="1">
      <protection locked="0"/>
    </xf>
    <xf numFmtId="49" fontId="0" fillId="0" borderId="15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/>
    <xf numFmtId="0" fontId="0" fillId="0" borderId="0" xfId="0" quotePrefix="1"/>
    <xf numFmtId="0" fontId="2" fillId="6" borderId="13" xfId="0" applyFont="1" applyFill="1" applyBorder="1"/>
    <xf numFmtId="0" fontId="7" fillId="0" borderId="16" xfId="2" applyFont="1" applyBorder="1"/>
    <xf numFmtId="49" fontId="0" fillId="0" borderId="11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4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164" fontId="2" fillId="3" borderId="1" xfId="1" applyNumberFormat="1" applyFont="1" applyFill="1" applyBorder="1"/>
    <xf numFmtId="164" fontId="0" fillId="0" borderId="14" xfId="1" applyNumberFormat="1" applyFont="1" applyBorder="1" applyProtection="1">
      <protection locked="0"/>
    </xf>
    <xf numFmtId="49" fontId="0" fillId="0" borderId="10" xfId="0" applyNumberFormat="1" applyBorder="1" applyAlignment="1">
      <alignment horizontal="center"/>
    </xf>
    <xf numFmtId="164" fontId="0" fillId="0" borderId="13" xfId="1" applyNumberFormat="1" applyFont="1" applyBorder="1" applyProtection="1">
      <protection locked="0"/>
    </xf>
    <xf numFmtId="164" fontId="0" fillId="8" borderId="13" xfId="1" applyNumberFormat="1" applyFont="1" applyFill="1" applyBorder="1" applyProtection="1">
      <protection locked="0"/>
    </xf>
    <xf numFmtId="49" fontId="3" fillId="14" borderId="1" xfId="0" applyNumberFormat="1" applyFont="1" applyFill="1" applyBorder="1" applyAlignment="1">
      <alignment horizontal="center"/>
    </xf>
    <xf numFmtId="0" fontId="3" fillId="14" borderId="1" xfId="0" applyFont="1" applyFill="1" applyBorder="1"/>
    <xf numFmtId="164" fontId="0" fillId="0" borderId="15" xfId="1" applyNumberFormat="1" applyFont="1" applyBorder="1" applyProtection="1">
      <protection locked="0"/>
    </xf>
    <xf numFmtId="164" fontId="0" fillId="8" borderId="15" xfId="1" applyNumberFormat="1" applyFont="1" applyFill="1" applyBorder="1" applyProtection="1">
      <protection locked="0"/>
    </xf>
    <xf numFmtId="164" fontId="0" fillId="14" borderId="1" xfId="1" applyNumberFormat="1" applyFont="1" applyFill="1" applyBorder="1"/>
    <xf numFmtId="165" fontId="2" fillId="3" borderId="1" xfId="3" applyNumberFormat="1" applyFont="1" applyFill="1" applyBorder="1"/>
    <xf numFmtId="0" fontId="7" fillId="0" borderId="17" xfId="2" applyFont="1" applyBorder="1"/>
    <xf numFmtId="49" fontId="1" fillId="0" borderId="16" xfId="1" applyNumberFormat="1" applyBorder="1" applyAlignment="1">
      <alignment horizontal="center"/>
    </xf>
    <xf numFmtId="49" fontId="1" fillId="0" borderId="10" xfId="1" applyNumberFormat="1" applyBorder="1" applyAlignment="1">
      <alignment horizontal="center"/>
    </xf>
    <xf numFmtId="49" fontId="1" fillId="0" borderId="17" xfId="1" applyNumberFormat="1" applyBorder="1" applyAlignment="1">
      <alignment horizontal="center"/>
    </xf>
    <xf numFmtId="0" fontId="16" fillId="4" borderId="1" xfId="2" applyFont="1" applyFill="1" applyBorder="1" applyAlignment="1">
      <alignment horizontal="center"/>
    </xf>
    <xf numFmtId="0" fontId="16" fillId="2" borderId="1" xfId="2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13" borderId="13" xfId="0" applyFont="1" applyFill="1" applyBorder="1"/>
    <xf numFmtId="0" fontId="4" fillId="6" borderId="9" xfId="0" applyFont="1" applyFill="1" applyBorder="1"/>
    <xf numFmtId="0" fontId="4" fillId="6" borderId="9" xfId="0" applyFont="1" applyFill="1" applyBorder="1" applyAlignment="1">
      <alignment horizontal="center"/>
    </xf>
    <xf numFmtId="0" fontId="2" fillId="15" borderId="13" xfId="0" applyFont="1" applyFill="1" applyBorder="1" applyAlignment="1">
      <alignment horizontal="center"/>
    </xf>
    <xf numFmtId="0" fontId="2" fillId="15" borderId="13" xfId="0" applyFont="1" applyFill="1" applyBorder="1"/>
    <xf numFmtId="0" fontId="7" fillId="0" borderId="10" xfId="2" applyFont="1" applyBorder="1"/>
    <xf numFmtId="0" fontId="0" fillId="0" borderId="27" xfId="0" applyBorder="1"/>
    <xf numFmtId="0" fontId="0" fillId="0" borderId="31" xfId="0" applyBorder="1"/>
    <xf numFmtId="0" fontId="0" fillId="0" borderId="29" xfId="0" applyBorder="1"/>
    <xf numFmtId="0" fontId="0" fillId="0" borderId="17" xfId="0" applyBorder="1"/>
    <xf numFmtId="0" fontId="0" fillId="0" borderId="33" xfId="0" applyBorder="1"/>
    <xf numFmtId="0" fontId="2" fillId="3" borderId="19" xfId="0" applyFont="1" applyFill="1" applyBorder="1"/>
    <xf numFmtId="0" fontId="0" fillId="0" borderId="34" xfId="0" applyBorder="1"/>
    <xf numFmtId="0" fontId="0" fillId="0" borderId="29" xfId="0" quotePrefix="1" applyBorder="1" applyAlignment="1">
      <alignment horizontal="left" indent="1"/>
    </xf>
    <xf numFmtId="0" fontId="0" fillId="0" borderId="17" xfId="0" quotePrefix="1" applyBorder="1" applyAlignment="1">
      <alignment horizontal="left" indent="1"/>
    </xf>
    <xf numFmtId="0" fontId="0" fillId="0" borderId="29" xfId="0" applyBorder="1" applyAlignment="1">
      <alignment horizontal="left" indent="1"/>
    </xf>
    <xf numFmtId="0" fontId="0" fillId="0" borderId="17" xfId="0" applyBorder="1" applyAlignment="1">
      <alignment horizontal="left" indent="1"/>
    </xf>
    <xf numFmtId="0" fontId="3" fillId="14" borderId="19" xfId="0" applyFont="1" applyFill="1" applyBorder="1"/>
    <xf numFmtId="0" fontId="0" fillId="0" borderId="19" xfId="0" applyBorder="1"/>
    <xf numFmtId="49" fontId="2" fillId="3" borderId="17" xfId="0" applyNumberFormat="1" applyFont="1" applyFill="1" applyBorder="1" applyAlignment="1">
      <alignment horizontal="center"/>
    </xf>
    <xf numFmtId="0" fontId="2" fillId="3" borderId="17" xfId="0" applyFont="1" applyFill="1" applyBorder="1"/>
    <xf numFmtId="49" fontId="2" fillId="3" borderId="10" xfId="0" applyNumberFormat="1" applyFont="1" applyFill="1" applyBorder="1" applyAlignment="1">
      <alignment horizontal="center"/>
    </xf>
    <xf numFmtId="0" fontId="2" fillId="3" borderId="10" xfId="0" applyFont="1" applyFill="1" applyBorder="1"/>
    <xf numFmtId="164" fontId="3" fillId="14" borderId="10" xfId="1" applyNumberFormat="1" applyFont="1" applyFill="1" applyBorder="1"/>
    <xf numFmtId="0" fontId="3" fillId="14" borderId="10" xfId="0" quotePrefix="1" applyFont="1" applyFill="1" applyBorder="1" applyAlignment="1">
      <alignment horizontal="left"/>
    </xf>
    <xf numFmtId="0" fontId="3" fillId="14" borderId="15" xfId="0" quotePrefix="1" applyFont="1" applyFill="1" applyBorder="1" applyAlignment="1">
      <alignment horizontal="left"/>
    </xf>
    <xf numFmtId="49" fontId="0" fillId="14" borderId="15" xfId="0" applyNumberFormat="1" applyFill="1" applyBorder="1" applyAlignment="1">
      <alignment horizontal="center"/>
    </xf>
    <xf numFmtId="49" fontId="0" fillId="14" borderId="10" xfId="0" applyNumberFormat="1" applyFill="1" applyBorder="1" applyAlignment="1">
      <alignment horizontal="center"/>
    </xf>
    <xf numFmtId="0" fontId="0" fillId="0" borderId="17" xfId="0" quotePrefix="1" applyBorder="1" applyAlignment="1">
      <alignment horizontal="left"/>
    </xf>
    <xf numFmtId="0" fontId="0" fillId="0" borderId="12" xfId="0" quotePrefix="1" applyBorder="1" applyAlignment="1">
      <alignment horizontal="left"/>
    </xf>
    <xf numFmtId="0" fontId="0" fillId="0" borderId="10" xfId="0" quotePrefix="1" applyBorder="1" applyAlignment="1">
      <alignment horizontal="left" indent="1"/>
    </xf>
    <xf numFmtId="0" fontId="0" fillId="0" borderId="10" xfId="0" quotePrefix="1" applyBorder="1" applyAlignment="1">
      <alignment horizontal="left"/>
    </xf>
    <xf numFmtId="0" fontId="2" fillId="16" borderId="13" xfId="0" applyFont="1" applyFill="1" applyBorder="1" applyAlignment="1">
      <alignment horizontal="center"/>
    </xf>
    <xf numFmtId="0" fontId="2" fillId="16" borderId="13" xfId="0" applyFont="1" applyFill="1" applyBorder="1"/>
    <xf numFmtId="0" fontId="2" fillId="17" borderId="13" xfId="0" applyFont="1" applyFill="1" applyBorder="1" applyAlignment="1">
      <alignment horizontal="center"/>
    </xf>
    <xf numFmtId="0" fontId="2" fillId="17" borderId="13" xfId="0" applyFont="1" applyFill="1" applyBorder="1"/>
    <xf numFmtId="49" fontId="2" fillId="3" borderId="16" xfId="0" applyNumberFormat="1" applyFont="1" applyFill="1" applyBorder="1" applyAlignment="1">
      <alignment horizontal="center"/>
    </xf>
    <xf numFmtId="0" fontId="2" fillId="3" borderId="16" xfId="0" applyFont="1" applyFill="1" applyBorder="1"/>
    <xf numFmtId="0" fontId="3" fillId="14" borderId="16" xfId="0" applyFont="1" applyFill="1" applyBorder="1"/>
    <xf numFmtId="0" fontId="3" fillId="14" borderId="17" xfId="0" applyFont="1" applyFill="1" applyBorder="1"/>
    <xf numFmtId="0" fontId="3" fillId="14" borderId="10" xfId="0" applyFont="1" applyFill="1" applyBorder="1"/>
    <xf numFmtId="164" fontId="2" fillId="3" borderId="16" xfId="1" applyNumberFormat="1" applyFont="1" applyFill="1" applyBorder="1"/>
    <xf numFmtId="164" fontId="2" fillId="3" borderId="17" xfId="1" applyNumberFormat="1" applyFont="1" applyFill="1" applyBorder="1"/>
    <xf numFmtId="164" fontId="2" fillId="3" borderId="10" xfId="1" applyNumberFormat="1" applyFont="1" applyFill="1" applyBorder="1"/>
    <xf numFmtId="164" fontId="3" fillId="14" borderId="16" xfId="1" applyNumberFormat="1" applyFont="1" applyFill="1" applyBorder="1"/>
    <xf numFmtId="164" fontId="3" fillId="14" borderId="17" xfId="1" applyNumberFormat="1" applyFont="1" applyFill="1" applyBorder="1"/>
    <xf numFmtId="0" fontId="3" fillId="0" borderId="16" xfId="0" applyFont="1" applyBorder="1"/>
    <xf numFmtId="0" fontId="3" fillId="0" borderId="17" xfId="0" quotePrefix="1" applyFont="1" applyBorder="1" applyAlignment="1">
      <alignment horizontal="left"/>
    </xf>
    <xf numFmtId="0" fontId="3" fillId="0" borderId="17" xfId="0" applyFont="1" applyBorder="1"/>
    <xf numFmtId="0" fontId="3" fillId="0" borderId="10" xfId="0" applyFont="1" applyBorder="1"/>
    <xf numFmtId="0" fontId="0" fillId="0" borderId="16" xfId="0" applyBorder="1"/>
    <xf numFmtId="0" fontId="13" fillId="8" borderId="24" xfId="2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 indent="9"/>
    </xf>
    <xf numFmtId="0" fontId="2" fillId="3" borderId="3" xfId="0" applyFont="1" applyFill="1" applyBorder="1" applyAlignment="1">
      <alignment horizontal="center"/>
    </xf>
    <xf numFmtId="49" fontId="0" fillId="19" borderId="16" xfId="0" applyNumberFormat="1" applyFill="1" applyBorder="1" applyAlignment="1">
      <alignment horizontal="center"/>
    </xf>
    <xf numFmtId="0" fontId="0" fillId="19" borderId="16" xfId="0" applyFill="1" applyBorder="1"/>
    <xf numFmtId="49" fontId="0" fillId="19" borderId="11" xfId="0" applyNumberFormat="1" applyFill="1" applyBorder="1" applyAlignment="1">
      <alignment horizontal="center"/>
    </xf>
    <xf numFmtId="0" fontId="0" fillId="19" borderId="11" xfId="0" applyFill="1" applyBorder="1"/>
    <xf numFmtId="49" fontId="0" fillId="19" borderId="15" xfId="0" applyNumberFormat="1" applyFill="1" applyBorder="1" applyAlignment="1">
      <alignment horizontal="center"/>
    </xf>
    <xf numFmtId="0" fontId="0" fillId="19" borderId="15" xfId="0" applyFill="1" applyBorder="1"/>
    <xf numFmtId="164" fontId="2" fillId="3" borderId="16" xfId="1" applyNumberFormat="1" applyFont="1" applyFill="1" applyBorder="1" applyAlignment="1">
      <alignment horizontal="center"/>
    </xf>
    <xf numFmtId="164" fontId="2" fillId="3" borderId="17" xfId="1" applyNumberFormat="1" applyFont="1" applyFill="1" applyBorder="1" applyAlignment="1">
      <alignment horizontal="center"/>
    </xf>
    <xf numFmtId="164" fontId="2" fillId="3" borderId="10" xfId="1" applyNumberFormat="1" applyFont="1" applyFill="1" applyBorder="1" applyAlignment="1">
      <alignment horizontal="center"/>
    </xf>
    <xf numFmtId="164" fontId="3" fillId="14" borderId="16" xfId="1" applyNumberFormat="1" applyFont="1" applyFill="1" applyBorder="1" applyAlignment="1">
      <alignment horizontal="center"/>
    </xf>
    <xf numFmtId="164" fontId="3" fillId="14" borderId="17" xfId="1" applyNumberFormat="1" applyFont="1" applyFill="1" applyBorder="1" applyAlignment="1">
      <alignment horizontal="center"/>
    </xf>
    <xf numFmtId="164" fontId="3" fillId="14" borderId="10" xfId="1" applyNumberFormat="1" applyFont="1" applyFill="1" applyBorder="1" applyAlignment="1">
      <alignment horizontal="center"/>
    </xf>
    <xf numFmtId="49" fontId="0" fillId="0" borderId="16" xfId="1" quotePrefix="1" applyNumberFormat="1" applyFont="1" applyBorder="1" applyAlignment="1">
      <alignment horizontal="center"/>
    </xf>
    <xf numFmtId="164" fontId="0" fillId="0" borderId="26" xfId="1" applyNumberFormat="1" applyFont="1" applyBorder="1" applyProtection="1">
      <protection locked="0"/>
    </xf>
    <xf numFmtId="164" fontId="0" fillId="0" borderId="28" xfId="1" applyNumberFormat="1" applyFont="1" applyBorder="1" applyProtection="1">
      <protection locked="0"/>
    </xf>
    <xf numFmtId="164" fontId="0" fillId="0" borderId="36" xfId="1" applyNumberFormat="1" applyFont="1" applyBorder="1" applyProtection="1">
      <protection locked="0"/>
    </xf>
    <xf numFmtId="164" fontId="4" fillId="3" borderId="18" xfId="1" applyNumberFormat="1" applyFont="1" applyFill="1" applyBorder="1"/>
    <xf numFmtId="164" fontId="0" fillId="0" borderId="35" xfId="1" applyNumberFormat="1" applyFont="1" applyBorder="1" applyProtection="1">
      <protection locked="0"/>
    </xf>
    <xf numFmtId="164" fontId="0" fillId="8" borderId="29" xfId="1" applyNumberFormat="1" applyFont="1" applyFill="1" applyBorder="1" applyProtection="1">
      <protection locked="0"/>
    </xf>
    <xf numFmtId="164" fontId="4" fillId="3" borderId="19" xfId="1" applyNumberFormat="1" applyFont="1" applyFill="1" applyBorder="1"/>
    <xf numFmtId="0" fontId="3" fillId="20" borderId="16" xfId="0" applyFont="1" applyFill="1" applyBorder="1"/>
    <xf numFmtId="0" fontId="3" fillId="20" borderId="10" xfId="0" applyFont="1" applyFill="1" applyBorder="1"/>
    <xf numFmtId="49" fontId="0" fillId="0" borderId="0" xfId="0" applyNumberFormat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0" fontId="3" fillId="0" borderId="0" xfId="0" applyFont="1"/>
    <xf numFmtId="0" fontId="3" fillId="18" borderId="2" xfId="0" applyFont="1" applyFill="1" applyBorder="1"/>
    <xf numFmtId="0" fontId="3" fillId="18" borderId="8" xfId="0" applyFont="1" applyFill="1" applyBorder="1"/>
    <xf numFmtId="0" fontId="3" fillId="18" borderId="3" xfId="0" applyFont="1" applyFill="1" applyBorder="1"/>
    <xf numFmtId="0" fontId="3" fillId="18" borderId="4" xfId="0" applyFont="1" applyFill="1" applyBorder="1"/>
    <xf numFmtId="0" fontId="3" fillId="18" borderId="0" xfId="0" applyFont="1" applyFill="1"/>
    <xf numFmtId="0" fontId="3" fillId="18" borderId="5" xfId="0" applyFont="1" applyFill="1" applyBorder="1"/>
    <xf numFmtId="0" fontId="18" fillId="18" borderId="4" xfId="2" applyFont="1" applyFill="1" applyBorder="1"/>
    <xf numFmtId="0" fontId="3" fillId="18" borderId="6" xfId="0" applyFont="1" applyFill="1" applyBorder="1"/>
    <xf numFmtId="0" fontId="3" fillId="18" borderId="9" xfId="0" applyFont="1" applyFill="1" applyBorder="1"/>
    <xf numFmtId="0" fontId="3" fillId="18" borderId="7" xfId="0" applyFont="1" applyFill="1" applyBorder="1"/>
    <xf numFmtId="0" fontId="17" fillId="0" borderId="0" xfId="2" applyFont="1"/>
    <xf numFmtId="49" fontId="12" fillId="0" borderId="0" xfId="0" applyNumberFormat="1" applyFont="1" applyAlignment="1">
      <alignment horizontal="left"/>
    </xf>
    <xf numFmtId="0" fontId="0" fillId="0" borderId="17" xfId="0" quotePrefix="1" applyBorder="1" applyAlignment="1">
      <alignment horizontal="left" indent="3"/>
    </xf>
    <xf numFmtId="164" fontId="0" fillId="0" borderId="32" xfId="1" applyNumberFormat="1" applyFont="1" applyBorder="1" applyProtection="1">
      <protection locked="0"/>
    </xf>
    <xf numFmtId="164" fontId="0" fillId="0" borderId="20" xfId="1" applyNumberFormat="1" applyFont="1" applyBorder="1" applyProtection="1">
      <protection locked="0"/>
    </xf>
    <xf numFmtId="164" fontId="0" fillId="0" borderId="37" xfId="1" applyNumberFormat="1" applyFont="1" applyBorder="1" applyProtection="1">
      <protection locked="0"/>
    </xf>
    <xf numFmtId="164" fontId="0" fillId="0" borderId="22" xfId="1" applyNumberFormat="1" applyFont="1" applyBorder="1" applyProtection="1">
      <protection locked="0"/>
    </xf>
    <xf numFmtId="0" fontId="3" fillId="0" borderId="12" xfId="0" applyFont="1" applyBorder="1"/>
    <xf numFmtId="164" fontId="0" fillId="0" borderId="38" xfId="1" applyNumberFormat="1" applyFont="1" applyBorder="1" applyProtection="1">
      <protection locked="0"/>
    </xf>
    <xf numFmtId="164" fontId="0" fillId="0" borderId="39" xfId="1" applyNumberFormat="1" applyFont="1" applyBorder="1" applyProtection="1">
      <protection locked="0"/>
    </xf>
    <xf numFmtId="164" fontId="4" fillId="3" borderId="40" xfId="1" applyNumberFormat="1" applyFont="1" applyFill="1" applyBorder="1"/>
    <xf numFmtId="164" fontId="4" fillId="3" borderId="41" xfId="1" applyNumberFormat="1" applyFont="1" applyFill="1" applyBorder="1"/>
    <xf numFmtId="164" fontId="4" fillId="3" borderId="42" xfId="1" applyNumberFormat="1" applyFont="1" applyFill="1" applyBorder="1"/>
    <xf numFmtId="49" fontId="3" fillId="0" borderId="16" xfId="0" applyNumberFormat="1" applyFont="1" applyBorder="1" applyAlignment="1">
      <alignment horizontal="center"/>
    </xf>
    <xf numFmtId="49" fontId="3" fillId="0" borderId="17" xfId="0" applyNumberFormat="1" applyFont="1" applyBorder="1" applyAlignment="1">
      <alignment horizontal="center"/>
    </xf>
    <xf numFmtId="0" fontId="0" fillId="0" borderId="17" xfId="0" quotePrefix="1" applyBorder="1" applyAlignment="1">
      <alignment horizontal="left" indent="2"/>
    </xf>
    <xf numFmtId="0" fontId="3" fillId="0" borderId="29" xfId="0" applyFont="1" applyBorder="1"/>
    <xf numFmtId="0" fontId="0" fillId="0" borderId="16" xfId="0" quotePrefix="1" applyBorder="1" applyAlignment="1">
      <alignment horizontal="left" indent="1"/>
    </xf>
    <xf numFmtId="0" fontId="0" fillId="0" borderId="17" xfId="0" applyBorder="1" applyAlignment="1">
      <alignment horizontal="left" indent="2"/>
    </xf>
    <xf numFmtId="0" fontId="0" fillId="0" borderId="10" xfId="0" applyBorder="1" applyAlignment="1">
      <alignment horizontal="left" indent="2"/>
    </xf>
    <xf numFmtId="49" fontId="3" fillId="0" borderId="10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3" fillId="0" borderId="11" xfId="0" applyFont="1" applyBorder="1"/>
    <xf numFmtId="0" fontId="0" fillId="0" borderId="11" xfId="0" applyBorder="1" applyAlignment="1">
      <alignment horizontal="left" indent="2"/>
    </xf>
    <xf numFmtId="49" fontId="0" fillId="0" borderId="16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164" fontId="0" fillId="0" borderId="16" xfId="1" quotePrefix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37" xfId="1" applyNumberFormat="1" applyFont="1" applyBorder="1" applyAlignment="1">
      <alignment horizontal="center"/>
    </xf>
    <xf numFmtId="164" fontId="0" fillId="0" borderId="32" xfId="1" applyNumberFormat="1" applyFont="1" applyBorder="1" applyAlignment="1">
      <alignment horizontal="center"/>
    </xf>
    <xf numFmtId="164" fontId="0" fillId="0" borderId="43" xfId="1" applyNumberFormat="1" applyFont="1" applyBorder="1" applyAlignment="1">
      <alignment horizontal="center"/>
    </xf>
    <xf numFmtId="164" fontId="0" fillId="0" borderId="37" xfId="1" quotePrefix="1" applyNumberFormat="1" applyFont="1" applyBorder="1" applyAlignment="1">
      <alignment horizontal="center"/>
    </xf>
    <xf numFmtId="164" fontId="0" fillId="0" borderId="43" xfId="1" quotePrefix="1" applyNumberFormat="1" applyFont="1" applyBorder="1" applyAlignment="1">
      <alignment horizontal="center"/>
    </xf>
    <xf numFmtId="164" fontId="0" fillId="0" borderId="17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14" borderId="18" xfId="1" applyNumberFormat="1" applyFont="1" applyFill="1" applyBorder="1"/>
    <xf numFmtId="164" fontId="0" fillId="14" borderId="19" xfId="1" applyNumberFormat="1" applyFont="1" applyFill="1" applyBorder="1"/>
    <xf numFmtId="0" fontId="19" fillId="0" borderId="0" xfId="2" applyFont="1"/>
    <xf numFmtId="0" fontId="19" fillId="0" borderId="5" xfId="2" applyFont="1" applyBorder="1"/>
    <xf numFmtId="0" fontId="3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10" xfId="0" applyBorder="1"/>
    <xf numFmtId="0" fontId="3" fillId="0" borderId="10" xfId="0" applyFont="1" applyBorder="1" applyAlignment="1">
      <alignment horizontal="center"/>
    </xf>
    <xf numFmtId="49" fontId="0" fillId="0" borderId="35" xfId="0" applyNumberFormat="1" applyBorder="1" applyAlignment="1">
      <alignment horizontal="center"/>
    </xf>
    <xf numFmtId="49" fontId="0" fillId="0" borderId="36" xfId="0" applyNumberFormat="1" applyBorder="1" applyAlignment="1">
      <alignment horizontal="center"/>
    </xf>
    <xf numFmtId="164" fontId="0" fillId="8" borderId="35" xfId="1" applyNumberFormat="1" applyFont="1" applyFill="1" applyBorder="1" applyProtection="1">
      <protection locked="0"/>
    </xf>
    <xf numFmtId="164" fontId="0" fillId="8" borderId="36" xfId="1" applyNumberFormat="1" applyFont="1" applyFill="1" applyBorder="1" applyProtection="1">
      <protection locked="0"/>
    </xf>
    <xf numFmtId="0" fontId="2" fillId="6" borderId="19" xfId="0" applyFont="1" applyFill="1" applyBorder="1"/>
    <xf numFmtId="164" fontId="0" fillId="8" borderId="45" xfId="1" applyNumberFormat="1" applyFont="1" applyFill="1" applyBorder="1" applyProtection="1">
      <protection locked="0"/>
    </xf>
    <xf numFmtId="164" fontId="0" fillId="8" borderId="44" xfId="1" applyNumberFormat="1" applyFont="1" applyFill="1" applyBorder="1" applyProtection="1">
      <protection locked="0"/>
    </xf>
    <xf numFmtId="164" fontId="0" fillId="8" borderId="46" xfId="1" applyNumberFormat="1" applyFont="1" applyFill="1" applyBorder="1" applyProtection="1">
      <protection locked="0"/>
    </xf>
    <xf numFmtId="0" fontId="0" fillId="9" borderId="27" xfId="0" applyFill="1" applyBorder="1" applyProtection="1">
      <protection locked="0"/>
    </xf>
    <xf numFmtId="0" fontId="0" fillId="9" borderId="29" xfId="0" applyFill="1" applyBorder="1" applyProtection="1">
      <protection locked="0"/>
    </xf>
    <xf numFmtId="0" fontId="3" fillId="0" borderId="17" xfId="0" applyFont="1" applyBorder="1" applyAlignment="1">
      <alignment horizontal="center"/>
    </xf>
    <xf numFmtId="164" fontId="0" fillId="8" borderId="26" xfId="1" applyNumberFormat="1" applyFont="1" applyFill="1" applyBorder="1" applyProtection="1">
      <protection locked="0"/>
    </xf>
    <xf numFmtId="164" fontId="0" fillId="8" borderId="28" xfId="1" applyNumberFormat="1" applyFont="1" applyFill="1" applyBorder="1" applyProtection="1">
      <protection locked="0"/>
    </xf>
    <xf numFmtId="164" fontId="0" fillId="8" borderId="47" xfId="1" applyNumberFormat="1" applyFont="1" applyFill="1" applyBorder="1" applyProtection="1">
      <protection locked="0"/>
    </xf>
    <xf numFmtId="164" fontId="0" fillId="8" borderId="48" xfId="1" applyNumberFormat="1" applyFont="1" applyFill="1" applyBorder="1" applyProtection="1">
      <protection locked="0"/>
    </xf>
    <xf numFmtId="164" fontId="0" fillId="8" borderId="49" xfId="1" applyNumberFormat="1" applyFont="1" applyFill="1" applyBorder="1" applyProtection="1">
      <protection locked="0"/>
    </xf>
    <xf numFmtId="164" fontId="0" fillId="8" borderId="50" xfId="1" applyNumberFormat="1" applyFont="1" applyFill="1" applyBorder="1" applyProtection="1">
      <protection locked="0"/>
    </xf>
    <xf numFmtId="0" fontId="20" fillId="0" borderId="0" xfId="0" applyFont="1"/>
    <xf numFmtId="9" fontId="4" fillId="0" borderId="0" xfId="3" applyFont="1" applyAlignment="1">
      <alignment horizontal="center"/>
    </xf>
    <xf numFmtId="0" fontId="0" fillId="9" borderId="34" xfId="0" applyFill="1" applyBorder="1" applyProtection="1">
      <protection locked="0"/>
    </xf>
    <xf numFmtId="164" fontId="0" fillId="8" borderId="18" xfId="1" applyNumberFormat="1" applyFont="1" applyFill="1" applyBorder="1" applyProtection="1">
      <protection locked="0"/>
    </xf>
    <xf numFmtId="0" fontId="0" fillId="9" borderId="33" xfId="0" applyFill="1" applyBorder="1" applyProtection="1">
      <protection locked="0"/>
    </xf>
    <xf numFmtId="0" fontId="0" fillId="9" borderId="19" xfId="0" applyFill="1" applyBorder="1" applyProtection="1">
      <protection locked="0"/>
    </xf>
    <xf numFmtId="164" fontId="0" fillId="8" borderId="30" xfId="1" applyNumberFormat="1" applyFont="1" applyFill="1" applyBorder="1" applyProtection="1">
      <protection locked="0"/>
    </xf>
    <xf numFmtId="0" fontId="0" fillId="9" borderId="3" xfId="0" applyFill="1" applyBorder="1" applyProtection="1">
      <protection locked="0"/>
    </xf>
    <xf numFmtId="0" fontId="3" fillId="9" borderId="31" xfId="0" applyFont="1" applyFill="1" applyBorder="1" applyProtection="1">
      <protection locked="0"/>
    </xf>
    <xf numFmtId="0" fontId="0" fillId="9" borderId="5" xfId="0" applyFill="1" applyBorder="1" applyProtection="1">
      <protection locked="0"/>
    </xf>
    <xf numFmtId="0" fontId="0" fillId="9" borderId="7" xfId="0" applyFill="1" applyBorder="1" applyProtection="1">
      <protection locked="0"/>
    </xf>
    <xf numFmtId="164" fontId="0" fillId="8" borderId="4" xfId="1" applyNumberFormat="1" applyFont="1" applyFill="1" applyBorder="1" applyProtection="1">
      <protection locked="0"/>
    </xf>
    <xf numFmtId="0" fontId="7" fillId="0" borderId="1" xfId="2" applyFont="1" applyBorder="1"/>
    <xf numFmtId="164" fontId="0" fillId="8" borderId="51" xfId="1" applyNumberFormat="1" applyFont="1" applyFill="1" applyBorder="1" applyProtection="1">
      <protection locked="0"/>
    </xf>
    <xf numFmtId="0" fontId="4" fillId="0" borderId="0" xfId="0" applyFont="1" applyAlignment="1">
      <alignment horizontal="center"/>
    </xf>
    <xf numFmtId="0" fontId="22" fillId="0" borderId="0" xfId="2" applyFont="1"/>
    <xf numFmtId="164" fontId="4" fillId="0" borderId="0" xfId="0" applyNumberFormat="1" applyFont="1" applyAlignment="1">
      <alignment horizontal="center"/>
    </xf>
    <xf numFmtId="0" fontId="4" fillId="0" borderId="0" xfId="0" applyFont="1"/>
    <xf numFmtId="9" fontId="4" fillId="0" borderId="0" xfId="3" applyFont="1"/>
    <xf numFmtId="0" fontId="23" fillId="4" borderId="1" xfId="2" applyFont="1" applyFill="1" applyBorder="1" applyAlignment="1">
      <alignment horizontal="center"/>
    </xf>
    <xf numFmtId="0" fontId="18" fillId="18" borderId="53" xfId="2" applyFont="1" applyFill="1" applyBorder="1"/>
    <xf numFmtId="0" fontId="21" fillId="18" borderId="52" xfId="0" applyFont="1" applyFill="1" applyBorder="1"/>
    <xf numFmtId="0" fontId="21" fillId="18" borderId="50" xfId="0" applyFont="1" applyFill="1" applyBorder="1"/>
    <xf numFmtId="0" fontId="3" fillId="22" borderId="1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12" fillId="21" borderId="16" xfId="0" applyFont="1" applyFill="1" applyBorder="1" applyAlignment="1">
      <alignment horizontal="center"/>
    </xf>
    <xf numFmtId="0" fontId="12" fillId="21" borderId="17" xfId="0" applyFont="1" applyFill="1" applyBorder="1" applyAlignment="1">
      <alignment horizontal="center"/>
    </xf>
    <xf numFmtId="0" fontId="12" fillId="21" borderId="10" xfId="0" applyFont="1" applyFill="1" applyBorder="1" applyAlignment="1">
      <alignment horizontal="center"/>
    </xf>
    <xf numFmtId="0" fontId="12" fillId="20" borderId="16" xfId="0" applyFont="1" applyFill="1" applyBorder="1" applyAlignment="1">
      <alignment horizontal="center"/>
    </xf>
    <xf numFmtId="0" fontId="12" fillId="20" borderId="17" xfId="0" applyFont="1" applyFill="1" applyBorder="1" applyAlignment="1">
      <alignment horizontal="center"/>
    </xf>
    <xf numFmtId="0" fontId="12" fillId="20" borderId="10" xfId="0" applyFont="1" applyFill="1" applyBorder="1" applyAlignment="1">
      <alignment horizontal="center"/>
    </xf>
    <xf numFmtId="0" fontId="12" fillId="23" borderId="19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0" fillId="0" borderId="11" xfId="0" quotePrefix="1" applyBorder="1" applyAlignment="1">
      <alignment horizontal="left" indent="2"/>
    </xf>
    <xf numFmtId="164" fontId="0" fillId="8" borderId="6" xfId="1" applyNumberFormat="1" applyFont="1" applyFill="1" applyBorder="1" applyProtection="1">
      <protection locked="0"/>
    </xf>
    <xf numFmtId="0" fontId="0" fillId="0" borderId="1" xfId="0" applyBorder="1"/>
    <xf numFmtId="0" fontId="3" fillId="22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21" borderId="16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20" borderId="16" xfId="0" applyFont="1" applyFill="1" applyBorder="1" applyAlignment="1">
      <alignment horizontal="center"/>
    </xf>
    <xf numFmtId="0" fontId="11" fillId="21" borderId="17" xfId="0" applyFont="1" applyFill="1" applyBorder="1" applyAlignment="1">
      <alignment horizontal="center"/>
    </xf>
    <xf numFmtId="0" fontId="11" fillId="20" borderId="17" xfId="0" applyFont="1" applyFill="1" applyBorder="1" applyAlignment="1">
      <alignment horizontal="center"/>
    </xf>
    <xf numFmtId="0" fontId="11" fillId="21" borderId="10" xfId="0" applyFont="1" applyFill="1" applyBorder="1" applyAlignment="1">
      <alignment horizontal="center"/>
    </xf>
    <xf numFmtId="0" fontId="11" fillId="20" borderId="10" xfId="0" applyFont="1" applyFill="1" applyBorder="1" applyAlignment="1">
      <alignment horizontal="center"/>
    </xf>
    <xf numFmtId="0" fontId="0" fillId="0" borderId="0" xfId="0"/>
    <xf numFmtId="0" fontId="11" fillId="21" borderId="1" xfId="0" applyFont="1" applyFill="1" applyBorder="1" applyAlignment="1">
      <alignment horizontal="center"/>
    </xf>
    <xf numFmtId="0" fontId="11" fillId="20" borderId="1" xfId="0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23" borderId="1" xfId="0" applyFont="1" applyFill="1" applyBorder="1" applyAlignment="1">
      <alignment horizontal="center"/>
    </xf>
    <xf numFmtId="0" fontId="24" fillId="0" borderId="0" xfId="0" applyFont="1"/>
    <xf numFmtId="164" fontId="0" fillId="8" borderId="54" xfId="1" applyNumberFormat="1" applyFont="1" applyFill="1" applyBorder="1" applyProtection="1">
      <protection locked="0"/>
    </xf>
    <xf numFmtId="0" fontId="2" fillId="16" borderId="1" xfId="0" applyFont="1" applyFill="1" applyBorder="1"/>
    <xf numFmtId="0" fontId="3" fillId="18" borderId="16" xfId="0" applyFont="1" applyFill="1" applyBorder="1"/>
    <xf numFmtId="0" fontId="3" fillId="18" borderId="17" xfId="0" applyFont="1" applyFill="1" applyBorder="1"/>
    <xf numFmtId="0" fontId="3" fillId="18" borderId="10" xfId="0" applyFont="1" applyFill="1" applyBorder="1"/>
    <xf numFmtId="164" fontId="0" fillId="0" borderId="16" xfId="1" applyNumberFormat="1" applyFont="1" applyBorder="1" applyAlignment="1" applyProtection="1">
      <alignment horizontal="center"/>
      <protection locked="0"/>
    </xf>
    <xf numFmtId="164" fontId="0" fillId="0" borderId="10" xfId="1" applyNumberFormat="1" applyFont="1" applyBorder="1" applyAlignment="1" applyProtection="1">
      <alignment horizontal="center"/>
      <protection locked="0"/>
    </xf>
    <xf numFmtId="164" fontId="0" fillId="0" borderId="20" xfId="1" applyNumberFormat="1" applyFont="1" applyBorder="1" applyAlignment="1" applyProtection="1">
      <alignment horizontal="center"/>
      <protection locked="0"/>
    </xf>
    <xf numFmtId="164" fontId="0" fillId="0" borderId="22" xfId="1" applyNumberFormat="1" applyFont="1" applyBorder="1" applyAlignment="1" applyProtection="1">
      <alignment horizontal="center"/>
      <protection locked="0"/>
    </xf>
    <xf numFmtId="164" fontId="0" fillId="0" borderId="24" xfId="1" applyNumberFormat="1" applyFont="1" applyBorder="1" applyAlignment="1" applyProtection="1">
      <alignment horizontal="center"/>
      <protection locked="0"/>
    </xf>
    <xf numFmtId="164" fontId="0" fillId="0" borderId="10" xfId="1" applyNumberFormat="1" applyFont="1" applyBorder="1" applyProtection="1">
      <protection locked="0"/>
    </xf>
    <xf numFmtId="3" fontId="0" fillId="0" borderId="1" xfId="1" applyNumberFormat="1" applyFont="1" applyBorder="1" applyProtection="1">
      <protection locked="0"/>
    </xf>
    <xf numFmtId="3" fontId="0" fillId="0" borderId="1" xfId="1" quotePrefix="1" applyNumberFormat="1" applyFont="1" applyBorder="1" applyAlignment="1" applyProtection="1">
      <alignment horizontal="center"/>
      <protection locked="0"/>
    </xf>
    <xf numFmtId="3" fontId="0" fillId="8" borderId="18" xfId="1" applyNumberFormat="1" applyFont="1" applyFill="1" applyBorder="1" applyProtection="1">
      <protection locked="0"/>
    </xf>
    <xf numFmtId="0" fontId="25" fillId="0" borderId="0" xfId="0" applyFont="1"/>
    <xf numFmtId="0" fontId="25" fillId="0" borderId="0" xfId="0" applyFont="1" applyAlignment="1">
      <alignment horizontal="center"/>
    </xf>
    <xf numFmtId="0" fontId="0" fillId="9" borderId="31" xfId="0" applyFill="1" applyBorder="1" applyProtection="1">
      <protection locked="0"/>
    </xf>
    <xf numFmtId="0" fontId="22" fillId="18" borderId="46" xfId="2" applyFont="1" applyFill="1" applyBorder="1" applyAlignment="1">
      <alignment horizontal="left"/>
    </xf>
    <xf numFmtId="0" fontId="0" fillId="0" borderId="49" xfId="0" applyBorder="1"/>
    <xf numFmtId="49" fontId="0" fillId="10" borderId="16" xfId="1" applyNumberFormat="1" applyFont="1" applyFill="1" applyBorder="1" applyProtection="1">
      <protection locked="0"/>
    </xf>
    <xf numFmtId="0" fontId="0" fillId="0" borderId="27" xfId="0" applyBorder="1"/>
    <xf numFmtId="49" fontId="0" fillId="10" borderId="17" xfId="1" applyNumberFormat="1" applyFont="1" applyFill="1" applyBorder="1" applyProtection="1">
      <protection locked="0"/>
    </xf>
    <xf numFmtId="0" fontId="0" fillId="0" borderId="29" xfId="0" applyBorder="1"/>
    <xf numFmtId="49" fontId="0" fillId="8" borderId="17" xfId="1" applyNumberFormat="1" applyFont="1" applyFill="1" applyBorder="1" applyProtection="1">
      <protection locked="0"/>
    </xf>
    <xf numFmtId="49" fontId="0" fillId="8" borderId="10" xfId="1" applyNumberFormat="1" applyFont="1" applyFill="1" applyBorder="1" applyProtection="1">
      <protection locked="0"/>
    </xf>
    <xf numFmtId="0" fontId="0" fillId="0" borderId="31" xfId="0" applyBorder="1"/>
    <xf numFmtId="49" fontId="0" fillId="10" borderId="10" xfId="1" applyNumberFormat="1" applyFont="1" applyFill="1" applyBorder="1" applyProtection="1">
      <protection locked="0"/>
    </xf>
    <xf numFmtId="49" fontId="0" fillId="8" borderId="16" xfId="1" applyNumberFormat="1" applyFont="1" applyFill="1" applyBorder="1" applyProtection="1">
      <protection locked="0"/>
    </xf>
    <xf numFmtId="49" fontId="0" fillId="19" borderId="16" xfId="1" applyNumberFormat="1" applyFont="1" applyFill="1" applyBorder="1" applyAlignment="1" applyProtection="1">
      <alignment horizontal="left"/>
      <protection locked="0"/>
    </xf>
    <xf numFmtId="49" fontId="0" fillId="19" borderId="17" xfId="1" applyNumberFormat="1" applyFont="1" applyFill="1" applyBorder="1" applyProtection="1">
      <protection locked="0"/>
    </xf>
    <xf numFmtId="49" fontId="0" fillId="19" borderId="10" xfId="1" applyNumberFormat="1" applyFont="1" applyFill="1" applyBorder="1" applyProtection="1">
      <protection locked="0"/>
    </xf>
    <xf numFmtId="0" fontId="17" fillId="0" borderId="0" xfId="2" applyFont="1" applyAlignment="1">
      <alignment horizontal="left"/>
    </xf>
    <xf numFmtId="0" fontId="0" fillId="0" borderId="0" xfId="0"/>
    <xf numFmtId="49" fontId="0" fillId="11" borderId="16" xfId="1" applyNumberFormat="1" applyFont="1" applyFill="1" applyBorder="1" applyAlignment="1" applyProtection="1">
      <alignment horizontal="left"/>
      <protection locked="0"/>
    </xf>
    <xf numFmtId="49" fontId="0" fillId="11" borderId="17" xfId="1" applyNumberFormat="1" applyFont="1" applyFill="1" applyBorder="1" applyProtection="1">
      <protection locked="0"/>
    </xf>
    <xf numFmtId="49" fontId="0" fillId="9" borderId="17" xfId="1" applyNumberFormat="1" applyFont="1" applyFill="1" applyBorder="1" applyProtection="1">
      <protection locked="0"/>
    </xf>
    <xf numFmtId="0" fontId="0" fillId="9" borderId="10" xfId="0" applyFill="1" applyBorder="1" applyProtection="1">
      <protection locked="0"/>
    </xf>
    <xf numFmtId="49" fontId="0" fillId="11" borderId="10" xfId="1" applyNumberFormat="1" applyFont="1" applyFill="1" applyBorder="1" applyProtection="1">
      <protection locked="0"/>
    </xf>
    <xf numFmtId="49" fontId="0" fillId="9" borderId="16" xfId="1" applyNumberFormat="1" applyFont="1" applyFill="1" applyBorder="1" applyProtection="1">
      <protection locked="0"/>
    </xf>
  </cellXfs>
  <cellStyles count="4">
    <cellStyle name="Hyperkobling" xfId="2" builtinId="8"/>
    <cellStyle name="Komma" xfId="1" builtinId="3"/>
    <cellStyle name="Normal" xfId="0" builtinId="0"/>
    <cellStyle name="Prosent" xfId="3" builtinId="5"/>
  </cellStyles>
  <dxfs count="148"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3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069ssvm033.tcad.telia.se\TS-Team203\OS_Business_Controller\External%20Reporting\NKOM\NKOM%202019\Hel&#229;r%202019\Consolidated%20templates\Telia_ekom2019_Telia+Phone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069ssvm033.tcad.telia.se\TS-Team203\OS_Business_Controller\External%20Reporting\NKOM\NKOM%202019\Hel&#229;r%202019\Templates%20recieved\Tdc_ekom2019_TD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069ssvm033.tcad.telia.se\TS-Team203\OS_Business_Controller\External%20Reporting\NKOM\NKOM%202019\Hel&#229;r%202019\Templates%20recieved\Get_ekom2019_Ann%20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069ssvm033.tcad.telia.se\TS-Team203\OS_Business_Controller\External%20Reporting\NKOM\NKOM%202019\Hel&#229;r%202019\Templates%20recieved\Homebase_ekom2019_An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nhold"/>
      <sheetName val="Selskapsinformasjon"/>
      <sheetName val="Fasttelefoni"/>
      <sheetName val="1"/>
      <sheetName val="2"/>
      <sheetName val="3"/>
      <sheetName val="4"/>
      <sheetName val="5"/>
      <sheetName val="6"/>
      <sheetName val="Mobiltjenester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Fast bredbånd"/>
      <sheetName val="20"/>
      <sheetName val="21"/>
      <sheetName val="22"/>
      <sheetName val="23"/>
      <sheetName val="24"/>
      <sheetName val="25"/>
      <sheetName val="26"/>
      <sheetName val="27"/>
      <sheetName val="28"/>
      <sheetName val="TV-tjenester"/>
      <sheetName val="29"/>
      <sheetName val="30"/>
      <sheetName val="Produktkombinasjoner"/>
      <sheetName val="31"/>
      <sheetName val="Datakommunikasjon"/>
      <sheetName val="32"/>
      <sheetName val="33"/>
      <sheetName val="Overføringskapasitet"/>
      <sheetName val="34"/>
      <sheetName val="3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G8">
            <v>1233</v>
          </cell>
        </row>
        <row r="9">
          <cell r="G9">
            <v>44</v>
          </cell>
        </row>
        <row r="10">
          <cell r="G10">
            <v>4</v>
          </cell>
        </row>
        <row r="11">
          <cell r="G11">
            <v>30</v>
          </cell>
        </row>
        <row r="12">
          <cell r="G12">
            <v>1</v>
          </cell>
        </row>
        <row r="14">
          <cell r="G14">
            <v>962</v>
          </cell>
        </row>
        <row r="15">
          <cell r="G15">
            <v>1133</v>
          </cell>
        </row>
        <row r="16">
          <cell r="G16">
            <v>60</v>
          </cell>
        </row>
        <row r="20">
          <cell r="G20">
            <v>18090</v>
          </cell>
        </row>
        <row r="21">
          <cell r="G21">
            <v>575.25378999999998</v>
          </cell>
        </row>
        <row r="22">
          <cell r="G22">
            <v>11.23504</v>
          </cell>
        </row>
        <row r="23">
          <cell r="G23">
            <v>541.00840000000005</v>
          </cell>
        </row>
        <row r="24">
          <cell r="G24">
            <v>7</v>
          </cell>
        </row>
        <row r="26">
          <cell r="G26">
            <v>48167.560330000008</v>
          </cell>
        </row>
        <row r="27">
          <cell r="G27">
            <v>2810.3082100000001</v>
          </cell>
        </row>
        <row r="28">
          <cell r="G28">
            <v>869.68105000000003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nhold"/>
      <sheetName val="Selskapsinformasjon"/>
      <sheetName val="Fasttelefoni"/>
      <sheetName val="1"/>
      <sheetName val="2"/>
      <sheetName val="3"/>
      <sheetName val="4"/>
      <sheetName val="5"/>
      <sheetName val="6"/>
      <sheetName val="Mobiltjenester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Fast bredbånd"/>
      <sheetName val="20"/>
      <sheetName val="21"/>
      <sheetName val="22"/>
      <sheetName val="23"/>
      <sheetName val="24"/>
      <sheetName val="25"/>
      <sheetName val="26"/>
      <sheetName val="27"/>
      <sheetName val="28"/>
      <sheetName val="TV-tjenester"/>
      <sheetName val="29"/>
      <sheetName val="30"/>
      <sheetName val="Produktkombinasjoner"/>
      <sheetName val="31"/>
      <sheetName val="Datakommunikasjon"/>
      <sheetName val="32"/>
      <sheetName val="33"/>
      <sheetName val="Overføringskapasitet"/>
      <sheetName val="34"/>
      <sheetName val="3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0">
          <cell r="G20">
            <v>20035</v>
          </cell>
        </row>
        <row r="21">
          <cell r="G21">
            <v>1898</v>
          </cell>
        </row>
        <row r="22">
          <cell r="G22">
            <v>2</v>
          </cell>
        </row>
        <row r="23">
          <cell r="G23">
            <v>419</v>
          </cell>
        </row>
        <row r="24">
          <cell r="G24">
            <v>73</v>
          </cell>
        </row>
        <row r="26">
          <cell r="G26">
            <v>21754</v>
          </cell>
        </row>
        <row r="27">
          <cell r="G27">
            <v>9147</v>
          </cell>
        </row>
        <row r="28">
          <cell r="G28">
            <v>7378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nhold"/>
      <sheetName val="Selskapsinformasjon"/>
      <sheetName val="Fasttelefoni"/>
      <sheetName val="1"/>
      <sheetName val="2"/>
      <sheetName val="3"/>
      <sheetName val="4"/>
      <sheetName val="5"/>
      <sheetName val="6"/>
      <sheetName val="Mobiltjenester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Fast bredbånd"/>
      <sheetName val="20"/>
      <sheetName val="21"/>
      <sheetName val="22"/>
      <sheetName val="23"/>
      <sheetName val="24"/>
      <sheetName val="25"/>
      <sheetName val="26"/>
      <sheetName val="27"/>
      <sheetName val="28"/>
      <sheetName val="TV-tjenester"/>
      <sheetName val="29"/>
      <sheetName val="30"/>
      <sheetName val="Produktkombinasjoner"/>
      <sheetName val="31"/>
      <sheetName val="Datakommunikasjon"/>
      <sheetName val="32"/>
      <sheetName val="33"/>
      <sheetName val="Overføringskapasitet"/>
      <sheetName val="34"/>
      <sheetName val="3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nhold"/>
      <sheetName val="Selskapsinformasjon"/>
      <sheetName val="Fasttelefoni"/>
      <sheetName val="1"/>
      <sheetName val="2"/>
      <sheetName val="3"/>
      <sheetName val="4"/>
      <sheetName val="5"/>
      <sheetName val="6"/>
      <sheetName val="Mobiltjenester"/>
      <sheetName val="7"/>
      <sheetName val="8"/>
      <sheetName val="9"/>
      <sheetName val="10"/>
      <sheetName val="11"/>
      <sheetName val="12"/>
      <sheetName val="13"/>
      <sheetName val="14"/>
      <sheetName val="Sheet1"/>
      <sheetName val="15"/>
      <sheetName val="16"/>
      <sheetName val="17"/>
      <sheetName val="18"/>
      <sheetName val="19"/>
      <sheetName val="Fast bredbånd"/>
      <sheetName val="20"/>
      <sheetName val="21"/>
      <sheetName val="22"/>
      <sheetName val="23"/>
      <sheetName val="24"/>
      <sheetName val="25"/>
      <sheetName val="26"/>
      <sheetName val="27"/>
      <sheetName val="28"/>
      <sheetName val="TV-tjenester"/>
      <sheetName val="29"/>
      <sheetName val="30"/>
      <sheetName val="Produktkombinasjoner"/>
      <sheetName val="31"/>
      <sheetName val="Datakommunikasjon"/>
      <sheetName val="32"/>
      <sheetName val="33"/>
      <sheetName val="Overføringskapasitet"/>
      <sheetName val="34"/>
      <sheetName val="3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kom.no/files/ekomportal/ekomstat_2019_veiledning.docx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kom.no/npt/ekomstat/Tilbyderoversik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16"/>
  <sheetViews>
    <sheetView showGridLines="0" tabSelected="1" workbookViewId="0">
      <selection activeCell="A2" sqref="A2"/>
    </sheetView>
  </sheetViews>
  <sheetFormatPr baseColWidth="10" defaultColWidth="11.42578125" defaultRowHeight="15" x14ac:dyDescent="0.25"/>
  <cols>
    <col min="1" max="1" width="2.85546875" style="314" customWidth="1"/>
    <col min="2" max="2" width="64.28515625" style="314" customWidth="1"/>
    <col min="3" max="3" width="14.28515625" style="314" customWidth="1"/>
    <col min="4" max="4" width="5.7109375" style="314" customWidth="1"/>
    <col min="5" max="5" width="7.42578125" style="314" customWidth="1"/>
    <col min="6" max="7" width="26.5703125" style="314" customWidth="1"/>
    <col min="8" max="8" width="67.28515625" style="314" customWidth="1"/>
  </cols>
  <sheetData>
    <row r="1" spans="1:11" ht="23.25" customHeight="1" x14ac:dyDescent="0.35">
      <c r="A1" s="5" t="s">
        <v>0</v>
      </c>
      <c r="F1" s="283"/>
      <c r="G1" s="283"/>
      <c r="H1" s="283"/>
      <c r="K1" s="286" t="s">
        <v>1</v>
      </c>
    </row>
    <row r="2" spans="1:11" ht="21.75" customHeight="1" thickBot="1" x14ac:dyDescent="0.4">
      <c r="E2" s="338" t="s">
        <v>2</v>
      </c>
      <c r="F2" s="339"/>
      <c r="G2" s="339"/>
      <c r="H2" s="339"/>
      <c r="K2" s="286" t="s">
        <v>3</v>
      </c>
    </row>
    <row r="3" spans="1:11" ht="24" customHeight="1" thickBot="1" x14ac:dyDescent="0.4">
      <c r="B3" s="7" t="s">
        <v>4</v>
      </c>
      <c r="C3" s="6"/>
      <c r="E3" s="290" t="s">
        <v>5</v>
      </c>
      <c r="F3" s="291"/>
      <c r="G3" s="291"/>
      <c r="H3" s="289" t="s">
        <v>6</v>
      </c>
    </row>
    <row r="5" spans="1:11" ht="18" customHeight="1" thickBot="1" x14ac:dyDescent="0.4">
      <c r="B5" s="284"/>
    </row>
    <row r="6" spans="1:11" ht="15.75" customHeight="1" thickBot="1" x14ac:dyDescent="0.3">
      <c r="B6" s="269"/>
      <c r="F6" s="292" t="s">
        <v>7</v>
      </c>
      <c r="G6" s="293" t="s">
        <v>8</v>
      </c>
    </row>
    <row r="7" spans="1:11" ht="22.5" customHeight="1" x14ac:dyDescent="0.3">
      <c r="B7" s="50" t="s">
        <v>9</v>
      </c>
      <c r="C7" s="11"/>
      <c r="F7" s="294">
        <f>Selskapsinformasjon!K3</f>
        <v>28</v>
      </c>
      <c r="G7" s="297">
        <f>Selskapsinformasjon!L3</f>
        <v>0</v>
      </c>
    </row>
    <row r="8" spans="1:11" ht="22.5" customHeight="1" x14ac:dyDescent="0.3">
      <c r="B8" s="12" t="s">
        <v>10</v>
      </c>
      <c r="C8" s="13" t="s">
        <v>11</v>
      </c>
      <c r="F8" s="295">
        <f>Fasttelefoni!H19</f>
        <v>108</v>
      </c>
      <c r="G8" s="298">
        <f>Fasttelefoni!J19</f>
        <v>0</v>
      </c>
    </row>
    <row r="9" spans="1:11" ht="22.5" customHeight="1" x14ac:dyDescent="0.3">
      <c r="B9" s="12" t="s">
        <v>12</v>
      </c>
      <c r="C9" s="13" t="s">
        <v>13</v>
      </c>
      <c r="F9" s="295">
        <f>Mobiltjenester!H26</f>
        <v>173</v>
      </c>
      <c r="G9" s="298">
        <f>Mobiltjenester!J26</f>
        <v>0</v>
      </c>
    </row>
    <row r="10" spans="1:11" ht="22.5" customHeight="1" x14ac:dyDescent="0.3">
      <c r="B10" s="12" t="s">
        <v>14</v>
      </c>
      <c r="C10" s="13" t="s">
        <v>15</v>
      </c>
      <c r="F10" s="295">
        <f>'Fast bredbånd'!H18</f>
        <v>66</v>
      </c>
      <c r="G10" s="298">
        <f>'Fast bredbånd'!J18</f>
        <v>0</v>
      </c>
    </row>
    <row r="11" spans="1:11" ht="22.5" customHeight="1" x14ac:dyDescent="0.3">
      <c r="B11" s="12" t="s">
        <v>16</v>
      </c>
      <c r="C11" s="13" t="s">
        <v>17</v>
      </c>
      <c r="F11" s="295">
        <f>'TV-tjenester'!H11</f>
        <v>36</v>
      </c>
      <c r="G11" s="298">
        <f>'TV-tjenester'!J11</f>
        <v>0</v>
      </c>
    </row>
    <row r="12" spans="1:11" ht="22.5" customHeight="1" x14ac:dyDescent="0.3">
      <c r="B12" s="12" t="s">
        <v>18</v>
      </c>
      <c r="C12" s="13" t="s">
        <v>19</v>
      </c>
      <c r="F12" s="295">
        <f>Produktkombinasjoner!H8</f>
        <v>3</v>
      </c>
      <c r="G12" s="298">
        <f>Produktkombinasjoner!J8</f>
        <v>3</v>
      </c>
    </row>
    <row r="13" spans="1:11" ht="22.5" customHeight="1" x14ac:dyDescent="0.3">
      <c r="B13" s="12" t="s">
        <v>20</v>
      </c>
      <c r="C13" s="13" t="s">
        <v>17</v>
      </c>
      <c r="F13" s="295">
        <f>Datakommunikasjon!H11</f>
        <v>48</v>
      </c>
      <c r="G13" s="298">
        <f>Datakommunikasjon!J11</f>
        <v>0</v>
      </c>
    </row>
    <row r="14" spans="1:11" ht="22.5" customHeight="1" thickBot="1" x14ac:dyDescent="0.35">
      <c r="B14" s="169" t="s">
        <v>21</v>
      </c>
      <c r="C14" s="14" t="s">
        <v>17</v>
      </c>
      <c r="F14" s="296">
        <f>Overføringskapasitet!H11</f>
        <v>20</v>
      </c>
      <c r="G14" s="299">
        <f>Overføringskapasitet!J11</f>
        <v>0</v>
      </c>
    </row>
    <row r="15" spans="1:11" ht="15.75" customHeight="1" thickBot="1" x14ac:dyDescent="0.3"/>
    <row r="16" spans="1:11" ht="23.25" customHeight="1" thickBot="1" x14ac:dyDescent="0.3">
      <c r="F16" s="301">
        <f>SUM(F7:F15)</f>
        <v>482</v>
      </c>
      <c r="G16" s="300">
        <f>SUM(G7:G15)</f>
        <v>3</v>
      </c>
    </row>
  </sheetData>
  <sheetProtection password="E11B" sheet="1"/>
  <mergeCells count="1">
    <mergeCell ref="E2:H2"/>
  </mergeCells>
  <hyperlinks>
    <hyperlink ref="H3" r:id="rId1"/>
    <hyperlink ref="B7" location="Selskapsinformasjon!A1" display="Selskapsinformasjon - antall årsverk - investeringer"/>
    <hyperlink ref="B8" location="Fasttelefoni!A1" display="Fasttelefoni"/>
    <hyperlink ref="B9" location="Mobiltjenester!A1" display="Mobiltjenester"/>
    <hyperlink ref="B10" location="'Fast bredbånd'!A1" display="Fast bredbånd"/>
    <hyperlink ref="B11" location="'TV-tjenester'!A1" display="TV-tjenester"/>
    <hyperlink ref="B12" location="Produktkombinasjoner!A1" display="Produktkombinasjoner (Ny side)"/>
    <hyperlink ref="B13" location="Datakommunikasjon!A1" display="Datakommunikasjon"/>
    <hyperlink ref="B14" location="Overføringskapasitet!A1" display="Overføringskapasitet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98"/>
  <sheetViews>
    <sheetView showGridLines="0" workbookViewId="0">
      <selection activeCell="F24" sqref="F24"/>
    </sheetView>
  </sheetViews>
  <sheetFormatPr baseColWidth="10" defaultColWidth="11.42578125" defaultRowHeight="15" x14ac:dyDescent="0.25"/>
  <cols>
    <col min="1" max="1" width="2.85546875" style="314" customWidth="1"/>
    <col min="2" max="2" width="19.42578125" style="314" customWidth="1"/>
    <col min="3" max="3" width="5.7109375" style="314" customWidth="1"/>
    <col min="4" max="4" width="57.140625" style="314" customWidth="1"/>
    <col min="5" max="5" width="5.7109375" style="314" customWidth="1"/>
    <col min="6" max="8" width="17.140625" style="314" customWidth="1"/>
    <col min="9" max="9" width="2.85546875" style="314" customWidth="1"/>
    <col min="10" max="10" width="17.5703125" style="314" customWidth="1"/>
  </cols>
  <sheetData>
    <row r="1" spans="4:10" ht="15.75" customHeight="1" thickBot="1" x14ac:dyDescent="0.3">
      <c r="F1" s="49" t="s">
        <v>22</v>
      </c>
      <c r="G1" s="51" t="s">
        <v>120</v>
      </c>
      <c r="H1" s="48" t="s">
        <v>23</v>
      </c>
    </row>
    <row r="2" spans="4:10" ht="15" customHeight="1" thickBot="1" x14ac:dyDescent="0.3"/>
    <row r="3" spans="4:10" ht="15" customHeight="1" x14ac:dyDescent="0.25">
      <c r="D3" s="8"/>
    </row>
    <row r="4" spans="4:10" ht="15" customHeight="1" x14ac:dyDescent="0.35">
      <c r="D4" s="10" t="s">
        <v>12</v>
      </c>
    </row>
    <row r="5" spans="4:10" ht="15" customHeight="1" thickBot="1" x14ac:dyDescent="0.3">
      <c r="D5" s="9"/>
    </row>
    <row r="6" spans="4:10" ht="15" customHeight="1" thickBot="1" x14ac:dyDescent="0.3"/>
    <row r="7" spans="4:10" ht="15" customHeight="1" thickBot="1" x14ac:dyDescent="0.3">
      <c r="D7" s="84" t="s">
        <v>332</v>
      </c>
      <c r="H7" s="305" t="s">
        <v>122</v>
      </c>
      <c r="I7" s="306"/>
      <c r="J7" s="293" t="s">
        <v>8</v>
      </c>
    </row>
    <row r="8" spans="4:10" ht="15" customHeight="1" x14ac:dyDescent="0.25">
      <c r="D8" s="168" t="s">
        <v>123</v>
      </c>
      <c r="F8" s="94" t="s">
        <v>333</v>
      </c>
      <c r="H8" s="307">
        <f>'7'!J3</f>
        <v>6</v>
      </c>
      <c r="I8" s="308"/>
      <c r="J8" s="309">
        <f>'7'!K3</f>
        <v>0</v>
      </c>
    </row>
    <row r="9" spans="4:10" ht="15" customHeight="1" x14ac:dyDescent="0.25">
      <c r="D9" s="96" t="s">
        <v>125</v>
      </c>
      <c r="F9" s="111" t="s">
        <v>334</v>
      </c>
      <c r="H9" s="310">
        <f>'8'!J3</f>
        <v>25</v>
      </c>
      <c r="I9" s="308"/>
      <c r="J9" s="311">
        <f>'8'!K3</f>
        <v>0</v>
      </c>
    </row>
    <row r="10" spans="4:10" ht="15" customHeight="1" x14ac:dyDescent="0.25">
      <c r="D10" s="96" t="s">
        <v>335</v>
      </c>
      <c r="F10" s="111" t="s">
        <v>336</v>
      </c>
      <c r="H10" s="310">
        <f>'9'!J3</f>
        <v>34</v>
      </c>
      <c r="I10" s="308"/>
      <c r="J10" s="311">
        <f>'9'!K3</f>
        <v>0</v>
      </c>
    </row>
    <row r="11" spans="4:10" ht="15" customHeight="1" x14ac:dyDescent="0.25">
      <c r="D11" s="96" t="s">
        <v>337</v>
      </c>
      <c r="F11" s="111" t="s">
        <v>338</v>
      </c>
      <c r="H11" s="310">
        <f>'10'!J3</f>
        <v>7</v>
      </c>
      <c r="I11" s="308"/>
      <c r="J11" s="311">
        <f>'10'!K3</f>
        <v>0</v>
      </c>
    </row>
    <row r="12" spans="4:10" ht="15" customHeight="1" x14ac:dyDescent="0.25">
      <c r="D12" s="96" t="s">
        <v>339</v>
      </c>
      <c r="F12" s="111" t="s">
        <v>340</v>
      </c>
      <c r="H12" s="310">
        <f>'11'!J3</f>
        <v>6</v>
      </c>
      <c r="I12" s="308"/>
      <c r="J12" s="311">
        <f>'11'!K3</f>
        <v>0</v>
      </c>
    </row>
    <row r="13" spans="4:10" ht="15" customHeight="1" x14ac:dyDescent="0.25">
      <c r="D13" s="96" t="s">
        <v>311</v>
      </c>
      <c r="F13" s="111" t="s">
        <v>341</v>
      </c>
      <c r="H13" s="310">
        <f>'12'!J3</f>
        <v>23</v>
      </c>
      <c r="I13" s="308"/>
      <c r="J13" s="311">
        <f>'12'!K3</f>
        <v>0</v>
      </c>
    </row>
    <row r="14" spans="4:10" ht="15" customHeight="1" x14ac:dyDescent="0.25">
      <c r="D14" s="96" t="s">
        <v>342</v>
      </c>
      <c r="F14" s="111" t="s">
        <v>343</v>
      </c>
      <c r="H14" s="310">
        <f>'13'!J3</f>
        <v>12</v>
      </c>
      <c r="I14" s="308"/>
      <c r="J14" s="311">
        <f>'13'!K3</f>
        <v>0</v>
      </c>
    </row>
    <row r="15" spans="4:10" ht="15" customHeight="1" x14ac:dyDescent="0.25">
      <c r="D15" s="127" t="s">
        <v>344</v>
      </c>
      <c r="F15" s="111" t="s">
        <v>345</v>
      </c>
      <c r="H15" s="310">
        <f>'14'!J3</f>
        <v>4</v>
      </c>
      <c r="I15" s="308"/>
      <c r="J15" s="311">
        <f>'14'!K3</f>
        <v>0</v>
      </c>
    </row>
    <row r="16" spans="4:10" ht="15" customHeight="1" thickBot="1" x14ac:dyDescent="0.3">
      <c r="D16" s="250" t="s">
        <v>346</v>
      </c>
      <c r="F16" s="123" t="s">
        <v>347</v>
      </c>
      <c r="H16" s="312">
        <f>'15'!J3</f>
        <v>30</v>
      </c>
      <c r="I16" s="308"/>
      <c r="J16" s="313">
        <f>'15'!K3</f>
        <v>0</v>
      </c>
    </row>
    <row r="17" spans="4:10" ht="15" customHeight="1" thickBot="1" x14ac:dyDescent="0.3"/>
    <row r="18" spans="4:10" ht="15" customHeight="1" thickBot="1" x14ac:dyDescent="0.3">
      <c r="D18" s="84" t="s">
        <v>348</v>
      </c>
    </row>
    <row r="19" spans="4:10" ht="15" customHeight="1" x14ac:dyDescent="0.25">
      <c r="D19" s="168" t="s">
        <v>349</v>
      </c>
      <c r="F19" s="94" t="s">
        <v>350</v>
      </c>
      <c r="H19" s="307">
        <f>'16'!J3</f>
        <v>10</v>
      </c>
      <c r="I19" s="308"/>
      <c r="J19" s="309">
        <f>'16'!K3</f>
        <v>0</v>
      </c>
    </row>
    <row r="20" spans="4:10" ht="15" customHeight="1" thickBot="1" x14ac:dyDescent="0.3">
      <c r="D20" s="250" t="s">
        <v>351</v>
      </c>
      <c r="F20" s="123" t="s">
        <v>352</v>
      </c>
      <c r="H20" s="312">
        <f>'17'!J3</f>
        <v>2</v>
      </c>
      <c r="I20" s="308"/>
      <c r="J20" s="313">
        <f>'17'!K3</f>
        <v>0</v>
      </c>
    </row>
    <row r="21" spans="4:10" ht="15" customHeight="1" thickBot="1" x14ac:dyDescent="0.3"/>
    <row r="22" spans="4:10" ht="15" customHeight="1" thickBot="1" x14ac:dyDescent="0.3">
      <c r="D22" s="93" t="s">
        <v>353</v>
      </c>
    </row>
    <row r="23" spans="4:10" ht="15" customHeight="1" x14ac:dyDescent="0.25">
      <c r="D23" s="168" t="s">
        <v>354</v>
      </c>
      <c r="F23" s="94" t="s">
        <v>355</v>
      </c>
      <c r="H23" s="307">
        <f>'18'!J3</f>
        <v>3</v>
      </c>
      <c r="I23" s="308"/>
      <c r="J23" s="309">
        <f>'18'!K3</f>
        <v>0</v>
      </c>
    </row>
    <row r="24" spans="4:10" ht="15" customHeight="1" thickBot="1" x14ac:dyDescent="0.3">
      <c r="D24" s="250" t="s">
        <v>356</v>
      </c>
      <c r="F24" s="123" t="s">
        <v>357</v>
      </c>
      <c r="H24" s="312">
        <f>'19'!J3</f>
        <v>11</v>
      </c>
      <c r="I24" s="308"/>
      <c r="J24" s="313">
        <f>'19'!K3</f>
        <v>0</v>
      </c>
    </row>
    <row r="25" spans="4:10" ht="15" customHeight="1" thickBot="1" x14ac:dyDescent="0.3"/>
    <row r="26" spans="4:10" ht="18.75" customHeight="1" thickBot="1" x14ac:dyDescent="0.35">
      <c r="H26" s="317">
        <f>SUM(H8:H24)</f>
        <v>173</v>
      </c>
      <c r="I26" s="318"/>
      <c r="J26" s="319">
        <f>SUM(J8:J24)</f>
        <v>0</v>
      </c>
    </row>
    <row r="27" spans="4:10" ht="15" customHeight="1" x14ac:dyDescent="0.25"/>
    <row r="28" spans="4:10" ht="15" customHeight="1" x14ac:dyDescent="0.25"/>
    <row r="29" spans="4:10" ht="15" customHeight="1" x14ac:dyDescent="0.25"/>
    <row r="30" spans="4:10" ht="15" customHeight="1" x14ac:dyDescent="0.25"/>
    <row r="31" spans="4:10" ht="15" customHeight="1" x14ac:dyDescent="0.25"/>
    <row r="32" spans="4:10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</sheetData>
  <sheetProtection password="E11B" sheet="1"/>
  <conditionalFormatting sqref="J26 J8:J16">
    <cfRule type="cellIs" dxfId="121" priority="3" operator="greaterThan">
      <formula>0</formula>
    </cfRule>
  </conditionalFormatting>
  <conditionalFormatting sqref="J19:J20">
    <cfRule type="cellIs" dxfId="120" priority="2" operator="greaterThan">
      <formula>0</formula>
    </cfRule>
  </conditionalFormatting>
  <conditionalFormatting sqref="J23:J24">
    <cfRule type="cellIs" dxfId="119" priority="1" operator="greaterThan">
      <formula>0</formula>
    </cfRule>
  </conditionalFormatting>
  <hyperlinks>
    <hyperlink ref="F1" location="'6'!A1" display="Tilbake"/>
    <hyperlink ref="G1" location="Innhold!A2" display="Innhold"/>
    <hyperlink ref="H1" location="'7'!G8" display="Neste"/>
    <hyperlink ref="F8" location="'7'!A1" display="Side 7"/>
    <hyperlink ref="F9" location="'8'!A1" display="Side 8"/>
    <hyperlink ref="F10" location="'9'!A1" display="Side 9"/>
    <hyperlink ref="F11" location="'10'!A1" display="Side 10"/>
    <hyperlink ref="F12" location="'11'!A1" display="Side 11"/>
    <hyperlink ref="F13" location="'12'!A1" display="Side 12"/>
    <hyperlink ref="F14" location="'13'!A1" display="Side 13"/>
    <hyperlink ref="F15" location="'14'!A1" display="Side 14"/>
    <hyperlink ref="F16" location="'15'!A1" display="Side 15"/>
    <hyperlink ref="F19" location="'16'!A1" display="Side 16"/>
    <hyperlink ref="F20" location="'17'!A1" display="Side 17"/>
    <hyperlink ref="F23" location="'18'!A1" display="Side 18"/>
    <hyperlink ref="F24" location="'19'!A1" display="Side 19"/>
  </hyperlink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1"/>
  <sheetViews>
    <sheetView showGridLines="0" workbookViewId="0">
      <pane ySplit="5" topLeftCell="A6" activePane="bottomLeft" state="frozen"/>
      <selection pane="bottomLeft" activeCell="G24" sqref="G24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57.140625" style="314" customWidth="1"/>
    <col min="4" max="4" width="5.7109375" style="283" customWidth="1"/>
    <col min="5" max="7" width="17.140625" style="314" customWidth="1"/>
    <col min="8" max="8" width="5.7109375" style="314" customWidth="1"/>
    <col min="9" max="9" width="71.4257812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G1" s="115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333</v>
      </c>
      <c r="C3" s="58"/>
      <c r="E3" s="57"/>
      <c r="F3" s="59"/>
      <c r="G3" s="60"/>
      <c r="J3" s="283">
        <f>SUM(J8:J86)</f>
        <v>6</v>
      </c>
      <c r="K3" s="283">
        <f>SUM(K8:K86)</f>
        <v>0</v>
      </c>
      <c r="L3" s="283">
        <f>SUM(L8:L86)/2</f>
        <v>4</v>
      </c>
      <c r="M3" s="283">
        <f>SUM(M8:M86)</f>
        <v>0</v>
      </c>
    </row>
    <row r="4" spans="2:13" ht="15" customHeight="1" x14ac:dyDescent="0.25">
      <c r="B4" s="61"/>
      <c r="C4" s="62"/>
      <c r="E4" s="63"/>
      <c r="F4" s="64" t="s">
        <v>332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123</v>
      </c>
      <c r="G5" s="69"/>
    </row>
    <row r="6" spans="2:13" ht="15" customHeight="1" thickBot="1" x14ac:dyDescent="0.3"/>
    <row r="7" spans="2:13" ht="15" customHeight="1" thickBot="1" x14ac:dyDescent="0.3">
      <c r="B7" s="83" t="s">
        <v>30</v>
      </c>
      <c r="C7" s="84" t="s">
        <v>136</v>
      </c>
      <c r="E7" s="83" t="s">
        <v>103</v>
      </c>
      <c r="F7" s="83" t="s">
        <v>137</v>
      </c>
      <c r="G7" s="83" t="s">
        <v>32</v>
      </c>
      <c r="I7" s="84" t="s">
        <v>95</v>
      </c>
      <c r="J7" s="283"/>
      <c r="K7" s="283"/>
    </row>
    <row r="8" spans="2:13" ht="15" customHeight="1" x14ac:dyDescent="0.25">
      <c r="B8" s="95" t="s">
        <v>358</v>
      </c>
      <c r="C8" s="96" t="s">
        <v>359</v>
      </c>
      <c r="D8" s="270"/>
      <c r="E8" s="1">
        <v>1298201</v>
      </c>
      <c r="F8" s="1">
        <v>1266852</v>
      </c>
      <c r="G8" s="254">
        <v>1242552</v>
      </c>
      <c r="H8" s="249" t="str">
        <f>IF(K8=1,"??","")</f>
        <v/>
      </c>
      <c r="I8" s="271"/>
      <c r="J8" s="283">
        <f>IF(ISNUMBER(G8),1,0)</f>
        <v>1</v>
      </c>
      <c r="K8" s="283">
        <f>IF(L8-M8-J8=2,1,0)</f>
        <v>0</v>
      </c>
      <c r="L8" s="283">
        <f>IF(E8+F8&gt;0,2,0)</f>
        <v>2</v>
      </c>
      <c r="M8" s="283">
        <f>IF(ISBLANK(I8),0,1)</f>
        <v>0</v>
      </c>
    </row>
    <row r="9" spans="2:13" ht="15" customHeight="1" thickBot="1" x14ac:dyDescent="0.3">
      <c r="B9" s="234" t="s">
        <v>360</v>
      </c>
      <c r="C9" s="97" t="s">
        <v>361</v>
      </c>
      <c r="D9" s="270"/>
      <c r="E9" s="2">
        <v>385851</v>
      </c>
      <c r="F9" s="2">
        <v>372792</v>
      </c>
      <c r="G9" s="255">
        <v>341044</v>
      </c>
      <c r="H9" s="251" t="str">
        <f>IF(K9=1,"??","")</f>
        <v/>
      </c>
      <c r="I9" s="337"/>
      <c r="J9" s="283">
        <f>IF(ISNUMBER(G9),1,0)</f>
        <v>1</v>
      </c>
      <c r="K9" s="283">
        <f>IF(L9-M9-J9=2,1,0)</f>
        <v>0</v>
      </c>
      <c r="L9" s="283">
        <f>IF(E9+F9&gt;0,2,0)</f>
        <v>2</v>
      </c>
      <c r="M9" s="283">
        <f>IF(ISBLANK(I9),0,1)</f>
        <v>0</v>
      </c>
    </row>
    <row r="10" spans="2:13" ht="15" customHeight="1" thickBot="1" x14ac:dyDescent="0.3">
      <c r="B10" s="98" t="s">
        <v>362</v>
      </c>
      <c r="C10" s="99" t="s">
        <v>143</v>
      </c>
      <c r="D10" s="270"/>
      <c r="E10" s="100">
        <f>SUM(E8:E9)</f>
        <v>1684052</v>
      </c>
      <c r="F10" s="100">
        <f>SUM(F8:F9)</f>
        <v>1639644</v>
      </c>
      <c r="G10" s="100">
        <f>SUM(G8:G9)</f>
        <v>1583596</v>
      </c>
    </row>
    <row r="11" spans="2:13" ht="15" customHeight="1" thickBot="1" x14ac:dyDescent="0.3">
      <c r="D11" s="270"/>
    </row>
    <row r="12" spans="2:13" ht="15" customHeight="1" thickBot="1" x14ac:dyDescent="0.3">
      <c r="B12" s="85" t="s">
        <v>30</v>
      </c>
      <c r="C12" s="86" t="s">
        <v>144</v>
      </c>
      <c r="D12" s="270"/>
      <c r="E12" s="85" t="s">
        <v>103</v>
      </c>
      <c r="F12" s="85" t="s">
        <v>137</v>
      </c>
      <c r="G12" s="85" t="s">
        <v>32</v>
      </c>
      <c r="I12" s="86" t="s">
        <v>95</v>
      </c>
    </row>
    <row r="13" spans="2:13" ht="15" customHeight="1" x14ac:dyDescent="0.25">
      <c r="B13" s="95" t="s">
        <v>363</v>
      </c>
      <c r="C13" s="96" t="s">
        <v>359</v>
      </c>
      <c r="D13" s="270"/>
      <c r="E13" s="1">
        <v>445942</v>
      </c>
      <c r="F13" s="1">
        <v>485534</v>
      </c>
      <c r="G13" s="254">
        <v>501181</v>
      </c>
      <c r="H13" s="249" t="str">
        <f>IF(K13=1,"??","")</f>
        <v/>
      </c>
      <c r="I13" s="271"/>
      <c r="J13" s="283">
        <f>IF(ISNUMBER(G13),1,0)</f>
        <v>1</v>
      </c>
      <c r="K13" s="283">
        <f>IF(L13-M13-J13=2,1,0)</f>
        <v>0</v>
      </c>
      <c r="L13" s="283">
        <f>IF(E13+F13&gt;0,2,0)</f>
        <v>2</v>
      </c>
      <c r="M13" s="283">
        <f>IF(ISBLANK(I13),0,1)</f>
        <v>0</v>
      </c>
    </row>
    <row r="14" spans="2:13" ht="15" customHeight="1" thickBot="1" x14ac:dyDescent="0.3">
      <c r="B14" s="234" t="s">
        <v>364</v>
      </c>
      <c r="C14" s="97" t="s">
        <v>361</v>
      </c>
      <c r="D14" s="270"/>
      <c r="E14" s="2"/>
      <c r="F14" s="2"/>
      <c r="G14" s="255">
        <v>0</v>
      </c>
      <c r="H14" s="251" t="str">
        <f>IF(K14=1,"??","")</f>
        <v/>
      </c>
      <c r="I14" s="337"/>
      <c r="J14" s="283">
        <f>IF(ISNUMBER(G14),1,0)</f>
        <v>1</v>
      </c>
      <c r="K14" s="283">
        <f>IF(L14-M14-J14=2,1,0)</f>
        <v>0</v>
      </c>
      <c r="L14" s="283">
        <f>IF(E14+F14&gt;0,2,0)</f>
        <v>0</v>
      </c>
      <c r="M14" s="283">
        <f>IF(ISBLANK(I14),0,1)</f>
        <v>0</v>
      </c>
    </row>
    <row r="15" spans="2:13" ht="15" customHeight="1" thickBot="1" x14ac:dyDescent="0.3">
      <c r="B15" s="98" t="s">
        <v>365</v>
      </c>
      <c r="C15" s="99" t="s">
        <v>148</v>
      </c>
      <c r="D15" s="270"/>
      <c r="E15" s="100">
        <f>SUM(E13:E14)</f>
        <v>445942</v>
      </c>
      <c r="F15" s="100">
        <f>SUM(F13:F14)</f>
        <v>485534</v>
      </c>
      <c r="G15" s="100">
        <f>SUM(G13:G14)</f>
        <v>501181</v>
      </c>
    </row>
    <row r="16" spans="2:13" ht="15" customHeight="1" thickBot="1" x14ac:dyDescent="0.3">
      <c r="D16" s="270"/>
    </row>
    <row r="17" spans="2:13" ht="15" customHeight="1" thickBot="1" x14ac:dyDescent="0.3">
      <c r="B17" s="90" t="s">
        <v>30</v>
      </c>
      <c r="C17" s="91" t="s">
        <v>149</v>
      </c>
      <c r="D17" s="270"/>
      <c r="E17" s="90" t="s">
        <v>103</v>
      </c>
      <c r="F17" s="90" t="s">
        <v>137</v>
      </c>
      <c r="G17" s="90" t="s">
        <v>32</v>
      </c>
      <c r="I17" s="91" t="s">
        <v>95</v>
      </c>
    </row>
    <row r="18" spans="2:13" ht="15" customHeight="1" x14ac:dyDescent="0.25">
      <c r="B18" s="95" t="s">
        <v>366</v>
      </c>
      <c r="C18" s="96" t="s">
        <v>359</v>
      </c>
      <c r="D18" s="270"/>
      <c r="E18" s="1">
        <v>610271</v>
      </c>
      <c r="F18" s="1">
        <v>659859</v>
      </c>
      <c r="G18" s="254">
        <v>689220</v>
      </c>
      <c r="H18" s="249" t="str">
        <f>IF(K18=1,"??","")</f>
        <v/>
      </c>
      <c r="I18" s="271"/>
      <c r="J18" s="283">
        <f>IF(ISNUMBER(G18),1,0)</f>
        <v>1</v>
      </c>
      <c r="K18" s="283">
        <f>IF(L18-M18-J18=2,1,0)</f>
        <v>0</v>
      </c>
      <c r="L18" s="283">
        <f>IF(E18+F18&gt;0,2,0)</f>
        <v>2</v>
      </c>
      <c r="M18" s="283">
        <f>IF(ISBLANK(I18),0,1)</f>
        <v>0</v>
      </c>
    </row>
    <row r="19" spans="2:13" ht="15" customHeight="1" thickBot="1" x14ac:dyDescent="0.3">
      <c r="B19" s="234" t="s">
        <v>367</v>
      </c>
      <c r="C19" s="97" t="s">
        <v>361</v>
      </c>
      <c r="D19" s="270"/>
      <c r="E19" s="2"/>
      <c r="F19" s="2"/>
      <c r="G19" s="255">
        <v>0</v>
      </c>
      <c r="H19" s="251" t="str">
        <f>IF(K19=1,"??","")</f>
        <v/>
      </c>
      <c r="I19" s="337"/>
      <c r="J19" s="283">
        <f>IF(ISNUMBER(G19),1,0)</f>
        <v>1</v>
      </c>
      <c r="K19" s="283">
        <f>IF(L19-M19-J19=2,1,0)</f>
        <v>0</v>
      </c>
      <c r="L19" s="283">
        <f>IF(E19+F19&gt;0,2,0)</f>
        <v>0</v>
      </c>
      <c r="M19" s="283">
        <f>IF(ISBLANK(I19),0,1)</f>
        <v>0</v>
      </c>
    </row>
    <row r="20" spans="2:13" ht="15" customHeight="1" thickBot="1" x14ac:dyDescent="0.3">
      <c r="B20" s="98" t="s">
        <v>368</v>
      </c>
      <c r="C20" s="99" t="s">
        <v>153</v>
      </c>
      <c r="D20" s="270"/>
      <c r="E20" s="100">
        <f>SUM(E18:E19)</f>
        <v>610271</v>
      </c>
      <c r="F20" s="100">
        <f>SUM(F18:F19)</f>
        <v>659859</v>
      </c>
      <c r="G20" s="100">
        <f>SUM(G18:G19)</f>
        <v>689220</v>
      </c>
    </row>
    <row r="21" spans="2:13" ht="15" customHeight="1" x14ac:dyDescent="0.25"/>
    <row r="22" spans="2:13" ht="15" customHeight="1" x14ac:dyDescent="0.25"/>
    <row r="23" spans="2:13" ht="15" customHeight="1" x14ac:dyDescent="0.25"/>
    <row r="24" spans="2:13" ht="15" customHeight="1" x14ac:dyDescent="0.25"/>
    <row r="25" spans="2:13" ht="15" customHeight="1" x14ac:dyDescent="0.25"/>
    <row r="26" spans="2:13" ht="15" customHeight="1" x14ac:dyDescent="0.25"/>
    <row r="27" spans="2:13" ht="15" customHeight="1" x14ac:dyDescent="0.25"/>
    <row r="28" spans="2:13" ht="15" customHeight="1" x14ac:dyDescent="0.25"/>
    <row r="29" spans="2:13" ht="15" customHeight="1" x14ac:dyDescent="0.25"/>
    <row r="30" spans="2:13" ht="15" customHeight="1" x14ac:dyDescent="0.25"/>
    <row r="31" spans="2:13" ht="15" customHeight="1" x14ac:dyDescent="0.25"/>
    <row r="32" spans="2:13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</sheetData>
  <sheetProtection password="E11B" sheet="1"/>
  <conditionalFormatting sqref="H18:H19 H13:H14 H8:H9">
    <cfRule type="expression" dxfId="118" priority="1">
      <formula>H8=""</formula>
    </cfRule>
    <cfRule type="expression" dxfId="117" priority="2">
      <formula>H8="??"</formula>
    </cfRule>
  </conditionalFormatting>
  <hyperlinks>
    <hyperlink ref="E1" location="Mobiltjenester!A1" display="Tilbake"/>
    <hyperlink ref="F1" location="Innhold!A2" display="Innhold"/>
    <hyperlink ref="G1" location="'8'!G8" display="Neste"/>
  </hyperlink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8"/>
  <sheetViews>
    <sheetView showGridLines="0" workbookViewId="0">
      <pane ySplit="5" topLeftCell="A22" activePane="bottomLeft" state="frozen"/>
      <selection pane="bottomLeft" activeCell="G38" sqref="G38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61.5703125" style="314" customWidth="1"/>
    <col min="4" max="4" width="5.7109375" style="283" customWidth="1"/>
    <col min="5" max="7" width="17.140625" style="314" customWidth="1"/>
    <col min="8" max="8" width="5.7109375" style="314" customWidth="1"/>
    <col min="9" max="9" width="91.570312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334</v>
      </c>
      <c r="C3" s="58"/>
      <c r="E3" s="57"/>
      <c r="F3" s="59"/>
      <c r="G3" s="60"/>
      <c r="J3" s="283">
        <f>SUM(J8:J80)</f>
        <v>25</v>
      </c>
      <c r="K3" s="283">
        <f>SUM(K8:K80)</f>
        <v>0</v>
      </c>
      <c r="L3" s="283">
        <f>SUM(L8:L80)/2</f>
        <v>25</v>
      </c>
      <c r="M3" s="283">
        <f>SUM(M8:M80)</f>
        <v>0</v>
      </c>
    </row>
    <row r="4" spans="2:13" ht="15" customHeight="1" x14ac:dyDescent="0.25">
      <c r="B4" s="61"/>
      <c r="C4" s="62"/>
      <c r="E4" s="63"/>
      <c r="F4" s="64" t="s">
        <v>332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125</v>
      </c>
      <c r="G5" s="69"/>
    </row>
    <row r="6" spans="2:13" ht="15" customHeight="1" thickBot="1" x14ac:dyDescent="0.3"/>
    <row r="7" spans="2:13" ht="15" customHeight="1" thickBot="1" x14ac:dyDescent="0.3">
      <c r="B7" s="70" t="s">
        <v>30</v>
      </c>
      <c r="C7" s="93" t="s">
        <v>154</v>
      </c>
      <c r="E7" s="70" t="s">
        <v>103</v>
      </c>
      <c r="F7" s="70" t="s">
        <v>137</v>
      </c>
      <c r="G7" s="70" t="s">
        <v>32</v>
      </c>
      <c r="I7" s="93" t="s">
        <v>95</v>
      </c>
      <c r="J7" s="283"/>
      <c r="K7" s="283"/>
    </row>
    <row r="8" spans="2:13" ht="15" customHeight="1" x14ac:dyDescent="0.25">
      <c r="B8" s="232" t="s">
        <v>369</v>
      </c>
      <c r="C8" s="164" t="s">
        <v>156</v>
      </c>
      <c r="D8" s="270"/>
      <c r="E8" s="212">
        <v>3662187.7581000002</v>
      </c>
      <c r="F8" s="213">
        <v>1864704.1544860001</v>
      </c>
      <c r="G8" s="257">
        <v>3812109.2306400002</v>
      </c>
      <c r="H8" s="249" t="str">
        <f t="shared" ref="H8:H19" si="0">IF(K8=1,"??","")</f>
        <v/>
      </c>
      <c r="I8" s="260"/>
      <c r="J8" s="283">
        <f t="shared" ref="J8:J19" si="1">IF(ISNUMBER(G8),1,0)</f>
        <v>1</v>
      </c>
      <c r="K8" s="283">
        <f t="shared" ref="K8:K19" si="2">IF(L8-M8-J8=2,1,0)</f>
        <v>0</v>
      </c>
      <c r="L8" s="283">
        <f t="shared" ref="L8:L19" si="3">IF(E8+F8&gt;0,2,0)</f>
        <v>2</v>
      </c>
      <c r="M8" s="283">
        <f t="shared" ref="M8:M19" si="4">IF(ISBLANK(I8),0,1)</f>
        <v>0</v>
      </c>
    </row>
    <row r="9" spans="2:13" ht="15" customHeight="1" x14ac:dyDescent="0.25">
      <c r="B9" s="233" t="s">
        <v>370</v>
      </c>
      <c r="C9" s="166" t="s">
        <v>158</v>
      </c>
      <c r="D9" s="270"/>
      <c r="E9" s="214">
        <v>256900.79772985019</v>
      </c>
      <c r="F9" s="211">
        <v>98756.427978220003</v>
      </c>
      <c r="G9" s="258">
        <v>174549.59768591885</v>
      </c>
      <c r="H9" s="262" t="str">
        <f t="shared" si="0"/>
        <v/>
      </c>
      <c r="I9" s="261"/>
      <c r="J9" s="283">
        <f t="shared" si="1"/>
        <v>1</v>
      </c>
      <c r="K9" s="283">
        <f t="shared" si="2"/>
        <v>0</v>
      </c>
      <c r="L9" s="283">
        <f t="shared" si="3"/>
        <v>2</v>
      </c>
      <c r="M9" s="283">
        <f t="shared" si="4"/>
        <v>0</v>
      </c>
    </row>
    <row r="10" spans="2:13" ht="15" customHeight="1" x14ac:dyDescent="0.25">
      <c r="B10" s="233" t="s">
        <v>371</v>
      </c>
      <c r="C10" s="132" t="s">
        <v>160</v>
      </c>
      <c r="D10" s="270"/>
      <c r="E10" s="214">
        <v>2575.7299899999998</v>
      </c>
      <c r="F10" s="211">
        <v>1959.16</v>
      </c>
      <c r="G10" s="258">
        <v>2973.5230900000006</v>
      </c>
      <c r="H10" s="262" t="str">
        <f t="shared" si="0"/>
        <v/>
      </c>
      <c r="I10" s="273"/>
      <c r="J10" s="283">
        <f t="shared" si="1"/>
        <v>1</v>
      </c>
      <c r="K10" s="283">
        <f t="shared" si="2"/>
        <v>0</v>
      </c>
      <c r="L10" s="283">
        <f t="shared" si="3"/>
        <v>2</v>
      </c>
      <c r="M10" s="283">
        <f t="shared" si="4"/>
        <v>0</v>
      </c>
    </row>
    <row r="11" spans="2:13" ht="15" customHeight="1" x14ac:dyDescent="0.25">
      <c r="B11" s="233" t="s">
        <v>372</v>
      </c>
      <c r="C11" s="132" t="s">
        <v>162</v>
      </c>
      <c r="D11" s="270"/>
      <c r="E11" s="214">
        <v>40580.236727689997</v>
      </c>
      <c r="F11" s="211">
        <v>11400.011638100001</v>
      </c>
      <c r="G11" s="258">
        <v>14833.051614567721</v>
      </c>
      <c r="H11" s="262" t="str">
        <f t="shared" si="0"/>
        <v/>
      </c>
      <c r="I11" s="273"/>
      <c r="J11" s="283">
        <f t="shared" si="1"/>
        <v>1</v>
      </c>
      <c r="K11" s="283">
        <f t="shared" si="2"/>
        <v>0</v>
      </c>
      <c r="L11" s="283">
        <f t="shared" si="3"/>
        <v>2</v>
      </c>
      <c r="M11" s="283">
        <f t="shared" si="4"/>
        <v>0</v>
      </c>
    </row>
    <row r="12" spans="2:13" ht="15" customHeight="1" x14ac:dyDescent="0.25">
      <c r="B12" s="233" t="s">
        <v>373</v>
      </c>
      <c r="C12" s="132" t="s">
        <v>164</v>
      </c>
      <c r="D12" s="270"/>
      <c r="E12" s="214">
        <v>18431.887919999899</v>
      </c>
      <c r="F12" s="211">
        <v>3270</v>
      </c>
      <c r="G12" s="258">
        <v>1124.5989900000004</v>
      </c>
      <c r="H12" s="262" t="str">
        <f t="shared" si="0"/>
        <v/>
      </c>
      <c r="I12" s="273"/>
      <c r="J12" s="283">
        <f t="shared" si="1"/>
        <v>1</v>
      </c>
      <c r="K12" s="283">
        <f t="shared" si="2"/>
        <v>0</v>
      </c>
      <c r="L12" s="283">
        <f t="shared" si="3"/>
        <v>2</v>
      </c>
      <c r="M12" s="283">
        <f t="shared" si="4"/>
        <v>0</v>
      </c>
    </row>
    <row r="13" spans="2:13" ht="15" customHeight="1" x14ac:dyDescent="0.25">
      <c r="B13" s="233" t="s">
        <v>374</v>
      </c>
      <c r="C13" s="132" t="s">
        <v>166</v>
      </c>
      <c r="D13" s="270"/>
      <c r="E13" s="214">
        <v>94983.910365420277</v>
      </c>
      <c r="F13" s="211">
        <v>38338.376534930001</v>
      </c>
      <c r="G13" s="258">
        <v>71418.226027897777</v>
      </c>
      <c r="H13" s="262" t="str">
        <f t="shared" si="0"/>
        <v/>
      </c>
      <c r="I13" s="261"/>
      <c r="J13" s="283">
        <f t="shared" si="1"/>
        <v>1</v>
      </c>
      <c r="K13" s="283">
        <f t="shared" si="2"/>
        <v>0</v>
      </c>
      <c r="L13" s="283">
        <f t="shared" si="3"/>
        <v>2</v>
      </c>
      <c r="M13" s="283">
        <f t="shared" si="4"/>
        <v>0</v>
      </c>
    </row>
    <row r="14" spans="2:13" ht="15" customHeight="1" x14ac:dyDescent="0.25">
      <c r="B14" s="233" t="s">
        <v>375</v>
      </c>
      <c r="C14" s="210" t="s">
        <v>168</v>
      </c>
      <c r="D14" s="270"/>
      <c r="E14" s="214">
        <v>56671.829275469987</v>
      </c>
      <c r="F14" s="211">
        <v>21974.15433813</v>
      </c>
      <c r="G14" s="258">
        <v>34533.893314739151</v>
      </c>
      <c r="H14" s="262" t="str">
        <f t="shared" si="0"/>
        <v/>
      </c>
      <c r="I14" s="261"/>
      <c r="J14" s="283">
        <f t="shared" si="1"/>
        <v>1</v>
      </c>
      <c r="K14" s="283">
        <f t="shared" si="2"/>
        <v>0</v>
      </c>
      <c r="L14" s="283">
        <f t="shared" si="3"/>
        <v>2</v>
      </c>
      <c r="M14" s="283">
        <f t="shared" si="4"/>
        <v>0</v>
      </c>
    </row>
    <row r="15" spans="2:13" ht="15" customHeight="1" x14ac:dyDescent="0.25">
      <c r="B15" s="234" t="s">
        <v>376</v>
      </c>
      <c r="C15" s="165" t="s">
        <v>377</v>
      </c>
      <c r="D15" s="270"/>
      <c r="E15" s="216">
        <v>44864.793960000003</v>
      </c>
      <c r="F15" s="217">
        <v>19069.974632000001</v>
      </c>
      <c r="G15" s="259">
        <v>27203.655822816476</v>
      </c>
      <c r="H15" s="262" t="str">
        <f t="shared" si="0"/>
        <v/>
      </c>
      <c r="I15" s="273"/>
      <c r="J15" s="283">
        <f t="shared" si="1"/>
        <v>1</v>
      </c>
      <c r="K15" s="283">
        <f t="shared" si="2"/>
        <v>0</v>
      </c>
      <c r="L15" s="283">
        <f t="shared" si="3"/>
        <v>2</v>
      </c>
      <c r="M15" s="283">
        <f t="shared" si="4"/>
        <v>0</v>
      </c>
    </row>
    <row r="16" spans="2:13" ht="15" customHeight="1" x14ac:dyDescent="0.25">
      <c r="B16" s="234" t="s">
        <v>378</v>
      </c>
      <c r="C16" s="165" t="s">
        <v>379</v>
      </c>
      <c r="D16" s="270"/>
      <c r="E16" s="216">
        <v>2773.7707439999999</v>
      </c>
      <c r="F16" s="217">
        <v>1336.7927520000001</v>
      </c>
      <c r="G16" s="259">
        <v>2710.9394076387348</v>
      </c>
      <c r="H16" s="262" t="str">
        <f t="shared" si="0"/>
        <v/>
      </c>
      <c r="I16" s="273"/>
      <c r="J16" s="283">
        <f t="shared" si="1"/>
        <v>1</v>
      </c>
      <c r="K16" s="283">
        <f t="shared" si="2"/>
        <v>0</v>
      </c>
      <c r="L16" s="283">
        <f t="shared" si="3"/>
        <v>2</v>
      </c>
      <c r="M16" s="283">
        <f t="shared" si="4"/>
        <v>0</v>
      </c>
    </row>
    <row r="17" spans="2:13" ht="15" customHeight="1" x14ac:dyDescent="0.25">
      <c r="B17" s="234" t="s">
        <v>380</v>
      </c>
      <c r="C17" s="165" t="s">
        <v>381</v>
      </c>
      <c r="D17" s="270"/>
      <c r="E17" s="214">
        <v>40996</v>
      </c>
      <c r="F17" s="211">
        <v>16486.2</v>
      </c>
      <c r="G17" s="259">
        <v>9825</v>
      </c>
      <c r="H17" s="262" t="str">
        <f t="shared" si="0"/>
        <v/>
      </c>
      <c r="I17" s="273"/>
      <c r="J17" s="283">
        <f t="shared" si="1"/>
        <v>1</v>
      </c>
      <c r="K17" s="283">
        <f t="shared" si="2"/>
        <v>0</v>
      </c>
      <c r="L17" s="283">
        <f t="shared" si="3"/>
        <v>2</v>
      </c>
      <c r="M17" s="283">
        <f t="shared" si="4"/>
        <v>0</v>
      </c>
    </row>
    <row r="18" spans="2:13" ht="15" customHeight="1" x14ac:dyDescent="0.25">
      <c r="B18" s="234" t="s">
        <v>382</v>
      </c>
      <c r="C18" s="224" t="s">
        <v>383</v>
      </c>
      <c r="D18" s="270"/>
      <c r="E18" s="216">
        <v>404761.78902564</v>
      </c>
      <c r="F18" s="217">
        <v>163583.48900450001</v>
      </c>
      <c r="G18" s="259">
        <v>367555.76733262482</v>
      </c>
      <c r="H18" s="262" t="str">
        <f t="shared" si="0"/>
        <v/>
      </c>
      <c r="I18" s="273"/>
      <c r="J18" s="283">
        <f t="shared" si="1"/>
        <v>1</v>
      </c>
      <c r="K18" s="283">
        <f t="shared" si="2"/>
        <v>0</v>
      </c>
      <c r="L18" s="283">
        <f t="shared" si="3"/>
        <v>2</v>
      </c>
      <c r="M18" s="283">
        <f t="shared" si="4"/>
        <v>0</v>
      </c>
    </row>
    <row r="19" spans="2:13" ht="15" customHeight="1" thickBot="1" x14ac:dyDescent="0.3">
      <c r="B19" s="234" t="s">
        <v>384</v>
      </c>
      <c r="C19" s="215" t="s">
        <v>385</v>
      </c>
      <c r="D19" s="270"/>
      <c r="E19" s="216">
        <v>126153</v>
      </c>
      <c r="F19" s="217">
        <v>50904.227037999997</v>
      </c>
      <c r="G19" s="259">
        <v>127070</v>
      </c>
      <c r="H19" s="251" t="str">
        <f t="shared" si="0"/>
        <v/>
      </c>
      <c r="I19" s="337"/>
      <c r="J19" s="283">
        <f t="shared" si="1"/>
        <v>1</v>
      </c>
      <c r="K19" s="283">
        <f t="shared" si="2"/>
        <v>0</v>
      </c>
      <c r="L19" s="283">
        <f t="shared" si="3"/>
        <v>2</v>
      </c>
      <c r="M19" s="283">
        <f t="shared" si="4"/>
        <v>0</v>
      </c>
    </row>
    <row r="20" spans="2:13" ht="15" customHeight="1" thickBot="1" x14ac:dyDescent="0.3">
      <c r="B20" s="98" t="s">
        <v>386</v>
      </c>
      <c r="C20" s="99" t="s">
        <v>387</v>
      </c>
      <c r="D20" s="270"/>
      <c r="E20" s="218">
        <f>SUM(E8:E9,E15:E19)</f>
        <v>4538637.9095594902</v>
      </c>
      <c r="F20" s="219">
        <f>SUM(F8:F9,F15:F19)</f>
        <v>2214841.2658907198</v>
      </c>
      <c r="G20" s="220">
        <f>SUM(G8:G9,G15:G19)</f>
        <v>4521024.190888999</v>
      </c>
    </row>
    <row r="21" spans="2:13" ht="15" customHeight="1" thickBot="1" x14ac:dyDescent="0.3">
      <c r="D21" s="270"/>
    </row>
    <row r="22" spans="2:13" ht="15" customHeight="1" thickBot="1" x14ac:dyDescent="0.3">
      <c r="B22" s="76" t="s">
        <v>30</v>
      </c>
      <c r="C22" s="77" t="s">
        <v>173</v>
      </c>
      <c r="D22" s="270"/>
      <c r="E22" s="76" t="s">
        <v>103</v>
      </c>
      <c r="F22" s="76" t="s">
        <v>137</v>
      </c>
      <c r="G22" s="76" t="s">
        <v>32</v>
      </c>
      <c r="I22" s="77" t="s">
        <v>95</v>
      </c>
    </row>
    <row r="23" spans="2:13" ht="15" customHeight="1" x14ac:dyDescent="0.25">
      <c r="B23" s="232" t="s">
        <v>388</v>
      </c>
      <c r="C23" s="164" t="s">
        <v>156</v>
      </c>
      <c r="D23" s="270"/>
      <c r="E23" s="212">
        <v>994412.58703000005</v>
      </c>
      <c r="F23" s="213">
        <v>504428</v>
      </c>
      <c r="G23" s="257">
        <v>1030960</v>
      </c>
      <c r="H23" s="249" t="str">
        <f t="shared" ref="H23:H34" si="5">IF(K23=1,"??","")</f>
        <v/>
      </c>
      <c r="I23" s="260"/>
      <c r="J23" s="283">
        <f t="shared" ref="J23:J34" si="6">IF(ISNUMBER(G23),1,0)</f>
        <v>1</v>
      </c>
      <c r="K23" s="283">
        <f t="shared" ref="K23:K34" si="7">IF(L23-M23-J23=2,1,0)</f>
        <v>0</v>
      </c>
      <c r="L23" s="283">
        <f t="shared" ref="L23:L34" si="8">IF(E23+F23&gt;0,2,0)</f>
        <v>2</v>
      </c>
      <c r="M23" s="283">
        <f t="shared" ref="M23:M34" si="9">IF(ISBLANK(I23),0,1)</f>
        <v>0</v>
      </c>
    </row>
    <row r="24" spans="2:13" ht="15" customHeight="1" x14ac:dyDescent="0.25">
      <c r="B24" s="233" t="s">
        <v>389</v>
      </c>
      <c r="C24" s="166" t="s">
        <v>158</v>
      </c>
      <c r="D24" s="270"/>
      <c r="E24" s="214">
        <v>110019</v>
      </c>
      <c r="F24" s="211">
        <v>48143.237999999998</v>
      </c>
      <c r="G24" s="258">
        <v>90397.250950000016</v>
      </c>
      <c r="H24" s="262" t="str">
        <f t="shared" si="5"/>
        <v/>
      </c>
      <c r="I24" s="261"/>
      <c r="J24" s="283">
        <f t="shared" si="6"/>
        <v>1</v>
      </c>
      <c r="K24" s="283">
        <f t="shared" si="7"/>
        <v>0</v>
      </c>
      <c r="L24" s="283">
        <f t="shared" si="8"/>
        <v>2</v>
      </c>
      <c r="M24" s="283">
        <f t="shared" si="9"/>
        <v>0</v>
      </c>
    </row>
    <row r="25" spans="2:13" ht="15" customHeight="1" x14ac:dyDescent="0.25">
      <c r="B25" s="233" t="s">
        <v>390</v>
      </c>
      <c r="C25" s="132" t="s">
        <v>160</v>
      </c>
      <c r="D25" s="270"/>
      <c r="E25" s="214">
        <v>2499.4374600000201</v>
      </c>
      <c r="F25" s="211">
        <v>1702</v>
      </c>
      <c r="G25" s="258">
        <v>2843.7145300000002</v>
      </c>
      <c r="H25" s="262" t="str">
        <f t="shared" si="5"/>
        <v/>
      </c>
      <c r="I25" s="273"/>
      <c r="J25" s="283">
        <f t="shared" si="6"/>
        <v>1</v>
      </c>
      <c r="K25" s="283">
        <f t="shared" si="7"/>
        <v>0</v>
      </c>
      <c r="L25" s="283">
        <f t="shared" si="8"/>
        <v>2</v>
      </c>
      <c r="M25" s="283">
        <f t="shared" si="9"/>
        <v>0</v>
      </c>
    </row>
    <row r="26" spans="2:13" ht="15" customHeight="1" x14ac:dyDescent="0.25">
      <c r="B26" s="233" t="s">
        <v>391</v>
      </c>
      <c r="C26" s="132" t="s">
        <v>162</v>
      </c>
      <c r="D26" s="270"/>
      <c r="E26" s="214">
        <v>16923.662600000011</v>
      </c>
      <c r="F26" s="211">
        <v>6430</v>
      </c>
      <c r="G26" s="258">
        <v>8400.9558800000013</v>
      </c>
      <c r="H26" s="262" t="str">
        <f t="shared" si="5"/>
        <v/>
      </c>
      <c r="I26" s="273"/>
      <c r="J26" s="283">
        <f t="shared" si="6"/>
        <v>1</v>
      </c>
      <c r="K26" s="283">
        <f t="shared" si="7"/>
        <v>0</v>
      </c>
      <c r="L26" s="283">
        <f t="shared" si="8"/>
        <v>2</v>
      </c>
      <c r="M26" s="283">
        <f t="shared" si="9"/>
        <v>0</v>
      </c>
    </row>
    <row r="27" spans="2:13" ht="15" customHeight="1" x14ac:dyDescent="0.25">
      <c r="B27" s="233" t="s">
        <v>392</v>
      </c>
      <c r="C27" s="132" t="s">
        <v>164</v>
      </c>
      <c r="D27" s="270"/>
      <c r="E27" s="214">
        <v>7542.2169699999904</v>
      </c>
      <c r="F27" s="211">
        <v>2086</v>
      </c>
      <c r="G27" s="258">
        <v>2845.8391499999998</v>
      </c>
      <c r="H27" s="262" t="str">
        <f t="shared" si="5"/>
        <v/>
      </c>
      <c r="I27" s="273"/>
      <c r="J27" s="283">
        <f t="shared" si="6"/>
        <v>1</v>
      </c>
      <c r="K27" s="283">
        <f t="shared" si="7"/>
        <v>0</v>
      </c>
      <c r="L27" s="283">
        <f t="shared" si="8"/>
        <v>2</v>
      </c>
      <c r="M27" s="283">
        <f t="shared" si="9"/>
        <v>0</v>
      </c>
    </row>
    <row r="28" spans="2:13" ht="15" customHeight="1" x14ac:dyDescent="0.25">
      <c r="B28" s="233" t="s">
        <v>393</v>
      </c>
      <c r="C28" s="132" t="s">
        <v>166</v>
      </c>
      <c r="D28" s="270"/>
      <c r="E28" s="214">
        <v>58138.820650000001</v>
      </c>
      <c r="F28" s="211">
        <v>28477</v>
      </c>
      <c r="G28" s="258">
        <v>55962.449110000001</v>
      </c>
      <c r="H28" s="262" t="str">
        <f t="shared" si="5"/>
        <v/>
      </c>
      <c r="I28" s="273"/>
      <c r="J28" s="283">
        <f t="shared" si="6"/>
        <v>1</v>
      </c>
      <c r="K28" s="283">
        <f t="shared" si="7"/>
        <v>0</v>
      </c>
      <c r="L28" s="283">
        <f t="shared" si="8"/>
        <v>2</v>
      </c>
      <c r="M28" s="283">
        <f t="shared" si="9"/>
        <v>0</v>
      </c>
    </row>
    <row r="29" spans="2:13" ht="15" customHeight="1" x14ac:dyDescent="0.25">
      <c r="B29" s="233" t="s">
        <v>394</v>
      </c>
      <c r="C29" s="210" t="s">
        <v>168</v>
      </c>
      <c r="D29" s="270"/>
      <c r="E29" s="214">
        <v>47338.061255999899</v>
      </c>
      <c r="F29" s="211">
        <v>23251.831551999971</v>
      </c>
      <c r="G29" s="258">
        <v>45224.941575999997</v>
      </c>
      <c r="H29" s="262" t="str">
        <f t="shared" si="5"/>
        <v/>
      </c>
      <c r="I29" s="273"/>
      <c r="J29" s="283">
        <f t="shared" si="6"/>
        <v>1</v>
      </c>
      <c r="K29" s="283">
        <f t="shared" si="7"/>
        <v>0</v>
      </c>
      <c r="L29" s="283">
        <f t="shared" si="8"/>
        <v>2</v>
      </c>
      <c r="M29" s="283">
        <f t="shared" si="9"/>
        <v>0</v>
      </c>
    </row>
    <row r="30" spans="2:13" ht="15" customHeight="1" x14ac:dyDescent="0.25">
      <c r="B30" s="234" t="s">
        <v>395</v>
      </c>
      <c r="C30" s="165" t="s">
        <v>377</v>
      </c>
      <c r="D30" s="270"/>
      <c r="E30" s="214">
        <v>13839</v>
      </c>
      <c r="F30" s="211">
        <v>6141</v>
      </c>
      <c r="G30" s="259">
        <v>13033</v>
      </c>
      <c r="H30" s="262" t="str">
        <f t="shared" si="5"/>
        <v/>
      </c>
      <c r="I30" s="273"/>
      <c r="J30" s="283">
        <f t="shared" si="6"/>
        <v>1</v>
      </c>
      <c r="K30" s="283">
        <f t="shared" si="7"/>
        <v>0</v>
      </c>
      <c r="L30" s="283">
        <f t="shared" si="8"/>
        <v>2</v>
      </c>
      <c r="M30" s="283">
        <f t="shared" si="9"/>
        <v>0</v>
      </c>
    </row>
    <row r="31" spans="2:13" ht="15" customHeight="1" x14ac:dyDescent="0.25">
      <c r="B31" s="234" t="s">
        <v>396</v>
      </c>
      <c r="C31" s="165" t="s">
        <v>379</v>
      </c>
      <c r="D31" s="270"/>
      <c r="E31" s="214">
        <v>10010</v>
      </c>
      <c r="F31" s="211">
        <v>4296</v>
      </c>
      <c r="G31" s="259">
        <v>8630</v>
      </c>
      <c r="H31" s="262" t="str">
        <f t="shared" si="5"/>
        <v/>
      </c>
      <c r="I31" s="273"/>
      <c r="J31" s="283">
        <f t="shared" si="6"/>
        <v>1</v>
      </c>
      <c r="K31" s="283">
        <f t="shared" si="7"/>
        <v>0</v>
      </c>
      <c r="L31" s="283">
        <f t="shared" si="8"/>
        <v>2</v>
      </c>
      <c r="M31" s="283">
        <f t="shared" si="9"/>
        <v>0</v>
      </c>
    </row>
    <row r="32" spans="2:13" ht="15" customHeight="1" x14ac:dyDescent="0.25">
      <c r="B32" s="234" t="s">
        <v>397</v>
      </c>
      <c r="C32" s="165" t="s">
        <v>381</v>
      </c>
      <c r="D32" s="270"/>
      <c r="E32" s="214">
        <v>4816</v>
      </c>
      <c r="F32" s="211">
        <v>12140</v>
      </c>
      <c r="G32" s="259">
        <v>27404</v>
      </c>
      <c r="H32" s="262" t="str">
        <f t="shared" si="5"/>
        <v/>
      </c>
      <c r="I32" s="273"/>
      <c r="J32" s="283">
        <f t="shared" si="6"/>
        <v>1</v>
      </c>
      <c r="K32" s="283">
        <f t="shared" si="7"/>
        <v>0</v>
      </c>
      <c r="L32" s="283">
        <f t="shared" si="8"/>
        <v>2</v>
      </c>
      <c r="M32" s="283">
        <f t="shared" si="9"/>
        <v>0</v>
      </c>
    </row>
    <row r="33" spans="2:13" ht="15" customHeight="1" x14ac:dyDescent="0.25">
      <c r="B33" s="234" t="s">
        <v>398</v>
      </c>
      <c r="C33" s="224" t="s">
        <v>383</v>
      </c>
      <c r="D33" s="270"/>
      <c r="E33" s="216">
        <v>124561</v>
      </c>
      <c r="F33" s="217">
        <v>61627</v>
      </c>
      <c r="G33" s="259">
        <v>134834</v>
      </c>
      <c r="H33" s="262" t="str">
        <f t="shared" si="5"/>
        <v/>
      </c>
      <c r="I33" s="273"/>
      <c r="J33" s="283">
        <f t="shared" si="6"/>
        <v>1</v>
      </c>
      <c r="K33" s="283">
        <f t="shared" si="7"/>
        <v>0</v>
      </c>
      <c r="L33" s="283">
        <f t="shared" si="8"/>
        <v>2</v>
      </c>
      <c r="M33" s="283">
        <f t="shared" si="9"/>
        <v>0</v>
      </c>
    </row>
    <row r="34" spans="2:13" ht="15" customHeight="1" thickBot="1" x14ac:dyDescent="0.3">
      <c r="B34" s="234" t="s">
        <v>399</v>
      </c>
      <c r="C34" s="215" t="s">
        <v>385</v>
      </c>
      <c r="D34" s="270"/>
      <c r="E34" s="216">
        <v>63789</v>
      </c>
      <c r="F34" s="217">
        <v>9383</v>
      </c>
      <c r="G34" s="259">
        <v>20210</v>
      </c>
      <c r="H34" s="251" t="str">
        <f t="shared" si="5"/>
        <v/>
      </c>
      <c r="I34" s="337"/>
      <c r="J34" s="283">
        <f t="shared" si="6"/>
        <v>1</v>
      </c>
      <c r="K34" s="283">
        <f t="shared" si="7"/>
        <v>0</v>
      </c>
      <c r="L34" s="283">
        <f t="shared" si="8"/>
        <v>2</v>
      </c>
      <c r="M34" s="283">
        <f t="shared" si="9"/>
        <v>0</v>
      </c>
    </row>
    <row r="35" spans="2:13" ht="15" customHeight="1" thickBot="1" x14ac:dyDescent="0.3">
      <c r="B35" s="98" t="s">
        <v>400</v>
      </c>
      <c r="C35" s="99" t="s">
        <v>387</v>
      </c>
      <c r="D35" s="270"/>
      <c r="E35" s="218">
        <f>SUM(E23:E24,E30:E34)</f>
        <v>1321446.5870300001</v>
      </c>
      <c r="F35" s="219">
        <f>SUM(F23:F24,F30:F34)</f>
        <v>646158.23800000001</v>
      </c>
      <c r="G35" s="220">
        <f>SUM(G23:G24,G30:G34)</f>
        <v>1325468.25095</v>
      </c>
    </row>
    <row r="36" spans="2:13" ht="15" customHeight="1" thickBot="1" x14ac:dyDescent="0.3">
      <c r="D36" s="270"/>
    </row>
    <row r="37" spans="2:13" ht="15" customHeight="1" thickBot="1" x14ac:dyDescent="0.3">
      <c r="B37" s="90" t="s">
        <v>30</v>
      </c>
      <c r="C37" s="91" t="s">
        <v>401</v>
      </c>
      <c r="D37" s="270"/>
      <c r="E37" s="90" t="s">
        <v>103</v>
      </c>
      <c r="F37" s="117" t="s">
        <v>137</v>
      </c>
      <c r="G37" s="90" t="s">
        <v>32</v>
      </c>
      <c r="I37" s="118" t="s">
        <v>95</v>
      </c>
    </row>
    <row r="38" spans="2:13" ht="15" customHeight="1" thickBot="1" x14ac:dyDescent="0.3">
      <c r="B38" s="89" t="s">
        <v>402</v>
      </c>
      <c r="C38" s="136" t="s">
        <v>403</v>
      </c>
      <c r="D38" s="270"/>
      <c r="E38" s="55">
        <v>180814</v>
      </c>
      <c r="F38" s="55">
        <v>87361.926999999996</v>
      </c>
      <c r="G38" s="272">
        <v>182980.21100000001</v>
      </c>
      <c r="H38" s="248" t="str">
        <f>IF(K38=1,"??","")</f>
        <v/>
      </c>
      <c r="I38" s="274"/>
      <c r="J38" s="283">
        <f>IF(ISNUMBER(G38),1,0)</f>
        <v>1</v>
      </c>
      <c r="K38" s="283">
        <f>IF(L38-M38-J38=2,1,0)</f>
        <v>0</v>
      </c>
      <c r="L38" s="283">
        <f>IF(E38+F38&gt;0,2,0)</f>
        <v>2</v>
      </c>
      <c r="M38" s="283">
        <f>IF(ISBLANK(I38),0,1)</f>
        <v>0</v>
      </c>
    </row>
    <row r="39" spans="2:13" ht="15" customHeight="1" x14ac:dyDescent="0.25"/>
    <row r="40" spans="2:13" ht="15" customHeight="1" x14ac:dyDescent="0.25"/>
    <row r="41" spans="2:13" ht="15" customHeight="1" x14ac:dyDescent="0.25"/>
    <row r="42" spans="2:13" ht="15" customHeight="1" x14ac:dyDescent="0.25"/>
    <row r="43" spans="2:13" ht="15" customHeight="1" x14ac:dyDescent="0.25"/>
    <row r="44" spans="2:13" ht="15" customHeight="1" x14ac:dyDescent="0.25"/>
    <row r="45" spans="2:13" ht="15" customHeight="1" x14ac:dyDescent="0.25"/>
    <row r="46" spans="2:13" ht="15" customHeight="1" x14ac:dyDescent="0.25"/>
    <row r="47" spans="2:13" ht="15" customHeight="1" x14ac:dyDescent="0.25"/>
    <row r="48" spans="2:13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</sheetData>
  <sheetProtection password="E11B" sheet="1"/>
  <conditionalFormatting sqref="H38 H23:H34 H8:H19">
    <cfRule type="expression" dxfId="116" priority="1">
      <formula>H8=""</formula>
    </cfRule>
    <cfRule type="expression" dxfId="115" priority="2">
      <formula>H8="??"</formula>
    </cfRule>
  </conditionalFormatting>
  <hyperlinks>
    <hyperlink ref="E1" location="'7'!A1" display="Tilbake"/>
    <hyperlink ref="F1" location="Innhold!A2" display="Innhold"/>
    <hyperlink ref="G1" location="'9'!G8" display="Neste"/>
  </hyperlink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showGridLines="0" workbookViewId="0">
      <pane ySplit="5" topLeftCell="A30" activePane="bottomLeft" state="frozen"/>
      <selection pane="bottomLeft" activeCell="G53" sqref="G53:G54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60" style="314" customWidth="1"/>
    <col min="4" max="4" width="5.7109375" style="283" customWidth="1"/>
    <col min="5" max="7" width="17.140625" style="314" customWidth="1"/>
    <col min="8" max="8" width="5.7109375" style="314" customWidth="1"/>
    <col min="9" max="9" width="74.4257812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336</v>
      </c>
      <c r="C3" s="58"/>
      <c r="E3" s="57"/>
      <c r="F3" s="59"/>
      <c r="G3" s="60"/>
      <c r="J3" s="283">
        <f>SUM(J8:J55)</f>
        <v>34</v>
      </c>
      <c r="K3" s="283">
        <f>SUM(K8:K55)</f>
        <v>0</v>
      </c>
      <c r="L3" s="283">
        <f>SUM(L8:L55)/2</f>
        <v>30</v>
      </c>
      <c r="M3" s="283">
        <f>SUM(M8:M55)</f>
        <v>0</v>
      </c>
    </row>
    <row r="4" spans="2:13" ht="15" customHeight="1" x14ac:dyDescent="0.25">
      <c r="B4" s="61"/>
      <c r="C4" s="62"/>
      <c r="E4" s="63"/>
      <c r="F4" s="64" t="s">
        <v>332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335</v>
      </c>
      <c r="G5" s="69"/>
    </row>
    <row r="6" spans="2:13" ht="15" customHeight="1" thickBot="1" x14ac:dyDescent="0.3"/>
    <row r="7" spans="2:13" ht="15" customHeight="1" thickBot="1" x14ac:dyDescent="0.3">
      <c r="B7" s="70" t="s">
        <v>30</v>
      </c>
      <c r="C7" s="93" t="s">
        <v>183</v>
      </c>
      <c r="E7" s="70" t="s">
        <v>103</v>
      </c>
      <c r="F7" s="70" t="s">
        <v>137</v>
      </c>
      <c r="G7" s="70" t="s">
        <v>32</v>
      </c>
      <c r="I7" s="93" t="s">
        <v>95</v>
      </c>
      <c r="J7" s="283"/>
      <c r="K7" s="283"/>
    </row>
    <row r="8" spans="2:13" ht="15" customHeight="1" x14ac:dyDescent="0.25">
      <c r="B8" s="232" t="s">
        <v>404</v>
      </c>
      <c r="C8" s="124" t="s">
        <v>185</v>
      </c>
      <c r="D8" s="270"/>
      <c r="E8" s="41">
        <v>252386.47926217999</v>
      </c>
      <c r="F8" s="41">
        <v>115769.48195890999</v>
      </c>
      <c r="G8" s="263">
        <v>221691.30731852571</v>
      </c>
      <c r="H8" s="249" t="str">
        <f>IF(K8=1,"??","")</f>
        <v/>
      </c>
      <c r="I8" s="260"/>
      <c r="J8" s="283">
        <f>IF(ISNUMBER(G8),1,0)</f>
        <v>1</v>
      </c>
      <c r="K8" s="283">
        <f>IF(L8-M8-J8=2,1,0)</f>
        <v>0</v>
      </c>
      <c r="L8" s="283">
        <f>IF(E8+F8&gt;0,2,0)</f>
        <v>2</v>
      </c>
      <c r="M8" s="283">
        <f>IF(ISBLANK(I8),0,1)</f>
        <v>0</v>
      </c>
    </row>
    <row r="9" spans="2:13" ht="15" customHeight="1" x14ac:dyDescent="0.25">
      <c r="B9" s="233" t="s">
        <v>405</v>
      </c>
      <c r="C9" s="126" t="s">
        <v>187</v>
      </c>
      <c r="D9" s="270"/>
      <c r="E9" s="53">
        <v>4371.1599022500013</v>
      </c>
      <c r="F9" s="53">
        <v>1510.1166168</v>
      </c>
      <c r="G9" s="264">
        <v>2114.7811856890075</v>
      </c>
      <c r="H9" s="262" t="str">
        <f>IF(K9=1,"??","")</f>
        <v/>
      </c>
      <c r="I9" s="261"/>
      <c r="J9" s="283">
        <f>IF(ISNUMBER(G9),1,0)</f>
        <v>1</v>
      </c>
      <c r="K9" s="283">
        <f>IF(L9-M9-J9=2,1,0)</f>
        <v>0</v>
      </c>
      <c r="L9" s="283">
        <f>IF(E9+F9&gt;0,2,0)</f>
        <v>2</v>
      </c>
      <c r="M9" s="283">
        <f>IF(ISBLANK(I9),0,1)</f>
        <v>0</v>
      </c>
    </row>
    <row r="10" spans="2:13" ht="15" customHeight="1" x14ac:dyDescent="0.25">
      <c r="B10" s="233" t="s">
        <v>406</v>
      </c>
      <c r="C10" s="126" t="s">
        <v>189</v>
      </c>
      <c r="D10" s="270"/>
      <c r="E10" s="53">
        <v>613.66330973999982</v>
      </c>
      <c r="F10" s="53">
        <v>266.99953342999999</v>
      </c>
      <c r="G10" s="264">
        <v>527.74431893031931</v>
      </c>
      <c r="H10" s="262" t="str">
        <f>IF(K10=1,"??","")</f>
        <v/>
      </c>
      <c r="I10" s="261"/>
      <c r="J10" s="283">
        <f>IF(ISNUMBER(G10),1,0)</f>
        <v>1</v>
      </c>
      <c r="K10" s="283">
        <f>IF(L10-M10-J10=2,1,0)</f>
        <v>0</v>
      </c>
      <c r="L10" s="283">
        <f>IF(E10+F10&gt;0,2,0)</f>
        <v>2</v>
      </c>
      <c r="M10" s="283">
        <f>IF(ISBLANK(I10),0,1)</f>
        <v>0</v>
      </c>
    </row>
    <row r="11" spans="2:13" ht="15" customHeight="1" x14ac:dyDescent="0.25">
      <c r="B11" s="233" t="s">
        <v>407</v>
      </c>
      <c r="C11" s="126" t="s">
        <v>191</v>
      </c>
      <c r="D11" s="270"/>
      <c r="E11" s="53">
        <v>14278.35530689</v>
      </c>
      <c r="F11" s="53">
        <v>4981.7472668999999</v>
      </c>
      <c r="G11" s="264">
        <v>6744.5012032315481</v>
      </c>
      <c r="H11" s="262" t="str">
        <f>IF(K11=1,"??","")</f>
        <v/>
      </c>
      <c r="I11" s="261"/>
      <c r="J11" s="283">
        <f>IF(ISNUMBER(G11),1,0)</f>
        <v>1</v>
      </c>
      <c r="K11" s="283">
        <f>IF(L11-M11-J11=2,1,0)</f>
        <v>0</v>
      </c>
      <c r="L11" s="283">
        <f>IF(E11+F11&gt;0,2,0)</f>
        <v>2</v>
      </c>
      <c r="M11" s="283">
        <f>IF(ISBLANK(I11),0,1)</f>
        <v>0</v>
      </c>
    </row>
    <row r="12" spans="2:13" ht="15" customHeight="1" thickBot="1" x14ac:dyDescent="0.3">
      <c r="B12" s="234" t="s">
        <v>408</v>
      </c>
      <c r="C12" s="128" t="s">
        <v>409</v>
      </c>
      <c r="D12" s="270"/>
      <c r="E12" s="2">
        <v>22696.97261361</v>
      </c>
      <c r="F12" s="2">
        <v>8031.3814857300003</v>
      </c>
      <c r="G12" s="255">
        <v>17501.799149852966</v>
      </c>
      <c r="H12" s="251" t="str">
        <f>IF(K12=1,"??","")</f>
        <v/>
      </c>
      <c r="I12" s="337"/>
      <c r="J12" s="283">
        <f>IF(ISNUMBER(G12),1,0)</f>
        <v>1</v>
      </c>
      <c r="K12" s="283">
        <f>IF(L12-M12-J12=2,1,0)</f>
        <v>0</v>
      </c>
      <c r="L12" s="283">
        <f>IF(E12+F12&gt;0,2,0)</f>
        <v>2</v>
      </c>
      <c r="M12" s="283">
        <f>IF(ISBLANK(I12),0,1)</f>
        <v>0</v>
      </c>
    </row>
    <row r="13" spans="2:13" ht="15" customHeight="1" thickBot="1" x14ac:dyDescent="0.3">
      <c r="B13" s="98" t="s">
        <v>410</v>
      </c>
      <c r="C13" s="129" t="s">
        <v>195</v>
      </c>
      <c r="D13" s="270"/>
      <c r="E13" s="73">
        <f>SUM(E8:E12)</f>
        <v>294346.63039466995</v>
      </c>
      <c r="F13" s="73">
        <f>SUM(F8:F12)</f>
        <v>130559.72686177</v>
      </c>
      <c r="G13" s="73">
        <f>SUM(G8:G12)</f>
        <v>248580.13317622954</v>
      </c>
    </row>
    <row r="14" spans="2:13" ht="15" customHeight="1" x14ac:dyDescent="0.25">
      <c r="B14" s="95" t="s">
        <v>411</v>
      </c>
      <c r="C14" s="130" t="s">
        <v>197</v>
      </c>
      <c r="D14" s="270"/>
      <c r="E14" s="1">
        <v>3186819.360660132</v>
      </c>
      <c r="F14" s="1">
        <v>1827536.6477859709</v>
      </c>
      <c r="G14" s="254">
        <v>3249837.7490877551</v>
      </c>
      <c r="H14" s="249" t="str">
        <f>IF(K14=1,"??","")</f>
        <v/>
      </c>
      <c r="I14" s="260"/>
      <c r="J14" s="283">
        <f>IF(ISNUMBER(G14),1,0)</f>
        <v>1</v>
      </c>
      <c r="K14" s="283">
        <f>IF(L14-M14-J14=2,1,0)</f>
        <v>0</v>
      </c>
      <c r="L14" s="283">
        <f>IF(E14+F14&gt;0,2,0)</f>
        <v>2</v>
      </c>
      <c r="M14" s="283">
        <f>IF(ISBLANK(I14),0,1)</f>
        <v>0</v>
      </c>
    </row>
    <row r="15" spans="2:13" ht="15" customHeight="1" x14ac:dyDescent="0.25">
      <c r="B15" s="233" t="s">
        <v>412</v>
      </c>
      <c r="C15" s="126" t="s">
        <v>199</v>
      </c>
      <c r="D15" s="270"/>
      <c r="E15" s="53">
        <v>369527.08970611001</v>
      </c>
      <c r="F15" s="53">
        <v>188459.07078436</v>
      </c>
      <c r="G15" s="264">
        <v>389690.40157005464</v>
      </c>
      <c r="H15" s="262" t="str">
        <f>IF(K15=1,"??","")</f>
        <v/>
      </c>
      <c r="I15" s="261"/>
      <c r="J15" s="283">
        <f>IF(ISNUMBER(G15),1,0)</f>
        <v>1</v>
      </c>
      <c r="K15" s="283">
        <f>IF(L15-M15-J15=2,1,0)</f>
        <v>0</v>
      </c>
      <c r="L15" s="283">
        <f>IF(E15+F15&gt;0,2,0)</f>
        <v>2</v>
      </c>
      <c r="M15" s="283">
        <f>IF(ISBLANK(I15),0,1)</f>
        <v>0</v>
      </c>
    </row>
    <row r="16" spans="2:13" ht="15" customHeight="1" thickBot="1" x14ac:dyDescent="0.3">
      <c r="B16" s="233" t="s">
        <v>413</v>
      </c>
      <c r="C16" s="133" t="s">
        <v>201</v>
      </c>
      <c r="D16" s="270"/>
      <c r="E16" s="2">
        <v>335711.13918623002</v>
      </c>
      <c r="F16" s="2">
        <v>169258.71605102651</v>
      </c>
      <c r="G16" s="255">
        <v>334375.93116507045</v>
      </c>
      <c r="H16" s="251" t="str">
        <f>IF(K16=1,"??","")</f>
        <v/>
      </c>
      <c r="I16" s="337"/>
      <c r="J16" s="283">
        <f>IF(ISNUMBER(G16),1,0)</f>
        <v>1</v>
      </c>
      <c r="K16" s="283">
        <f>IF(L16-M16-J16=2,1,0)</f>
        <v>0</v>
      </c>
      <c r="L16" s="283">
        <f>IF(E16+F16&gt;0,2,0)</f>
        <v>2</v>
      </c>
      <c r="M16" s="283">
        <f>IF(ISBLANK(I16),0,1)</f>
        <v>0</v>
      </c>
    </row>
    <row r="17" spans="2:13" ht="15" customHeight="1" thickBot="1" x14ac:dyDescent="0.3">
      <c r="B17" s="98" t="s">
        <v>414</v>
      </c>
      <c r="C17" s="129" t="s">
        <v>415</v>
      </c>
      <c r="D17" s="270"/>
      <c r="E17" s="73">
        <f>SUM(E13:E15)</f>
        <v>3850693.080760912</v>
      </c>
      <c r="F17" s="73">
        <f>SUM(F13:F15)</f>
        <v>2146555.4454321009</v>
      </c>
      <c r="G17" s="73">
        <f>SUM(G13:G15)</f>
        <v>3888108.2838340392</v>
      </c>
    </row>
    <row r="18" spans="2:13" ht="15" customHeight="1" x14ac:dyDescent="0.25">
      <c r="B18" s="232" t="s">
        <v>416</v>
      </c>
      <c r="C18" s="225" t="s">
        <v>417</v>
      </c>
      <c r="D18" s="270"/>
      <c r="E18" s="41"/>
      <c r="F18" s="41"/>
      <c r="G18" s="263">
        <v>0</v>
      </c>
      <c r="H18" s="249" t="str">
        <f>IF(K18=1,"??","")</f>
        <v/>
      </c>
      <c r="I18" s="276"/>
      <c r="J18" s="283">
        <f>IF(ISNUMBER(G18),1,0)</f>
        <v>1</v>
      </c>
      <c r="K18" s="283">
        <f>IF(L18-M18-J18=2,1,0)</f>
        <v>0</v>
      </c>
      <c r="L18" s="283">
        <f>IF(E18+F18&gt;0,2,0)</f>
        <v>0</v>
      </c>
      <c r="M18" s="283">
        <f>IF(ISBLANK(I18),0,1)</f>
        <v>0</v>
      </c>
    </row>
    <row r="19" spans="2:13" ht="15" customHeight="1" thickBot="1" x14ac:dyDescent="0.3">
      <c r="B19" s="102" t="s">
        <v>418</v>
      </c>
      <c r="C19" s="148" t="s">
        <v>419</v>
      </c>
      <c r="D19" s="270"/>
      <c r="E19" s="331"/>
      <c r="F19" s="331"/>
      <c r="G19" s="275">
        <v>0</v>
      </c>
      <c r="H19" s="251" t="str">
        <f>IF(K19=1,"??","")</f>
        <v/>
      </c>
      <c r="I19" s="337"/>
      <c r="J19" s="283">
        <f>IF(ISNUMBER(G19),1,0)</f>
        <v>1</v>
      </c>
      <c r="K19" s="283">
        <f>IF(L19-M19-J19=2,1,0)</f>
        <v>0</v>
      </c>
      <c r="L19" s="283">
        <f>IF(E19+F19&gt;0,2,0)</f>
        <v>0</v>
      </c>
      <c r="M19" s="283">
        <f>IF(ISBLANK(I19),0,1)</f>
        <v>0</v>
      </c>
    </row>
    <row r="20" spans="2:13" ht="15" customHeight="1" thickBot="1" x14ac:dyDescent="0.3">
      <c r="D20" s="270"/>
    </row>
    <row r="21" spans="2:13" ht="15" customHeight="1" thickBot="1" x14ac:dyDescent="0.3">
      <c r="B21" s="76" t="s">
        <v>30</v>
      </c>
      <c r="C21" s="77" t="s">
        <v>204</v>
      </c>
      <c r="D21" s="270"/>
      <c r="E21" s="76" t="s">
        <v>103</v>
      </c>
      <c r="F21" s="76" t="s">
        <v>137</v>
      </c>
      <c r="G21" s="76" t="s">
        <v>32</v>
      </c>
      <c r="I21" s="77" t="s">
        <v>95</v>
      </c>
    </row>
    <row r="22" spans="2:13" ht="15" customHeight="1" x14ac:dyDescent="0.25">
      <c r="B22" s="232" t="s">
        <v>420</v>
      </c>
      <c r="C22" s="168" t="s">
        <v>185</v>
      </c>
      <c r="D22" s="270"/>
      <c r="E22" s="41">
        <v>130273.3462099997</v>
      </c>
      <c r="F22" s="41">
        <v>66053</v>
      </c>
      <c r="G22" s="263">
        <v>130347.35961999999</v>
      </c>
      <c r="H22" s="249" t="str">
        <f>IF(K22=1,"??","")</f>
        <v/>
      </c>
      <c r="I22" s="260"/>
      <c r="J22" s="283">
        <f>IF(ISNUMBER(G22),1,0)</f>
        <v>1</v>
      </c>
      <c r="K22" s="283">
        <f>IF(L22-M22-J22=2,1,0)</f>
        <v>0</v>
      </c>
      <c r="L22" s="283">
        <f>IF(E22+F22&gt;0,2,0)</f>
        <v>2</v>
      </c>
      <c r="M22" s="283">
        <f>IF(ISBLANK(I22),0,1)</f>
        <v>0</v>
      </c>
    </row>
    <row r="23" spans="2:13" ht="15" customHeight="1" x14ac:dyDescent="0.25">
      <c r="B23" s="233" t="s">
        <v>421</v>
      </c>
      <c r="C23" s="127" t="s">
        <v>187</v>
      </c>
      <c r="D23" s="270"/>
      <c r="E23" s="53">
        <v>3718.2333900000099</v>
      </c>
      <c r="F23" s="53">
        <v>1600</v>
      </c>
      <c r="G23" s="264">
        <v>2649.5226799999996</v>
      </c>
      <c r="H23" s="262" t="str">
        <f>IF(K23=1,"??","")</f>
        <v/>
      </c>
      <c r="I23" s="261"/>
      <c r="J23" s="283">
        <f>IF(ISNUMBER(G23),1,0)</f>
        <v>1</v>
      </c>
      <c r="K23" s="283">
        <f>IF(L23-M23-J23=2,1,0)</f>
        <v>0</v>
      </c>
      <c r="L23" s="283">
        <f>IF(E23+F23&gt;0,2,0)</f>
        <v>2</v>
      </c>
      <c r="M23" s="283">
        <f>IF(ISBLANK(I23),0,1)</f>
        <v>0</v>
      </c>
    </row>
    <row r="24" spans="2:13" ht="15" customHeight="1" x14ac:dyDescent="0.25">
      <c r="B24" s="233" t="s">
        <v>422</v>
      </c>
      <c r="C24" s="127" t="s">
        <v>189</v>
      </c>
      <c r="D24" s="270"/>
      <c r="E24" s="53">
        <v>201.56768</v>
      </c>
      <c r="F24" s="53">
        <v>79</v>
      </c>
      <c r="G24" s="264">
        <v>151.80118000000004</v>
      </c>
      <c r="H24" s="262" t="str">
        <f>IF(K24=1,"??","")</f>
        <v/>
      </c>
      <c r="I24" s="261"/>
      <c r="J24" s="283">
        <f>IF(ISNUMBER(G24),1,0)</f>
        <v>1</v>
      </c>
      <c r="K24" s="283">
        <f>IF(L24-M24-J24=2,1,0)</f>
        <v>0</v>
      </c>
      <c r="L24" s="283">
        <f>IF(E24+F24&gt;0,2,0)</f>
        <v>2</v>
      </c>
      <c r="M24" s="283">
        <f>IF(ISBLANK(I24),0,1)</f>
        <v>0</v>
      </c>
    </row>
    <row r="25" spans="2:13" ht="15" customHeight="1" x14ac:dyDescent="0.25">
      <c r="B25" s="233" t="s">
        <v>423</v>
      </c>
      <c r="C25" s="127" t="s">
        <v>191</v>
      </c>
      <c r="D25" s="270"/>
      <c r="E25" s="53">
        <v>8170.5276599999916</v>
      </c>
      <c r="F25" s="53">
        <v>3124</v>
      </c>
      <c r="G25" s="264">
        <v>5235.4640100000006</v>
      </c>
      <c r="H25" s="262" t="str">
        <f>IF(K25=1,"??","")</f>
        <v/>
      </c>
      <c r="I25" s="261"/>
      <c r="J25" s="283">
        <f>IF(ISNUMBER(G25),1,0)</f>
        <v>1</v>
      </c>
      <c r="K25" s="283">
        <f>IF(L25-M25-J25=2,1,0)</f>
        <v>0</v>
      </c>
      <c r="L25" s="283">
        <f>IF(E25+F25&gt;0,2,0)</f>
        <v>2</v>
      </c>
      <c r="M25" s="283">
        <f>IF(ISBLANK(I25),0,1)</f>
        <v>0</v>
      </c>
    </row>
    <row r="26" spans="2:13" ht="15" customHeight="1" thickBot="1" x14ac:dyDescent="0.3">
      <c r="B26" s="234" t="s">
        <v>424</v>
      </c>
      <c r="C26" s="97" t="s">
        <v>409</v>
      </c>
      <c r="D26" s="270"/>
      <c r="E26" s="2">
        <v>3344.63051000003</v>
      </c>
      <c r="F26" s="2">
        <v>1487</v>
      </c>
      <c r="G26" s="255">
        <v>3684.52421</v>
      </c>
      <c r="H26" s="251" t="str">
        <f>IF(K26=1,"??","")</f>
        <v/>
      </c>
      <c r="I26" s="337"/>
      <c r="J26" s="283">
        <f>IF(ISNUMBER(G26),1,0)</f>
        <v>1</v>
      </c>
      <c r="K26" s="283">
        <f>IF(L26-M26-J26=2,1,0)</f>
        <v>0</v>
      </c>
      <c r="L26" s="283">
        <f>IF(E26+F26&gt;0,2,0)</f>
        <v>2</v>
      </c>
      <c r="M26" s="283">
        <f>IF(ISBLANK(I26),0,1)</f>
        <v>0</v>
      </c>
    </row>
    <row r="27" spans="2:13" ht="15" customHeight="1" thickBot="1" x14ac:dyDescent="0.3">
      <c r="B27" s="98" t="s">
        <v>425</v>
      </c>
      <c r="C27" s="99" t="s">
        <v>195</v>
      </c>
      <c r="D27" s="270"/>
      <c r="E27" s="73">
        <f>SUM(E22:E26)</f>
        <v>145708.30544999972</v>
      </c>
      <c r="F27" s="73">
        <f>SUM(F22:F26)</f>
        <v>72343</v>
      </c>
      <c r="G27" s="73">
        <f>SUM(G22:G26)</f>
        <v>142068.67170000001</v>
      </c>
    </row>
    <row r="28" spans="2:13" ht="15" customHeight="1" x14ac:dyDescent="0.25">
      <c r="B28" s="95" t="s">
        <v>426</v>
      </c>
      <c r="C28" s="96" t="s">
        <v>197</v>
      </c>
      <c r="D28" s="270"/>
      <c r="E28" s="1">
        <v>918307.73832400795</v>
      </c>
      <c r="F28" s="1">
        <v>549636</v>
      </c>
      <c r="G28" s="254">
        <v>1039106.0858</v>
      </c>
      <c r="H28" s="249" t="str">
        <f>IF(K28=1,"??","")</f>
        <v/>
      </c>
      <c r="I28" s="260"/>
      <c r="J28" s="283">
        <f>IF(ISNUMBER(G28),1,0)</f>
        <v>1</v>
      </c>
      <c r="K28" s="283">
        <f>IF(L28-M28-J28=2,1,0)</f>
        <v>0</v>
      </c>
      <c r="L28" s="283">
        <f>IF(E28+F28&gt;0,2,0)</f>
        <v>2</v>
      </c>
      <c r="M28" s="283">
        <f>IF(ISBLANK(I28),0,1)</f>
        <v>0</v>
      </c>
    </row>
    <row r="29" spans="2:13" ht="15" customHeight="1" x14ac:dyDescent="0.25">
      <c r="B29" s="233" t="s">
        <v>427</v>
      </c>
      <c r="C29" s="127" t="s">
        <v>199</v>
      </c>
      <c r="D29" s="270"/>
      <c r="E29" s="53">
        <v>41761.308449999997</v>
      </c>
      <c r="F29" s="53">
        <v>21408</v>
      </c>
      <c r="G29" s="264">
        <v>42321.508489999993</v>
      </c>
      <c r="H29" s="262" t="str">
        <f>IF(K29=1,"??","")</f>
        <v/>
      </c>
      <c r="I29" s="261"/>
      <c r="J29" s="283">
        <f>IF(ISNUMBER(G29),1,0)</f>
        <v>1</v>
      </c>
      <c r="K29" s="283">
        <f>IF(L29-M29-J29=2,1,0)</f>
        <v>0</v>
      </c>
      <c r="L29" s="283">
        <f>IF(E29+F29&gt;0,2,0)</f>
        <v>2</v>
      </c>
      <c r="M29" s="283">
        <f>IF(ISBLANK(I29),0,1)</f>
        <v>0</v>
      </c>
    </row>
    <row r="30" spans="2:13" ht="15" customHeight="1" thickBot="1" x14ac:dyDescent="0.3">
      <c r="B30" s="233" t="s">
        <v>428</v>
      </c>
      <c r="C30" s="134" t="s">
        <v>201</v>
      </c>
      <c r="D30" s="270"/>
      <c r="E30" s="2">
        <v>38267.085633333299</v>
      </c>
      <c r="F30" s="2">
        <v>19516.871233333331</v>
      </c>
      <c r="G30" s="255">
        <v>38345.548350000048</v>
      </c>
      <c r="H30" s="251" t="str">
        <f>IF(K30=1,"??","")</f>
        <v/>
      </c>
      <c r="I30" s="337"/>
      <c r="J30" s="283">
        <f>IF(ISNUMBER(G30),1,0)</f>
        <v>1</v>
      </c>
      <c r="K30" s="283">
        <f>IF(L30-M30-J30=2,1,0)</f>
        <v>0</v>
      </c>
      <c r="L30" s="283">
        <f>IF(E30+F30&gt;0,2,0)</f>
        <v>2</v>
      </c>
      <c r="M30" s="283">
        <f>IF(ISBLANK(I30),0,1)</f>
        <v>0</v>
      </c>
    </row>
    <row r="31" spans="2:13" ht="15" customHeight="1" thickBot="1" x14ac:dyDescent="0.3">
      <c r="B31" s="98" t="s">
        <v>429</v>
      </c>
      <c r="C31" s="99" t="s">
        <v>415</v>
      </c>
      <c r="D31" s="270"/>
      <c r="E31" s="73">
        <f>SUM(E27:E29)</f>
        <v>1105777.3522240075</v>
      </c>
      <c r="F31" s="73">
        <f>SUM(F27:F29)</f>
        <v>643387</v>
      </c>
      <c r="G31" s="73">
        <f>SUM(G27:G29)</f>
        <v>1223496.26599</v>
      </c>
    </row>
    <row r="32" spans="2:13" ht="15" customHeight="1" x14ac:dyDescent="0.25">
      <c r="B32" s="233" t="s">
        <v>430</v>
      </c>
      <c r="C32" s="132" t="s">
        <v>417</v>
      </c>
      <c r="D32" s="270"/>
      <c r="E32" s="53"/>
      <c r="F32" s="53"/>
      <c r="G32" s="264">
        <v>0</v>
      </c>
      <c r="H32" s="249" t="str">
        <f>IF(K32=1,"??","")</f>
        <v/>
      </c>
      <c r="I32" s="276"/>
      <c r="J32" s="283">
        <f>IF(ISNUMBER(G32),1,0)</f>
        <v>1</v>
      </c>
      <c r="K32" s="283">
        <f>IF(L32-M32-J32=2,1,0)</f>
        <v>0</v>
      </c>
      <c r="L32" s="283">
        <f>IF(E32+F32&gt;0,2,0)</f>
        <v>0</v>
      </c>
      <c r="M32" s="283">
        <f>IF(ISBLANK(I32),0,1)</f>
        <v>0</v>
      </c>
    </row>
    <row r="33" spans="1:13" ht="15" customHeight="1" thickBot="1" x14ac:dyDescent="0.3">
      <c r="B33" s="102" t="s">
        <v>431</v>
      </c>
      <c r="C33" s="148" t="s">
        <v>419</v>
      </c>
      <c r="D33" s="270"/>
      <c r="E33" s="331"/>
      <c r="F33" s="331"/>
      <c r="G33" s="275">
        <v>0</v>
      </c>
      <c r="H33" s="251" t="str">
        <f>IF(K33=1,"??","")</f>
        <v/>
      </c>
      <c r="I33" s="337"/>
      <c r="J33" s="283">
        <f>IF(ISNUMBER(G33),1,0)</f>
        <v>1</v>
      </c>
      <c r="K33" s="283">
        <f>IF(L33-M33-J33=2,1,0)</f>
        <v>0</v>
      </c>
      <c r="L33" s="283">
        <f>IF(E33+F33&gt;0,2,0)</f>
        <v>0</v>
      </c>
      <c r="M33" s="283">
        <f>IF(ISBLANK(I33),0,1)</f>
        <v>0</v>
      </c>
    </row>
    <row r="34" spans="1:13" ht="15" customHeight="1" thickBot="1" x14ac:dyDescent="0.3">
      <c r="A34" s="92" t="s">
        <v>432</v>
      </c>
      <c r="D34" s="270"/>
    </row>
    <row r="35" spans="1:13" ht="15" customHeight="1" thickBot="1" x14ac:dyDescent="0.3">
      <c r="B35" s="70" t="s">
        <v>30</v>
      </c>
      <c r="C35" s="93" t="s">
        <v>216</v>
      </c>
      <c r="D35" s="270"/>
      <c r="E35" s="70" t="s">
        <v>103</v>
      </c>
      <c r="F35" s="70" t="s">
        <v>137</v>
      </c>
      <c r="G35" s="70" t="s">
        <v>32</v>
      </c>
      <c r="I35" s="93" t="s">
        <v>95</v>
      </c>
    </row>
    <row r="36" spans="1:13" ht="15" customHeight="1" x14ac:dyDescent="0.25">
      <c r="B36" s="232" t="s">
        <v>433</v>
      </c>
      <c r="C36" s="124" t="s">
        <v>218</v>
      </c>
      <c r="D36" s="270"/>
      <c r="E36" s="186">
        <v>66794.858999999997</v>
      </c>
      <c r="F36" s="185" t="s">
        <v>219</v>
      </c>
      <c r="G36" s="265">
        <v>59988.491999999998</v>
      </c>
      <c r="H36" s="249" t="str">
        <f>IF(K36=1,"??","")</f>
        <v/>
      </c>
      <c r="I36" s="260"/>
      <c r="J36" s="283">
        <f>IF(ISNUMBER(G36),1,0)</f>
        <v>1</v>
      </c>
      <c r="K36" s="283">
        <f>IF(L36-M36-J36=2,1,0)</f>
        <v>0</v>
      </c>
      <c r="L36" s="283">
        <f>IF(E36&gt;0,2,0)</f>
        <v>2</v>
      </c>
      <c r="M36" s="283">
        <f>IF(ISBLANK(I36),0,1)</f>
        <v>0</v>
      </c>
    </row>
    <row r="37" spans="1:13" ht="15" customHeight="1" x14ac:dyDescent="0.25">
      <c r="B37" s="233" t="s">
        <v>434</v>
      </c>
      <c r="C37" s="126" t="s">
        <v>221</v>
      </c>
      <c r="D37" s="270"/>
      <c r="E37" s="187">
        <v>2558.7860000000001</v>
      </c>
      <c r="F37" s="114" t="s">
        <v>219</v>
      </c>
      <c r="G37" s="266">
        <v>1254.4159999999999</v>
      </c>
      <c r="H37" s="262" t="str">
        <f>IF(K37=1,"??","")</f>
        <v/>
      </c>
      <c r="I37" s="261"/>
      <c r="J37" s="283">
        <f>IF(ISNUMBER(G37),1,0)</f>
        <v>1</v>
      </c>
      <c r="K37" s="283">
        <f>IF(L37-M37-J37=2,1,0)</f>
        <v>0</v>
      </c>
      <c r="L37" s="283">
        <f>IF(E37&gt;0,2,0)</f>
        <v>2</v>
      </c>
      <c r="M37" s="283">
        <f>IF(ISBLANK(I37),0,1)</f>
        <v>0</v>
      </c>
    </row>
    <row r="38" spans="1:13" ht="15" customHeight="1" x14ac:dyDescent="0.25">
      <c r="B38" s="233" t="s">
        <v>435</v>
      </c>
      <c r="C38" s="126" t="s">
        <v>223</v>
      </c>
      <c r="D38" s="270"/>
      <c r="E38" s="187">
        <v>568.17899999999997</v>
      </c>
      <c r="F38" s="114" t="s">
        <v>219</v>
      </c>
      <c r="G38" s="266">
        <v>465.46800000000002</v>
      </c>
      <c r="H38" s="262" t="str">
        <f>IF(K38=1,"??","")</f>
        <v/>
      </c>
      <c r="I38" s="261"/>
      <c r="J38" s="283">
        <f>IF(ISNUMBER(G38),1,0)</f>
        <v>1</v>
      </c>
      <c r="K38" s="283">
        <f>IF(L38-M38-J38=2,1,0)</f>
        <v>0</v>
      </c>
      <c r="L38" s="283">
        <f>IF(E38&gt;0,2,0)</f>
        <v>2</v>
      </c>
      <c r="M38" s="283">
        <f>IF(ISBLANK(I38),0,1)</f>
        <v>0</v>
      </c>
    </row>
    <row r="39" spans="1:13" ht="15" customHeight="1" x14ac:dyDescent="0.25">
      <c r="B39" s="233" t="s">
        <v>436</v>
      </c>
      <c r="C39" s="126" t="s">
        <v>225</v>
      </c>
      <c r="D39" s="270"/>
      <c r="E39" s="187">
        <v>5781.4280000000008</v>
      </c>
      <c r="F39" s="114" t="s">
        <v>219</v>
      </c>
      <c r="G39" s="266">
        <v>2794.8090000000002</v>
      </c>
      <c r="H39" s="262" t="str">
        <f>IF(K39=1,"??","")</f>
        <v/>
      </c>
      <c r="I39" s="261"/>
      <c r="J39" s="283">
        <f>IF(ISNUMBER(G39),1,0)</f>
        <v>1</v>
      </c>
      <c r="K39" s="283">
        <f>IF(L39-M39-J39=2,1,0)</f>
        <v>0</v>
      </c>
      <c r="L39" s="283">
        <f>IF(E39&gt;0,2,0)</f>
        <v>2</v>
      </c>
      <c r="M39" s="283">
        <f>IF(ISBLANK(I39),0,1)</f>
        <v>0</v>
      </c>
    </row>
    <row r="40" spans="1:13" ht="15" customHeight="1" thickBot="1" x14ac:dyDescent="0.3">
      <c r="B40" s="234" t="s">
        <v>437</v>
      </c>
      <c r="C40" s="128" t="s">
        <v>227</v>
      </c>
      <c r="D40" s="270"/>
      <c r="E40" s="188">
        <v>6526.7749999999996</v>
      </c>
      <c r="F40" s="114" t="s">
        <v>219</v>
      </c>
      <c r="G40" s="267">
        <v>5625.0479999999998</v>
      </c>
      <c r="H40" s="251" t="str">
        <f>IF(K40=1,"??","")</f>
        <v/>
      </c>
      <c r="I40" s="337"/>
      <c r="J40" s="283">
        <f>IF(ISNUMBER(G40),1,0)</f>
        <v>1</v>
      </c>
      <c r="K40" s="283">
        <f>IF(L40-M40-J40=2,1,0)</f>
        <v>0</v>
      </c>
      <c r="L40" s="283">
        <f>IF(E40&gt;0,2,0)</f>
        <v>2</v>
      </c>
      <c r="M40" s="283">
        <f>IF(ISBLANK(I40),0,1)</f>
        <v>0</v>
      </c>
    </row>
    <row r="41" spans="1:13" ht="15" customHeight="1" thickBot="1" x14ac:dyDescent="0.3">
      <c r="B41" s="98" t="s">
        <v>438</v>
      </c>
      <c r="C41" s="129" t="s">
        <v>195</v>
      </c>
      <c r="D41" s="270"/>
      <c r="E41" s="189">
        <f>SUM(E36:E40)</f>
        <v>82230.026999999987</v>
      </c>
      <c r="F41" s="114" t="s">
        <v>219</v>
      </c>
      <c r="G41" s="192">
        <f>SUM(G36:G40)</f>
        <v>70128.232999999993</v>
      </c>
    </row>
    <row r="42" spans="1:13" ht="15" customHeight="1" x14ac:dyDescent="0.25">
      <c r="B42" s="95" t="s">
        <v>439</v>
      </c>
      <c r="C42" s="130" t="s">
        <v>230</v>
      </c>
      <c r="D42" s="270"/>
      <c r="E42" s="190">
        <v>1347249.298</v>
      </c>
      <c r="F42" s="114" t="s">
        <v>219</v>
      </c>
      <c r="G42" s="268">
        <v>1302780.246</v>
      </c>
      <c r="H42" s="249" t="str">
        <f>IF(K42=1,"??","")</f>
        <v/>
      </c>
      <c r="I42" s="260"/>
      <c r="J42" s="283">
        <f>IF(ISNUMBER(G42),1,0)</f>
        <v>1</v>
      </c>
      <c r="K42" s="283">
        <f>IF(L42-M42-J42=2,1,0)</f>
        <v>0</v>
      </c>
      <c r="L42" s="283">
        <f>IF(E42&gt;0,2,0)</f>
        <v>2</v>
      </c>
      <c r="M42" s="283">
        <f>IF(ISBLANK(I42),0,1)</f>
        <v>0</v>
      </c>
    </row>
    <row r="43" spans="1:13" ht="15" customHeight="1" thickBot="1" x14ac:dyDescent="0.3">
      <c r="B43" s="233" t="s">
        <v>440</v>
      </c>
      <c r="C43" s="126" t="s">
        <v>232</v>
      </c>
      <c r="D43" s="270"/>
      <c r="E43" s="187">
        <v>59790.525999999998</v>
      </c>
      <c r="F43" s="114" t="s">
        <v>219</v>
      </c>
      <c r="G43" s="266">
        <v>56305.593000000001</v>
      </c>
      <c r="H43" s="251" t="str">
        <f>IF(K43=1,"??","")</f>
        <v/>
      </c>
      <c r="I43" s="337"/>
      <c r="J43" s="283">
        <f>IF(ISNUMBER(G43),1,0)</f>
        <v>1</v>
      </c>
      <c r="K43" s="283">
        <f>IF(L43-M43-J43=2,1,0)</f>
        <v>0</v>
      </c>
      <c r="L43" s="283">
        <f>IF(E43&gt;0,2,0)</f>
        <v>2</v>
      </c>
      <c r="M43" s="283">
        <f>IF(ISBLANK(I43),0,1)</f>
        <v>0</v>
      </c>
    </row>
    <row r="44" spans="1:13" ht="15" customHeight="1" thickBot="1" x14ac:dyDescent="0.3">
      <c r="B44" s="98" t="s">
        <v>441</v>
      </c>
      <c r="C44" s="129" t="s">
        <v>442</v>
      </c>
      <c r="D44" s="270"/>
      <c r="E44" s="189">
        <f>SUM(E41:E43)</f>
        <v>1489269.851</v>
      </c>
      <c r="F44" s="113" t="s">
        <v>219</v>
      </c>
      <c r="G44" s="192">
        <f>SUM(G41:G43)</f>
        <v>1429214.0720000002</v>
      </c>
    </row>
    <row r="45" spans="1:13" ht="15" customHeight="1" thickBot="1" x14ac:dyDescent="0.3">
      <c r="D45" s="270"/>
    </row>
    <row r="46" spans="1:13" ht="15" customHeight="1" thickBot="1" x14ac:dyDescent="0.3">
      <c r="B46" s="76" t="s">
        <v>30</v>
      </c>
      <c r="C46" s="77" t="s">
        <v>235</v>
      </c>
      <c r="D46" s="270"/>
      <c r="E46" s="76" t="s">
        <v>103</v>
      </c>
      <c r="F46" s="76" t="s">
        <v>137</v>
      </c>
      <c r="G46" s="76" t="s">
        <v>32</v>
      </c>
      <c r="I46" s="77" t="s">
        <v>95</v>
      </c>
    </row>
    <row r="47" spans="1:13" ht="15" customHeight="1" x14ac:dyDescent="0.25">
      <c r="B47" s="232" t="s">
        <v>443</v>
      </c>
      <c r="C47" s="124" t="s">
        <v>218</v>
      </c>
      <c r="D47" s="270"/>
      <c r="E47" s="186">
        <v>40848.339</v>
      </c>
      <c r="F47" s="112" t="s">
        <v>219</v>
      </c>
      <c r="G47" s="265">
        <v>37703.649000000005</v>
      </c>
      <c r="H47" s="249" t="str">
        <f>IF(K47=1,"??","")</f>
        <v/>
      </c>
      <c r="I47" s="260"/>
      <c r="J47" s="283">
        <f>IF(ISNUMBER(G47),1,0)</f>
        <v>1</v>
      </c>
      <c r="K47" s="283">
        <f>IF(L47-M47-J47=2,1,0)</f>
        <v>0</v>
      </c>
      <c r="L47" s="283">
        <f>IF(E47&gt;0,2,0)</f>
        <v>2</v>
      </c>
      <c r="M47" s="283">
        <f>IF(ISBLANK(I47),0,1)</f>
        <v>0</v>
      </c>
    </row>
    <row r="48" spans="1:13" ht="15" customHeight="1" x14ac:dyDescent="0.25">
      <c r="B48" s="233" t="s">
        <v>444</v>
      </c>
      <c r="C48" s="126" t="s">
        <v>221</v>
      </c>
      <c r="D48" s="270"/>
      <c r="E48" s="187">
        <v>1262.8140000000001</v>
      </c>
      <c r="F48" s="114" t="s">
        <v>219</v>
      </c>
      <c r="G48" s="266">
        <v>684.84699999999998</v>
      </c>
      <c r="H48" s="262" t="str">
        <f>IF(K48=1,"??","")</f>
        <v/>
      </c>
      <c r="I48" s="261"/>
      <c r="J48" s="283">
        <f>IF(ISNUMBER(G48),1,0)</f>
        <v>1</v>
      </c>
      <c r="K48" s="283">
        <f>IF(L48-M48-J48=2,1,0)</f>
        <v>0</v>
      </c>
      <c r="L48" s="283">
        <f>IF(E48&gt;0,2,0)</f>
        <v>2</v>
      </c>
      <c r="M48" s="283">
        <f>IF(ISBLANK(I48),0,1)</f>
        <v>0</v>
      </c>
    </row>
    <row r="49" spans="2:13" ht="15" customHeight="1" x14ac:dyDescent="0.25">
      <c r="B49" s="233" t="s">
        <v>445</v>
      </c>
      <c r="C49" s="126" t="s">
        <v>223</v>
      </c>
      <c r="D49" s="270"/>
      <c r="E49" s="187">
        <v>248.06200000000001</v>
      </c>
      <c r="F49" s="114" t="s">
        <v>219</v>
      </c>
      <c r="G49" s="266">
        <v>171.809</v>
      </c>
      <c r="H49" s="262" t="str">
        <f>IF(K49=1,"??","")</f>
        <v/>
      </c>
      <c r="I49" s="261"/>
      <c r="J49" s="283">
        <f>IF(ISNUMBER(G49),1,0)</f>
        <v>1</v>
      </c>
      <c r="K49" s="283">
        <f>IF(L49-M49-J49=2,1,0)</f>
        <v>0</v>
      </c>
      <c r="L49" s="283">
        <f>IF(E49&gt;0,2,0)</f>
        <v>2</v>
      </c>
      <c r="M49" s="283">
        <f>IF(ISBLANK(I49),0,1)</f>
        <v>0</v>
      </c>
    </row>
    <row r="50" spans="2:13" ht="15" customHeight="1" x14ac:dyDescent="0.25">
      <c r="B50" s="233" t="s">
        <v>446</v>
      </c>
      <c r="C50" s="126" t="s">
        <v>225</v>
      </c>
      <c r="D50" s="270"/>
      <c r="E50" s="187">
        <v>2632.7779999999998</v>
      </c>
      <c r="F50" s="114" t="s">
        <v>219</v>
      </c>
      <c r="G50" s="266">
        <v>1556.413</v>
      </c>
      <c r="H50" s="262" t="str">
        <f>IF(K50=1,"??","")</f>
        <v/>
      </c>
      <c r="I50" s="261"/>
      <c r="J50" s="283">
        <f>IF(ISNUMBER(G50),1,0)</f>
        <v>1</v>
      </c>
      <c r="K50" s="283">
        <f>IF(L50-M50-J50=2,1,0)</f>
        <v>0</v>
      </c>
      <c r="L50" s="283">
        <f>IF(E50&gt;0,2,0)</f>
        <v>2</v>
      </c>
      <c r="M50" s="283">
        <f>IF(ISBLANK(I50),0,1)</f>
        <v>0</v>
      </c>
    </row>
    <row r="51" spans="2:13" ht="15" customHeight="1" thickBot="1" x14ac:dyDescent="0.3">
      <c r="B51" s="234" t="s">
        <v>447</v>
      </c>
      <c r="C51" s="128" t="s">
        <v>227</v>
      </c>
      <c r="D51" s="270"/>
      <c r="E51" s="188">
        <v>589.12699999999995</v>
      </c>
      <c r="F51" s="114" t="s">
        <v>219</v>
      </c>
      <c r="G51" s="267">
        <v>880.19899999999996</v>
      </c>
      <c r="H51" s="251" t="str">
        <f>IF(K51=1,"??","")</f>
        <v/>
      </c>
      <c r="I51" s="337"/>
      <c r="J51" s="283">
        <f>IF(ISNUMBER(G51),1,0)</f>
        <v>1</v>
      </c>
      <c r="K51" s="283">
        <f>IF(L51-M51-J51=2,1,0)</f>
        <v>0</v>
      </c>
      <c r="L51" s="283">
        <f>IF(E51&gt;0,2,0)</f>
        <v>2</v>
      </c>
      <c r="M51" s="283">
        <f>IF(ISBLANK(I51),0,1)</f>
        <v>0</v>
      </c>
    </row>
    <row r="52" spans="2:13" ht="15" customHeight="1" thickBot="1" x14ac:dyDescent="0.3">
      <c r="B52" s="98" t="s">
        <v>448</v>
      </c>
      <c r="C52" s="129" t="s">
        <v>195</v>
      </c>
      <c r="D52" s="270"/>
      <c r="E52" s="189">
        <f>SUM(E47:E51)</f>
        <v>45581.119999999995</v>
      </c>
      <c r="F52" s="114" t="s">
        <v>219</v>
      </c>
      <c r="G52" s="192">
        <f>SUM(G47:G51)</f>
        <v>40996.917000000009</v>
      </c>
    </row>
    <row r="53" spans="2:13" ht="15" customHeight="1" x14ac:dyDescent="0.25">
      <c r="B53" s="95" t="s">
        <v>449</v>
      </c>
      <c r="C53" s="130" t="s">
        <v>230</v>
      </c>
      <c r="D53" s="270"/>
      <c r="E53" s="190">
        <v>387565.549</v>
      </c>
      <c r="F53" s="114" t="s">
        <v>219</v>
      </c>
      <c r="G53" s="268">
        <v>399776.10200000001</v>
      </c>
      <c r="H53" s="249" t="str">
        <f>IF(K53=1,"??","")</f>
        <v/>
      </c>
      <c r="I53" s="260"/>
      <c r="J53" s="283">
        <f>IF(ISNUMBER(G53),1,0)</f>
        <v>1</v>
      </c>
      <c r="K53" s="283">
        <f>IF(L53-M53-J53=2,1,0)</f>
        <v>0</v>
      </c>
      <c r="L53" s="283">
        <f>IF(E53&gt;0,2,0)</f>
        <v>2</v>
      </c>
      <c r="M53" s="283">
        <f>IF(ISBLANK(I53),0,1)</f>
        <v>0</v>
      </c>
    </row>
    <row r="54" spans="2:13" ht="15" customHeight="1" thickBot="1" x14ac:dyDescent="0.3">
      <c r="B54" s="233" t="s">
        <v>450</v>
      </c>
      <c r="C54" s="126" t="s">
        <v>232</v>
      </c>
      <c r="D54" s="270"/>
      <c r="E54" s="187">
        <v>8146.2930000000024</v>
      </c>
      <c r="F54" s="114" t="s">
        <v>219</v>
      </c>
      <c r="G54" s="266">
        <v>7787.2640000000001</v>
      </c>
      <c r="H54" s="251" t="str">
        <f>IF(K54=1,"??","")</f>
        <v/>
      </c>
      <c r="I54" s="337"/>
      <c r="J54" s="283">
        <f>IF(ISNUMBER(G54),1,0)</f>
        <v>1</v>
      </c>
      <c r="K54" s="283">
        <f>IF(L54-M54-J54=2,1,0)</f>
        <v>0</v>
      </c>
      <c r="L54" s="283">
        <f>IF(E54&gt;0,2,0)</f>
        <v>2</v>
      </c>
      <c r="M54" s="283">
        <f>IF(ISBLANK(I54),0,1)</f>
        <v>0</v>
      </c>
    </row>
    <row r="55" spans="2:13" ht="15" customHeight="1" thickBot="1" x14ac:dyDescent="0.3">
      <c r="B55" s="98" t="s">
        <v>451</v>
      </c>
      <c r="C55" s="129" t="s">
        <v>442</v>
      </c>
      <c r="E55" s="189">
        <f>SUM(E52:E54)</f>
        <v>441292.962</v>
      </c>
      <c r="F55" s="113" t="s">
        <v>219</v>
      </c>
      <c r="G55" s="192">
        <f>SUM(G52:G54)</f>
        <v>448560.28300000005</v>
      </c>
    </row>
    <row r="56" spans="2:13" ht="15" customHeight="1" x14ac:dyDescent="0.25"/>
    <row r="57" spans="2:13" ht="15" customHeight="1" x14ac:dyDescent="0.25"/>
    <row r="58" spans="2:13" ht="15" customHeight="1" x14ac:dyDescent="0.25"/>
    <row r="59" spans="2:13" ht="15" customHeight="1" x14ac:dyDescent="0.25"/>
    <row r="60" spans="2:13" ht="15" customHeight="1" x14ac:dyDescent="0.25"/>
    <row r="61" spans="2:13" ht="15" customHeight="1" x14ac:dyDescent="0.25"/>
    <row r="62" spans="2:13" ht="15" customHeight="1" x14ac:dyDescent="0.25"/>
    <row r="63" spans="2:13" ht="15" customHeight="1" x14ac:dyDescent="0.25"/>
    <row r="64" spans="2:13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</sheetData>
  <sheetProtection password="E11B" sheet="1"/>
  <conditionalFormatting sqref="H42:H43 H36:H40 H32:H33 H28:H30 H22:H26 H18:H19 H14:H16 H8:H12">
    <cfRule type="expression" dxfId="114" priority="5">
      <formula>H8=""</formula>
    </cfRule>
    <cfRule type="expression" dxfId="113" priority="6">
      <formula>H8="??"</formula>
    </cfRule>
  </conditionalFormatting>
  <conditionalFormatting sqref="H47:H51">
    <cfRule type="expression" dxfId="112" priority="3">
      <formula>H47=""</formula>
    </cfRule>
    <cfRule type="expression" dxfId="111" priority="4">
      <formula>H47="??"</formula>
    </cfRule>
  </conditionalFormatting>
  <conditionalFormatting sqref="H53:H54">
    <cfRule type="expression" dxfId="110" priority="1">
      <formula>H53=""</formula>
    </cfRule>
    <cfRule type="expression" dxfId="109" priority="2">
      <formula>H53="??"</formula>
    </cfRule>
  </conditionalFormatting>
  <hyperlinks>
    <hyperlink ref="E1" location="'8'!A1" display="Tilbake"/>
    <hyperlink ref="F1" location="Innhold!A2" display="Innhold"/>
    <hyperlink ref="G1" location="'10'!G8" display="Neste"/>
  </hyperlinks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0"/>
  <sheetViews>
    <sheetView showGridLines="0" workbookViewId="0">
      <pane ySplit="5" topLeftCell="A6" activePane="bottomLeft" state="frozen"/>
      <selection pane="bottomLeft" activeCell="F1" sqref="F1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59" style="314" customWidth="1"/>
    <col min="4" max="4" width="5.7109375" style="283" customWidth="1"/>
    <col min="5" max="7" width="17.140625" style="314" customWidth="1"/>
    <col min="8" max="8" width="5.7109375" style="314" customWidth="1"/>
    <col min="9" max="9" width="85.42578125" style="314" customWidth="1"/>
    <col min="10" max="17" width="11.42578125" style="286" customWidth="1"/>
    <col min="18" max="18" width="11.42578125" style="314" customWidth="1"/>
    <col min="19" max="16384" width="11.42578125" style="314"/>
  </cols>
  <sheetData>
    <row r="1" spans="2:17" ht="15.75" customHeight="1" thickBot="1" x14ac:dyDescent="0.3">
      <c r="E1" s="49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  <c r="N1" s="283" t="s">
        <v>452</v>
      </c>
    </row>
    <row r="2" spans="2:17" ht="15" customHeight="1" thickBot="1" x14ac:dyDescent="0.3"/>
    <row r="3" spans="2:17" ht="15" customHeight="1" x14ac:dyDescent="0.25">
      <c r="B3" s="57" t="s">
        <v>338</v>
      </c>
      <c r="C3" s="58"/>
      <c r="E3" s="57"/>
      <c r="F3" s="59"/>
      <c r="G3" s="60"/>
      <c r="J3" s="283">
        <f>SUM(J8:J55)</f>
        <v>7</v>
      </c>
      <c r="K3" s="283">
        <f>SUM(K8:K55)</f>
        <v>0</v>
      </c>
      <c r="L3" s="283">
        <f>SUM(L8:L55)/2</f>
        <v>7</v>
      </c>
      <c r="M3" s="283">
        <f>SUM(M8:M55)</f>
        <v>4</v>
      </c>
      <c r="N3" s="283">
        <f>SUM(N8:N51)</f>
        <v>4</v>
      </c>
    </row>
    <row r="4" spans="2:17" ht="15" customHeight="1" x14ac:dyDescent="0.25">
      <c r="B4" s="61"/>
      <c r="C4" s="62"/>
      <c r="E4" s="63"/>
      <c r="F4" s="64" t="s">
        <v>332</v>
      </c>
      <c r="G4" s="65"/>
    </row>
    <row r="5" spans="2:17" ht="15" customHeight="1" thickBot="1" x14ac:dyDescent="0.35">
      <c r="B5" s="66" t="s">
        <v>29</v>
      </c>
      <c r="C5" s="67"/>
      <c r="E5" s="68"/>
      <c r="F5" s="120" t="s">
        <v>337</v>
      </c>
      <c r="G5" s="69"/>
    </row>
    <row r="6" spans="2:17" ht="15" customHeight="1" thickBot="1" x14ac:dyDescent="0.3"/>
    <row r="7" spans="2:17" ht="15" customHeight="1" thickBot="1" x14ac:dyDescent="0.3">
      <c r="B7" s="83" t="s">
        <v>30</v>
      </c>
      <c r="C7" s="84" t="s">
        <v>453</v>
      </c>
      <c r="E7" s="83" t="s">
        <v>103</v>
      </c>
      <c r="F7" s="83" t="s">
        <v>137</v>
      </c>
      <c r="G7" s="83" t="s">
        <v>32</v>
      </c>
      <c r="I7" s="84" t="s">
        <v>95</v>
      </c>
      <c r="J7" s="283"/>
      <c r="K7" s="283"/>
    </row>
    <row r="8" spans="2:17" ht="15" customHeight="1" x14ac:dyDescent="0.25">
      <c r="B8" s="232" t="s">
        <v>454</v>
      </c>
      <c r="C8" s="168" t="s">
        <v>455</v>
      </c>
      <c r="D8" s="270"/>
      <c r="E8" s="41">
        <v>1592004.223</v>
      </c>
      <c r="F8" s="41">
        <v>705911.75599999982</v>
      </c>
      <c r="G8" s="263">
        <v>1382664.143561512</v>
      </c>
      <c r="H8" s="249" t="str">
        <f>IF(K8=1,"??","")</f>
        <v/>
      </c>
      <c r="I8" s="260" t="s">
        <v>1233</v>
      </c>
      <c r="J8" s="283">
        <f>IF(ISNUMBER(G8),1,0)</f>
        <v>1</v>
      </c>
      <c r="K8" s="283">
        <f>IF(L8-M8-J8=2,1,0)</f>
        <v>0</v>
      </c>
      <c r="L8" s="283">
        <f>IF(E8+F8&gt;0,2,0)</f>
        <v>2</v>
      </c>
      <c r="M8" s="283">
        <f>IF(ISBLANK(I8),0,1)</f>
        <v>1</v>
      </c>
      <c r="N8" s="283">
        <f>IF(ISTEXT(I8),0,SUM(L8:M8))</f>
        <v>0</v>
      </c>
      <c r="O8" s="285">
        <f>E8/2</f>
        <v>796002.1115</v>
      </c>
      <c r="P8" s="285">
        <f>F8</f>
        <v>705911.75599999982</v>
      </c>
      <c r="Q8" s="285">
        <f>G8-F8</f>
        <v>676752.38756151218</v>
      </c>
    </row>
    <row r="9" spans="2:17" ht="15" customHeight="1" x14ac:dyDescent="0.25">
      <c r="B9" s="234" t="s">
        <v>456</v>
      </c>
      <c r="C9" s="97" t="s">
        <v>457</v>
      </c>
      <c r="D9" s="270"/>
      <c r="E9" s="2">
        <v>57071.531999999999</v>
      </c>
      <c r="F9" s="2">
        <v>28037.982</v>
      </c>
      <c r="G9" s="255">
        <v>59332.542168169603</v>
      </c>
      <c r="H9" s="262" t="str">
        <f>IF(K9=1,"??","")</f>
        <v/>
      </c>
      <c r="I9" s="261"/>
      <c r="J9" s="283">
        <f>IF(ISNUMBER(G9),1,0)</f>
        <v>1</v>
      </c>
      <c r="K9" s="283">
        <f>IF(L9-M9-J9=2,1,0)</f>
        <v>0</v>
      </c>
      <c r="L9" s="283">
        <f>IF(E9+F9&gt;0,2,0)</f>
        <v>2</v>
      </c>
      <c r="M9" s="283">
        <f>IF(ISBLANK(I9),0,1)</f>
        <v>0</v>
      </c>
      <c r="N9" s="283">
        <f>IF(ISTEXT(I9),0,SUM(L9:M9))</f>
        <v>2</v>
      </c>
      <c r="O9" s="285">
        <f>E9/2</f>
        <v>28535.766</v>
      </c>
      <c r="P9" s="285">
        <f>F9</f>
        <v>28037.982</v>
      </c>
      <c r="Q9" s="285">
        <f>G9-F9</f>
        <v>31294.560168169603</v>
      </c>
    </row>
    <row r="10" spans="2:17" ht="15" customHeight="1" thickBot="1" x14ac:dyDescent="0.3">
      <c r="B10" s="102" t="s">
        <v>458</v>
      </c>
      <c r="C10" s="250" t="s">
        <v>459</v>
      </c>
      <c r="D10" s="270"/>
      <c r="E10" s="331">
        <v>76877.717000000004</v>
      </c>
      <c r="F10" s="331">
        <v>38812.337</v>
      </c>
      <c r="G10" s="275">
        <v>67649.881326335555</v>
      </c>
      <c r="H10" s="251" t="str">
        <f>IF(K10=1,"??","")</f>
        <v/>
      </c>
      <c r="I10" s="277" t="s">
        <v>1233</v>
      </c>
      <c r="J10" s="283">
        <f>IF(ISNUMBER(G10),1,0)</f>
        <v>1</v>
      </c>
      <c r="K10" s="283">
        <f>IF(L10-M10-J10=2,1,0)</f>
        <v>0</v>
      </c>
      <c r="L10" s="283">
        <f>IF(E10+F10&gt;0,2,0)</f>
        <v>2</v>
      </c>
      <c r="M10" s="283">
        <f>IF(ISBLANK(I10),0,1)</f>
        <v>1</v>
      </c>
      <c r="N10" s="283">
        <f>IF(ISTEXT(I10),0,SUM(L10:M10))</f>
        <v>0</v>
      </c>
      <c r="O10" s="285">
        <f>E10/2</f>
        <v>38438.858500000002</v>
      </c>
      <c r="P10" s="285">
        <f>F10</f>
        <v>38812.337</v>
      </c>
      <c r="Q10" s="285">
        <f>G10-F10</f>
        <v>28837.544326335556</v>
      </c>
    </row>
    <row r="11" spans="2:17" ht="15" customHeight="1" thickBot="1" x14ac:dyDescent="0.3">
      <c r="D11" s="270"/>
    </row>
    <row r="12" spans="2:17" ht="15" customHeight="1" thickBot="1" x14ac:dyDescent="0.3">
      <c r="B12" s="85" t="s">
        <v>30</v>
      </c>
      <c r="C12" s="86" t="s">
        <v>460</v>
      </c>
      <c r="D12" s="270"/>
      <c r="E12" s="85" t="s">
        <v>103</v>
      </c>
      <c r="F12" s="85" t="s">
        <v>137</v>
      </c>
      <c r="G12" s="85" t="s">
        <v>32</v>
      </c>
      <c r="I12" s="77" t="s">
        <v>95</v>
      </c>
    </row>
    <row r="13" spans="2:17" ht="15" customHeight="1" x14ac:dyDescent="0.25">
      <c r="B13" s="232" t="s">
        <v>461</v>
      </c>
      <c r="C13" s="168" t="s">
        <v>455</v>
      </c>
      <c r="D13" s="270"/>
      <c r="E13" s="41">
        <v>317345</v>
      </c>
      <c r="F13" s="41">
        <v>149912</v>
      </c>
      <c r="G13" s="265">
        <v>300320</v>
      </c>
      <c r="H13" s="249" t="str">
        <f>IF(K13=1,"??","")</f>
        <v/>
      </c>
      <c r="I13" s="260" t="s">
        <v>1233</v>
      </c>
      <c r="J13" s="283">
        <f>IF(ISNUMBER(G13),1,0)</f>
        <v>1</v>
      </c>
      <c r="K13" s="283">
        <f>IF(L13-M13-J13=2,1,0)</f>
        <v>0</v>
      </c>
      <c r="L13" s="283">
        <f>IF(E13+F13&gt;0,2,0)</f>
        <v>2</v>
      </c>
      <c r="M13" s="283">
        <f>IF(ISBLANK(I13),0,1)</f>
        <v>1</v>
      </c>
      <c r="N13" s="283">
        <f>IF(ISTEXT(I13),0,SUM(L13:M13))</f>
        <v>0</v>
      </c>
      <c r="O13" s="285">
        <f>E13/2</f>
        <v>158672.5</v>
      </c>
      <c r="P13" s="285">
        <f>F13</f>
        <v>149912</v>
      </c>
      <c r="Q13" s="285">
        <f>G13-F13</f>
        <v>150408</v>
      </c>
    </row>
    <row r="14" spans="2:17" ht="15" customHeight="1" x14ac:dyDescent="0.25">
      <c r="B14" s="234" t="s">
        <v>462</v>
      </c>
      <c r="C14" s="97" t="s">
        <v>457</v>
      </c>
      <c r="D14" s="270"/>
      <c r="E14" s="53">
        <v>16454</v>
      </c>
      <c r="F14" s="53">
        <v>11979.596</v>
      </c>
      <c r="G14" s="267">
        <v>17574.624</v>
      </c>
      <c r="H14" s="262" t="str">
        <f>IF(K14=1,"??","")</f>
        <v/>
      </c>
      <c r="I14" s="261"/>
      <c r="J14" s="283">
        <f>IF(ISNUMBER(G14),1,0)</f>
        <v>1</v>
      </c>
      <c r="K14" s="283">
        <f>IF(L14-M14-J14=2,1,0)</f>
        <v>0</v>
      </c>
      <c r="L14" s="283">
        <f>IF(E14+F14&gt;0,2,0)</f>
        <v>2</v>
      </c>
      <c r="M14" s="283">
        <f>IF(ISBLANK(I14),0,1)</f>
        <v>0</v>
      </c>
      <c r="N14" s="283">
        <f>IF(ISTEXT(I14),0,SUM(L14:M14))</f>
        <v>2</v>
      </c>
      <c r="O14" s="285">
        <f>E14/2</f>
        <v>8227</v>
      </c>
      <c r="P14" s="285">
        <f>F14</f>
        <v>11979.596</v>
      </c>
      <c r="Q14" s="285">
        <f>G14-F14</f>
        <v>5595.0280000000002</v>
      </c>
    </row>
    <row r="15" spans="2:17" ht="15" customHeight="1" thickBot="1" x14ac:dyDescent="0.3">
      <c r="B15" s="102" t="s">
        <v>463</v>
      </c>
      <c r="C15" s="250" t="s">
        <v>459</v>
      </c>
      <c r="D15" s="270"/>
      <c r="E15" s="331">
        <v>114</v>
      </c>
      <c r="F15" s="331">
        <v>5181.433</v>
      </c>
      <c r="G15" s="321">
        <v>18747</v>
      </c>
      <c r="H15" s="251" t="str">
        <f>IF(K15=1,"??","")</f>
        <v/>
      </c>
      <c r="I15" s="277" t="s">
        <v>1233</v>
      </c>
      <c r="J15" s="283">
        <f>IF(ISNUMBER(G15),1,0)</f>
        <v>1</v>
      </c>
      <c r="K15" s="283">
        <f>IF(L15-M15-J15=2,1,0)</f>
        <v>0</v>
      </c>
      <c r="L15" s="283">
        <f>IF(E15+F15&gt;0,2,0)</f>
        <v>2</v>
      </c>
      <c r="M15" s="283">
        <f>IF(ISBLANK(I15),0,1)</f>
        <v>1</v>
      </c>
      <c r="N15" s="283">
        <v>0</v>
      </c>
      <c r="O15" s="285">
        <f>E15/2</f>
        <v>57</v>
      </c>
      <c r="P15" s="285">
        <f>F15</f>
        <v>5181.433</v>
      </c>
      <c r="Q15" s="285">
        <f>G15-F15</f>
        <v>13565.566999999999</v>
      </c>
    </row>
    <row r="16" spans="2:17" ht="15" customHeight="1" thickBot="1" x14ac:dyDescent="0.3">
      <c r="D16" s="270"/>
    </row>
    <row r="17" spans="2:14" ht="15" customHeight="1" thickBot="1" x14ac:dyDescent="0.3">
      <c r="B17" s="90" t="s">
        <v>30</v>
      </c>
      <c r="C17" s="91" t="s">
        <v>464</v>
      </c>
      <c r="D17" s="270"/>
      <c r="E17" s="90" t="s">
        <v>103</v>
      </c>
      <c r="F17" s="117" t="s">
        <v>137</v>
      </c>
      <c r="G17" s="90" t="s">
        <v>32</v>
      </c>
      <c r="I17" s="118" t="s">
        <v>95</v>
      </c>
    </row>
    <row r="18" spans="2:14" ht="15" customHeight="1" thickBot="1" x14ac:dyDescent="0.3">
      <c r="B18" s="89" t="s">
        <v>465</v>
      </c>
      <c r="C18" s="304" t="s">
        <v>466</v>
      </c>
      <c r="D18" s="270"/>
      <c r="E18" s="332">
        <v>830459</v>
      </c>
      <c r="F18" s="333">
        <v>380449.84399999998</v>
      </c>
      <c r="G18" s="334">
        <v>765063.45299999998</v>
      </c>
      <c r="H18" s="248" t="str">
        <f>IF(K18=1,"??","")</f>
        <v/>
      </c>
      <c r="I18" s="274"/>
      <c r="J18" s="283">
        <f>IF(ISNUMBER(G18),1,0)</f>
        <v>1</v>
      </c>
      <c r="K18" s="283">
        <f>IF(L18-M18-J18=2,1,0)</f>
        <v>0</v>
      </c>
      <c r="L18" s="283">
        <f>IF(E18+F18&gt;0,2,0)</f>
        <v>2</v>
      </c>
      <c r="M18" s="283">
        <f>IF(ISBLANK(I18),0,1)</f>
        <v>0</v>
      </c>
      <c r="N18" s="283">
        <v>0</v>
      </c>
    </row>
    <row r="19" spans="2:14" ht="15" customHeight="1" x14ac:dyDescent="0.25"/>
    <row r="20" spans="2:14" ht="15" customHeight="1" x14ac:dyDescent="0.25"/>
    <row r="21" spans="2:14" ht="15" customHeight="1" x14ac:dyDescent="0.25"/>
    <row r="22" spans="2:14" ht="15" customHeight="1" x14ac:dyDescent="0.25"/>
    <row r="23" spans="2:14" ht="15" customHeight="1" x14ac:dyDescent="0.25"/>
    <row r="24" spans="2:14" ht="15" customHeight="1" x14ac:dyDescent="0.25"/>
    <row r="25" spans="2:14" ht="15" customHeight="1" x14ac:dyDescent="0.25"/>
    <row r="26" spans="2:14" ht="15" customHeight="1" x14ac:dyDescent="0.25"/>
    <row r="27" spans="2:14" ht="15" customHeight="1" x14ac:dyDescent="0.25"/>
    <row r="28" spans="2:14" ht="15" customHeight="1" x14ac:dyDescent="0.25"/>
    <row r="29" spans="2:14" ht="15" customHeight="1" x14ac:dyDescent="0.25"/>
    <row r="30" spans="2:14" ht="15" customHeight="1" x14ac:dyDescent="0.25"/>
    <row r="31" spans="2:14" ht="15" customHeight="1" x14ac:dyDescent="0.25"/>
    <row r="32" spans="2:14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</sheetData>
  <sheetProtection password="E11B" sheet="1"/>
  <conditionalFormatting sqref="H18 H13:H15 H8:H10">
    <cfRule type="expression" dxfId="108" priority="1">
      <formula>H8=""</formula>
    </cfRule>
    <cfRule type="expression" dxfId="107" priority="2">
      <formula>H8="??"</formula>
    </cfRule>
  </conditionalFormatting>
  <hyperlinks>
    <hyperlink ref="E1" location="'9'!A1" display="Tilbake"/>
    <hyperlink ref="F1" location="Innhold!A2" display="Innhold"/>
    <hyperlink ref="G1" location="'11'!G8" display="Neste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8"/>
  <sheetViews>
    <sheetView showGridLines="0" workbookViewId="0">
      <pane ySplit="5" topLeftCell="A6" activePane="bottomLeft" state="frozen"/>
      <selection pane="bottomLeft" activeCell="G38" sqref="G38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63.85546875" style="314" customWidth="1"/>
    <col min="4" max="4" width="5.7109375" style="283" customWidth="1"/>
    <col min="5" max="7" width="17.140625" style="314" customWidth="1"/>
    <col min="8" max="8" width="5.7109375" style="314" customWidth="1"/>
    <col min="9" max="9" width="73.2851562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G1" s="115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340</v>
      </c>
      <c r="C3" s="58"/>
      <c r="E3" s="57"/>
      <c r="F3" s="59"/>
      <c r="G3" s="60"/>
      <c r="J3" s="283">
        <f>SUM(J8:J50)</f>
        <v>6</v>
      </c>
      <c r="K3" s="283">
        <f>SUM(K8:K50)</f>
        <v>0</v>
      </c>
      <c r="L3" s="283">
        <f>SUM(L8:L50)/2</f>
        <v>6</v>
      </c>
      <c r="M3" s="283">
        <f>SUM(M8:M50)</f>
        <v>0</v>
      </c>
    </row>
    <row r="4" spans="2:13" ht="15" customHeight="1" x14ac:dyDescent="0.25">
      <c r="B4" s="61"/>
      <c r="C4" s="62"/>
      <c r="E4" s="63"/>
      <c r="F4" s="64" t="s">
        <v>332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339</v>
      </c>
      <c r="G5" s="69"/>
    </row>
    <row r="6" spans="2:13" ht="15" customHeight="1" thickBot="1" x14ac:dyDescent="0.3"/>
    <row r="7" spans="2:13" ht="15" customHeight="1" thickBot="1" x14ac:dyDescent="0.3">
      <c r="B7" s="83" t="s">
        <v>30</v>
      </c>
      <c r="C7" s="84" t="s">
        <v>467</v>
      </c>
      <c r="E7" s="83" t="s">
        <v>103</v>
      </c>
      <c r="F7" s="83" t="s">
        <v>137</v>
      </c>
      <c r="G7" s="83" t="s">
        <v>32</v>
      </c>
      <c r="I7" s="93" t="s">
        <v>95</v>
      </c>
      <c r="J7" s="283"/>
      <c r="K7" s="283"/>
    </row>
    <row r="8" spans="2:13" ht="15" customHeight="1" thickBot="1" x14ac:dyDescent="0.3">
      <c r="B8" s="78" t="s">
        <v>468</v>
      </c>
      <c r="C8" s="79" t="s">
        <v>469</v>
      </c>
      <c r="D8" s="270"/>
      <c r="E8" s="103">
        <v>1621427</v>
      </c>
      <c r="F8" s="103">
        <v>1617369.1178162361</v>
      </c>
      <c r="G8" s="104">
        <v>1608032.55</v>
      </c>
      <c r="H8" s="248" t="str">
        <f>IF(K8=1,"??","")</f>
        <v/>
      </c>
      <c r="I8" s="87"/>
      <c r="J8" s="283">
        <f>IF(ISNUMBER(G8),1,0)</f>
        <v>1</v>
      </c>
      <c r="K8" s="283">
        <f>IF(L8-M8-J8=2,1,0)</f>
        <v>0</v>
      </c>
      <c r="L8" s="283">
        <f>IF(E8+F8&gt;0,2,0)</f>
        <v>2</v>
      </c>
      <c r="M8" s="283">
        <f>IF(ISBLANK(I8),0,1)</f>
        <v>0</v>
      </c>
    </row>
    <row r="9" spans="2:13" ht="15" customHeight="1" thickBot="1" x14ac:dyDescent="0.3">
      <c r="B9" s="105"/>
      <c r="C9" s="106" t="s">
        <v>470</v>
      </c>
      <c r="E9" s="109">
        <f>'7'!E10</f>
        <v>1684052</v>
      </c>
      <c r="F9" s="109">
        <f>'7'!F10</f>
        <v>1639644</v>
      </c>
      <c r="G9" s="109">
        <f>'7'!G10</f>
        <v>1583596</v>
      </c>
    </row>
    <row r="10" spans="2:13" ht="15" customHeight="1" thickBot="1" x14ac:dyDescent="0.3">
      <c r="B10" s="98" t="s">
        <v>471</v>
      </c>
      <c r="C10" s="99" t="s">
        <v>472</v>
      </c>
      <c r="E10" s="110">
        <f>IF(E9&gt;0,E8/E9,"")</f>
        <v>0.96281290601477865</v>
      </c>
      <c r="F10" s="110">
        <f>IF(F9&gt;0,F8/F9,"")</f>
        <v>0.98641480578481433</v>
      </c>
      <c r="G10" s="110">
        <f>IF(G9&gt;0,G8/G9,"")</f>
        <v>1.0154310505962381</v>
      </c>
    </row>
    <row r="11" spans="2:13" ht="15" customHeight="1" thickBot="1" x14ac:dyDescent="0.3">
      <c r="B11" s="88" t="s">
        <v>473</v>
      </c>
      <c r="C11" s="75" t="s">
        <v>474</v>
      </c>
      <c r="D11" s="270"/>
      <c r="E11" s="107">
        <v>62954612.469839267</v>
      </c>
      <c r="F11" s="107">
        <v>32261173.38795976</v>
      </c>
      <c r="G11" s="108">
        <v>71405149.154848814</v>
      </c>
      <c r="H11" s="248" t="str">
        <f>IF(K11=1,"??","")</f>
        <v/>
      </c>
      <c r="I11" s="87"/>
      <c r="J11" s="283">
        <f>IF(ISNUMBER(G11),1,0)</f>
        <v>1</v>
      </c>
      <c r="K11" s="283">
        <f>IF(L11-M11-J11=2,1,0)</f>
        <v>0</v>
      </c>
      <c r="L11" s="283">
        <f>IF(E11+F11&gt;0,2,0)</f>
        <v>2</v>
      </c>
      <c r="M11" s="283">
        <f>IF(ISBLANK(I11),0,1)</f>
        <v>0</v>
      </c>
    </row>
    <row r="12" spans="2:13" ht="15" customHeight="1" thickBot="1" x14ac:dyDescent="0.3"/>
    <row r="13" spans="2:13" ht="15" customHeight="1" thickBot="1" x14ac:dyDescent="0.3">
      <c r="B13" s="85" t="s">
        <v>30</v>
      </c>
      <c r="C13" s="86" t="s">
        <v>475</v>
      </c>
      <c r="E13" s="85" t="s">
        <v>103</v>
      </c>
      <c r="F13" s="85" t="s">
        <v>137</v>
      </c>
      <c r="G13" s="85" t="s">
        <v>32</v>
      </c>
      <c r="I13" s="77" t="s">
        <v>95</v>
      </c>
    </row>
    <row r="14" spans="2:13" ht="15" customHeight="1" thickBot="1" x14ac:dyDescent="0.3">
      <c r="B14" s="78" t="s">
        <v>476</v>
      </c>
      <c r="C14" s="79" t="s">
        <v>469</v>
      </c>
      <c r="D14" s="270"/>
      <c r="E14" s="103">
        <v>401439</v>
      </c>
      <c r="F14" s="103">
        <v>445364.88218376529</v>
      </c>
      <c r="G14" s="104">
        <v>487753.45</v>
      </c>
      <c r="H14" s="248" t="str">
        <f>IF(K14=1,"??","")</f>
        <v/>
      </c>
      <c r="I14" s="87"/>
      <c r="J14" s="283">
        <f>IF(ISNUMBER(G14),1,0)</f>
        <v>1</v>
      </c>
      <c r="K14" s="283">
        <f>IF(L14-M14-J14=2,1,0)</f>
        <v>0</v>
      </c>
      <c r="L14" s="283">
        <f>IF(E14+F14&gt;0,2,0)</f>
        <v>2</v>
      </c>
      <c r="M14" s="283">
        <f>IF(ISBLANK(I14),0,1)</f>
        <v>0</v>
      </c>
    </row>
    <row r="15" spans="2:13" ht="15" customHeight="1" thickBot="1" x14ac:dyDescent="0.3">
      <c r="B15" s="105"/>
      <c r="C15" s="106" t="s">
        <v>470</v>
      </c>
      <c r="E15" s="109">
        <f>'7'!E15</f>
        <v>445942</v>
      </c>
      <c r="F15" s="109">
        <f>'7'!F15</f>
        <v>485534</v>
      </c>
      <c r="G15" s="109">
        <f>'7'!G15</f>
        <v>501181</v>
      </c>
    </row>
    <row r="16" spans="2:13" ht="15" customHeight="1" thickBot="1" x14ac:dyDescent="0.3">
      <c r="B16" s="98" t="s">
        <v>477</v>
      </c>
      <c r="C16" s="99" t="s">
        <v>472</v>
      </c>
      <c r="E16" s="110">
        <f>IF(E15&gt;0,E14/E15,"")</f>
        <v>0.90020451090052067</v>
      </c>
      <c r="F16" s="110">
        <f>IF(F15&gt;0,F14/F15,"")</f>
        <v>0.91726816697443492</v>
      </c>
      <c r="G16" s="110">
        <f>IF(G15&gt;0,G14/G15,"")</f>
        <v>0.97320818227347006</v>
      </c>
    </row>
    <row r="17" spans="2:13" ht="15" customHeight="1" thickBot="1" x14ac:dyDescent="0.3">
      <c r="B17" s="88" t="s">
        <v>478</v>
      </c>
      <c r="C17" s="75" t="s">
        <v>474</v>
      </c>
      <c r="D17" s="270"/>
      <c r="E17" s="107">
        <v>15716707</v>
      </c>
      <c r="F17" s="107">
        <v>8633505</v>
      </c>
      <c r="G17" s="108">
        <v>19457827.143808998</v>
      </c>
      <c r="H17" s="248" t="str">
        <f>IF(K17=1,"??","")</f>
        <v/>
      </c>
      <c r="I17" s="87"/>
      <c r="J17" s="283">
        <f>IF(ISNUMBER(G17),1,0)</f>
        <v>1</v>
      </c>
      <c r="K17" s="283">
        <f>IF(L17-M17-J17=2,1,0)</f>
        <v>0</v>
      </c>
      <c r="L17" s="283">
        <f>IF(E17+F17&gt;0,2,0)</f>
        <v>2</v>
      </c>
      <c r="M17" s="283">
        <f>IF(ISBLANK(I17),0,1)</f>
        <v>0</v>
      </c>
    </row>
    <row r="18" spans="2:13" ht="15" customHeight="1" thickBot="1" x14ac:dyDescent="0.3"/>
    <row r="19" spans="2:13" ht="15" customHeight="1" thickBot="1" x14ac:dyDescent="0.3">
      <c r="B19" s="70" t="s">
        <v>30</v>
      </c>
      <c r="C19" s="93" t="s">
        <v>479</v>
      </c>
      <c r="E19" s="70" t="s">
        <v>103</v>
      </c>
      <c r="F19" s="70" t="s">
        <v>137</v>
      </c>
      <c r="G19" s="70" t="s">
        <v>32</v>
      </c>
      <c r="I19" s="84" t="s">
        <v>95</v>
      </c>
    </row>
    <row r="20" spans="2:13" ht="15" customHeight="1" x14ac:dyDescent="0.25">
      <c r="B20" s="232" t="s">
        <v>480</v>
      </c>
      <c r="C20" s="124" t="s">
        <v>481</v>
      </c>
      <c r="E20" s="41">
        <v>407609</v>
      </c>
      <c r="F20" s="41">
        <v>391277</v>
      </c>
      <c r="G20" s="263">
        <v>348104</v>
      </c>
      <c r="H20" s="249" t="str">
        <f t="shared" ref="H20:H25" si="0">IF($K$26=1,"??","")</f>
        <v/>
      </c>
      <c r="I20" s="260"/>
      <c r="J20" s="283"/>
      <c r="K20" s="283"/>
      <c r="L20" s="283"/>
      <c r="M20" s="283"/>
    </row>
    <row r="21" spans="2:13" ht="15" customHeight="1" x14ac:dyDescent="0.25">
      <c r="B21" s="233" t="s">
        <v>482</v>
      </c>
      <c r="C21" s="126" t="s">
        <v>483</v>
      </c>
      <c r="E21" s="53">
        <v>97788</v>
      </c>
      <c r="F21" s="53">
        <v>93352</v>
      </c>
      <c r="G21" s="264">
        <v>79117</v>
      </c>
      <c r="H21" s="262" t="str">
        <f t="shared" si="0"/>
        <v/>
      </c>
      <c r="I21" s="271"/>
      <c r="J21" s="283"/>
      <c r="K21" s="283"/>
      <c r="L21" s="283"/>
      <c r="M21" s="283"/>
    </row>
    <row r="22" spans="2:13" ht="15" customHeight="1" x14ac:dyDescent="0.25">
      <c r="B22" s="233" t="s">
        <v>484</v>
      </c>
      <c r="C22" s="126" t="s">
        <v>485</v>
      </c>
      <c r="E22" s="53">
        <v>706839</v>
      </c>
      <c r="F22" s="53">
        <v>692565</v>
      </c>
      <c r="G22" s="264">
        <v>675488</v>
      </c>
      <c r="H22" s="262" t="str">
        <f t="shared" si="0"/>
        <v/>
      </c>
      <c r="I22" s="271"/>
      <c r="J22" s="283"/>
      <c r="K22" s="283"/>
      <c r="L22" s="283"/>
      <c r="M22" s="283"/>
    </row>
    <row r="23" spans="2:13" ht="15" customHeight="1" x14ac:dyDescent="0.25">
      <c r="B23" s="233" t="s">
        <v>486</v>
      </c>
      <c r="C23" s="126" t="s">
        <v>487</v>
      </c>
      <c r="E23" s="53">
        <v>296115</v>
      </c>
      <c r="F23" s="53">
        <v>277196</v>
      </c>
      <c r="G23" s="264">
        <v>263632</v>
      </c>
      <c r="H23" s="262" t="str">
        <f t="shared" si="0"/>
        <v/>
      </c>
      <c r="I23" s="271"/>
      <c r="J23" s="283"/>
      <c r="K23" s="283"/>
      <c r="L23" s="283"/>
      <c r="M23" s="283"/>
    </row>
    <row r="24" spans="2:13" ht="15" customHeight="1" x14ac:dyDescent="0.25">
      <c r="B24" s="233" t="s">
        <v>488</v>
      </c>
      <c r="C24" s="126" t="s">
        <v>489</v>
      </c>
      <c r="E24" s="53">
        <v>141217</v>
      </c>
      <c r="F24" s="53">
        <v>138105</v>
      </c>
      <c r="G24" s="264">
        <v>140947</v>
      </c>
      <c r="H24" s="262" t="str">
        <f t="shared" si="0"/>
        <v/>
      </c>
      <c r="I24" s="271"/>
      <c r="J24" s="283"/>
      <c r="K24" s="283"/>
      <c r="L24" s="283"/>
      <c r="M24" s="283"/>
    </row>
    <row r="25" spans="2:13" ht="15" customHeight="1" thickBot="1" x14ac:dyDescent="0.3">
      <c r="B25" s="233" t="s">
        <v>490</v>
      </c>
      <c r="C25" s="126" t="s">
        <v>491</v>
      </c>
      <c r="E25" s="53">
        <v>34484</v>
      </c>
      <c r="F25" s="53">
        <v>47149</v>
      </c>
      <c r="G25" s="264">
        <v>76308</v>
      </c>
      <c r="H25" s="251" t="str">
        <f t="shared" si="0"/>
        <v/>
      </c>
      <c r="I25" s="278"/>
      <c r="J25" s="283"/>
      <c r="K25" s="283"/>
      <c r="L25" s="283"/>
      <c r="M25" s="283"/>
    </row>
    <row r="26" spans="2:13" ht="15" customHeight="1" thickBot="1" x14ac:dyDescent="0.3">
      <c r="B26" s="98" t="s">
        <v>492</v>
      </c>
      <c r="C26" s="129" t="s">
        <v>493</v>
      </c>
      <c r="E26" s="100">
        <f>SUM(E20:E25)</f>
        <v>1684052</v>
      </c>
      <c r="F26" s="100">
        <f>SUM(F20:F25)</f>
        <v>1639644</v>
      </c>
      <c r="G26" s="100">
        <f>SUM(G20:G25)</f>
        <v>1583596</v>
      </c>
      <c r="I26" s="193" t="s">
        <v>494</v>
      </c>
      <c r="J26" s="283">
        <f>IF(G26&gt;0,1,0)</f>
        <v>1</v>
      </c>
      <c r="K26" s="283">
        <f>IF(OR(G26&lt;&gt;G27,AND(L26&gt;1,G27=0,G26=0)),1,0)</f>
        <v>0</v>
      </c>
      <c r="L26" s="283">
        <f>IF(E26+F26&gt;0,2,0)</f>
        <v>2</v>
      </c>
      <c r="M26" s="283">
        <v>0</v>
      </c>
    </row>
    <row r="27" spans="2:13" ht="15" customHeight="1" thickBot="1" x14ac:dyDescent="0.3">
      <c r="B27" s="105"/>
      <c r="C27" s="135" t="s">
        <v>470</v>
      </c>
      <c r="E27" s="109">
        <f>'7'!E10</f>
        <v>1684052</v>
      </c>
      <c r="F27" s="109">
        <f>'7'!F10</f>
        <v>1639644</v>
      </c>
      <c r="G27" s="109">
        <f>'7'!G10</f>
        <v>1583596</v>
      </c>
      <c r="I27" s="194" t="s">
        <v>494</v>
      </c>
    </row>
    <row r="28" spans="2:13" ht="15" customHeight="1" thickBot="1" x14ac:dyDescent="0.3"/>
    <row r="29" spans="2:13" ht="15" customHeight="1" thickBot="1" x14ac:dyDescent="0.3">
      <c r="B29" s="76" t="s">
        <v>30</v>
      </c>
      <c r="C29" s="77" t="s">
        <v>495</v>
      </c>
      <c r="E29" s="76" t="s">
        <v>103</v>
      </c>
      <c r="F29" s="76" t="s">
        <v>137</v>
      </c>
      <c r="G29" s="76" t="s">
        <v>32</v>
      </c>
      <c r="I29" s="86" t="s">
        <v>95</v>
      </c>
    </row>
    <row r="30" spans="2:13" ht="15" customHeight="1" x14ac:dyDescent="0.25">
      <c r="B30" s="232" t="s">
        <v>496</v>
      </c>
      <c r="C30" s="124" t="s">
        <v>481</v>
      </c>
      <c r="E30" s="41">
        <v>69231</v>
      </c>
      <c r="F30" s="41">
        <v>59943</v>
      </c>
      <c r="G30" s="263">
        <v>58302</v>
      </c>
      <c r="H30" s="249" t="str">
        <f t="shared" ref="H30:H35" si="1">IF($K$36=1,"??","")</f>
        <v/>
      </c>
      <c r="I30" s="260"/>
      <c r="J30" s="283"/>
      <c r="K30" s="283"/>
      <c r="L30" s="283"/>
      <c r="M30" s="283"/>
    </row>
    <row r="31" spans="2:13" ht="15" customHeight="1" x14ac:dyDescent="0.25">
      <c r="B31" s="233" t="s">
        <v>497</v>
      </c>
      <c r="C31" s="126" t="s">
        <v>483</v>
      </c>
      <c r="E31" s="53">
        <v>18847</v>
      </c>
      <c r="F31" s="53">
        <v>18952</v>
      </c>
      <c r="G31" s="264">
        <v>18796</v>
      </c>
      <c r="H31" s="262" t="str">
        <f t="shared" si="1"/>
        <v/>
      </c>
      <c r="I31" s="271"/>
      <c r="J31" s="283"/>
      <c r="K31" s="283"/>
      <c r="L31" s="283"/>
      <c r="M31" s="283"/>
    </row>
    <row r="32" spans="2:13" ht="15" customHeight="1" x14ac:dyDescent="0.25">
      <c r="B32" s="233" t="s">
        <v>498</v>
      </c>
      <c r="C32" s="126" t="s">
        <v>485</v>
      </c>
      <c r="E32" s="53">
        <v>92392</v>
      </c>
      <c r="F32" s="53">
        <v>95687</v>
      </c>
      <c r="G32" s="264">
        <v>99304</v>
      </c>
      <c r="H32" s="262" t="str">
        <f t="shared" si="1"/>
        <v/>
      </c>
      <c r="I32" s="271"/>
      <c r="J32" s="283"/>
      <c r="K32" s="283"/>
      <c r="L32" s="283"/>
      <c r="M32" s="283"/>
    </row>
    <row r="33" spans="2:13" ht="15" customHeight="1" x14ac:dyDescent="0.25">
      <c r="B33" s="233" t="s">
        <v>499</v>
      </c>
      <c r="C33" s="126" t="s">
        <v>487</v>
      </c>
      <c r="E33" s="53">
        <v>115688</v>
      </c>
      <c r="F33" s="53">
        <v>127322</v>
      </c>
      <c r="G33" s="264">
        <v>118603</v>
      </c>
      <c r="H33" s="262" t="str">
        <f t="shared" si="1"/>
        <v/>
      </c>
      <c r="I33" s="271"/>
      <c r="J33" s="283"/>
      <c r="K33" s="283"/>
      <c r="L33" s="283"/>
      <c r="M33" s="283"/>
    </row>
    <row r="34" spans="2:13" ht="15" customHeight="1" x14ac:dyDescent="0.25">
      <c r="B34" s="233" t="s">
        <v>500</v>
      </c>
      <c r="C34" s="126" t="s">
        <v>489</v>
      </c>
      <c r="E34" s="53">
        <v>94561</v>
      </c>
      <c r="F34" s="53">
        <v>107450</v>
      </c>
      <c r="G34" s="264">
        <v>116856</v>
      </c>
      <c r="H34" s="262" t="str">
        <f t="shared" si="1"/>
        <v/>
      </c>
      <c r="I34" s="271"/>
      <c r="J34" s="283"/>
      <c r="K34" s="283"/>
      <c r="L34" s="283"/>
      <c r="M34" s="283"/>
    </row>
    <row r="35" spans="2:13" ht="15" customHeight="1" thickBot="1" x14ac:dyDescent="0.3">
      <c r="B35" s="233" t="s">
        <v>501</v>
      </c>
      <c r="C35" s="126" t="s">
        <v>491</v>
      </c>
      <c r="E35" s="53">
        <v>55223</v>
      </c>
      <c r="F35" s="53">
        <v>76180</v>
      </c>
      <c r="G35" s="264">
        <v>89320</v>
      </c>
      <c r="H35" s="251" t="str">
        <f t="shared" si="1"/>
        <v/>
      </c>
      <c r="I35" s="279"/>
      <c r="J35" s="283"/>
      <c r="K35" s="283"/>
      <c r="L35" s="283"/>
      <c r="M35" s="283"/>
    </row>
    <row r="36" spans="2:13" ht="15" customHeight="1" thickBot="1" x14ac:dyDescent="0.3">
      <c r="B36" s="98" t="s">
        <v>502</v>
      </c>
      <c r="C36" s="129" t="s">
        <v>493</v>
      </c>
      <c r="E36" s="100">
        <f>SUM(E30:E35)</f>
        <v>445942</v>
      </c>
      <c r="F36" s="100">
        <f>SUM(F30:F35)</f>
        <v>485534</v>
      </c>
      <c r="G36" s="100">
        <f>SUM(G30:G35)</f>
        <v>501181</v>
      </c>
      <c r="I36" s="193" t="s">
        <v>494</v>
      </c>
      <c r="J36" s="283">
        <f>IF(G36&gt;0,1,0)</f>
        <v>1</v>
      </c>
      <c r="K36" s="283">
        <f>IF(OR(G36&lt;&gt;G37,AND(L36&gt;1,G37=0,G36=0)),1,0)</f>
        <v>0</v>
      </c>
      <c r="L36" s="283">
        <f>IF(E36+F36&gt;0,2,0)</f>
        <v>2</v>
      </c>
      <c r="M36" s="283">
        <v>0</v>
      </c>
    </row>
    <row r="37" spans="2:13" ht="15" customHeight="1" thickBot="1" x14ac:dyDescent="0.3">
      <c r="B37" s="105"/>
      <c r="C37" s="135" t="s">
        <v>470</v>
      </c>
      <c r="E37" s="109">
        <f>'7'!E15</f>
        <v>445942</v>
      </c>
      <c r="F37" s="109">
        <f>'7'!F15</f>
        <v>485534</v>
      </c>
      <c r="G37" s="109">
        <f>'7'!G15</f>
        <v>501181</v>
      </c>
      <c r="I37" s="194" t="s">
        <v>494</v>
      </c>
    </row>
    <row r="38" spans="2:13" ht="15" customHeight="1" x14ac:dyDescent="0.25">
      <c r="C38" s="197"/>
    </row>
    <row r="39" spans="2:13" ht="15" customHeight="1" x14ac:dyDescent="0.25"/>
    <row r="40" spans="2:13" ht="15" customHeight="1" x14ac:dyDescent="0.25"/>
    <row r="41" spans="2:13" ht="15" customHeight="1" x14ac:dyDescent="0.25"/>
    <row r="42" spans="2:13" ht="15" customHeight="1" x14ac:dyDescent="0.25"/>
    <row r="43" spans="2:13" ht="15" customHeight="1" x14ac:dyDescent="0.25"/>
    <row r="44" spans="2:13" ht="15" customHeight="1" x14ac:dyDescent="0.25"/>
    <row r="45" spans="2:13" ht="15" customHeight="1" x14ac:dyDescent="0.25"/>
    <row r="46" spans="2:13" ht="15" customHeight="1" x14ac:dyDescent="0.25"/>
    <row r="47" spans="2:13" ht="15" customHeight="1" x14ac:dyDescent="0.25"/>
    <row r="48" spans="2:13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</sheetData>
  <sheetProtection password="E11B" sheet="1"/>
  <conditionalFormatting sqref="H17 H14 H11 H8">
    <cfRule type="expression" dxfId="106" priority="7">
      <formula>H8=""</formula>
    </cfRule>
    <cfRule type="expression" dxfId="105" priority="8">
      <formula>H8="??"</formula>
    </cfRule>
  </conditionalFormatting>
  <conditionalFormatting sqref="H20:H25">
    <cfRule type="expression" dxfId="104" priority="4">
      <formula>H20=""</formula>
    </cfRule>
    <cfRule type="expression" dxfId="103" priority="5">
      <formula>H20="??"</formula>
    </cfRule>
  </conditionalFormatting>
  <conditionalFormatting sqref="H30:H35">
    <cfRule type="expression" dxfId="102" priority="1">
      <formula>H30=""</formula>
    </cfRule>
    <cfRule type="expression" dxfId="101" priority="2">
      <formula>H30="??"</formula>
    </cfRule>
  </conditionalFormatting>
  <hyperlinks>
    <hyperlink ref="E1" location="'10'!A1" display="Tilbake"/>
    <hyperlink ref="F1" location="Innhold!A2" display="Innhold"/>
    <hyperlink ref="G1" location="'12'!G8" display="Neste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"/>
  <sheetViews>
    <sheetView showGridLines="0" workbookViewId="0">
      <pane ySplit="5" topLeftCell="A6" activePane="bottomLeft" state="frozen"/>
      <selection pane="bottomLeft" activeCell="G36" sqref="G36:G40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57.140625" style="314" customWidth="1"/>
    <col min="4" max="4" width="5.7109375" style="283" customWidth="1"/>
    <col min="5" max="7" width="17.140625" style="314" customWidth="1"/>
    <col min="8" max="8" width="5.7109375" style="314" customWidth="1"/>
    <col min="9" max="9" width="71.4257812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5.75" customHeight="1" thickBot="1" x14ac:dyDescent="0.3">
      <c r="E1" s="116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341</v>
      </c>
      <c r="C3" s="58"/>
      <c r="E3" s="57"/>
      <c r="F3" s="59"/>
      <c r="G3" s="60"/>
      <c r="J3" s="283">
        <f>SUM(J8:J52)</f>
        <v>23</v>
      </c>
      <c r="K3" s="283">
        <f>SUM(K8:K52)</f>
        <v>0</v>
      </c>
      <c r="L3" s="283">
        <f>SUM(L8:L52)/2</f>
        <v>20</v>
      </c>
      <c r="M3" s="283">
        <f>SUM(M8:M52)</f>
        <v>0</v>
      </c>
    </row>
    <row r="4" spans="2:13" ht="15" customHeight="1" x14ac:dyDescent="0.25">
      <c r="B4" s="61"/>
      <c r="C4" s="62"/>
      <c r="E4" s="63"/>
      <c r="F4" s="64" t="s">
        <v>332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311</v>
      </c>
      <c r="G5" s="69"/>
    </row>
    <row r="6" spans="2:13" ht="15" customHeight="1" thickBot="1" x14ac:dyDescent="0.3"/>
    <row r="7" spans="2:13" ht="15" customHeight="1" thickBot="1" x14ac:dyDescent="0.3">
      <c r="B7" s="70" t="s">
        <v>30</v>
      </c>
      <c r="C7" s="93" t="s">
        <v>503</v>
      </c>
      <c r="E7" s="70" t="s">
        <v>103</v>
      </c>
      <c r="F7" s="70" t="s">
        <v>137</v>
      </c>
      <c r="G7" s="70" t="s">
        <v>32</v>
      </c>
      <c r="I7" s="93" t="s">
        <v>95</v>
      </c>
      <c r="J7" s="283"/>
      <c r="K7" s="283"/>
    </row>
    <row r="8" spans="2:13" ht="15" customHeight="1" x14ac:dyDescent="0.25">
      <c r="B8" s="232" t="s">
        <v>504</v>
      </c>
      <c r="C8" s="124" t="s">
        <v>505</v>
      </c>
      <c r="D8" s="270"/>
      <c r="E8" s="41">
        <v>142024</v>
      </c>
      <c r="F8" s="41">
        <v>27987</v>
      </c>
      <c r="G8" s="263">
        <v>52750</v>
      </c>
      <c r="H8" s="249" t="str">
        <f>IF(K8=1,"??","")</f>
        <v/>
      </c>
      <c r="I8" s="260"/>
      <c r="J8" s="283">
        <f>IF(ISNUMBER(G8),1,0)</f>
        <v>1</v>
      </c>
      <c r="K8" s="283">
        <f>IF(L8-M8-J8=2,1,0)</f>
        <v>0</v>
      </c>
      <c r="L8" s="283">
        <f>IF(E8+F8&gt;0,2,0)</f>
        <v>2</v>
      </c>
      <c r="M8" s="283">
        <f>IF(ISBLANK(I8),0,1)</f>
        <v>0</v>
      </c>
    </row>
    <row r="9" spans="2:13" ht="15" customHeight="1" x14ac:dyDescent="0.25">
      <c r="B9" s="233" t="s">
        <v>506</v>
      </c>
      <c r="C9" s="126" t="s">
        <v>507</v>
      </c>
      <c r="D9" s="270"/>
      <c r="E9" s="53">
        <v>53313</v>
      </c>
      <c r="F9" s="53">
        <v>3058</v>
      </c>
      <c r="G9" s="264">
        <v>6159</v>
      </c>
      <c r="H9" s="262" t="str">
        <f>IF(K9=1,"??","")</f>
        <v/>
      </c>
      <c r="I9" s="261"/>
      <c r="J9" s="283">
        <f>IF(ISNUMBER(G9),1,0)</f>
        <v>1</v>
      </c>
      <c r="K9" s="283">
        <f>IF(L9-M9-J9=2,1,0)</f>
        <v>0</v>
      </c>
      <c r="L9" s="283">
        <f>IF(E9+F9&gt;0,2,0)</f>
        <v>2</v>
      </c>
      <c r="M9" s="283">
        <f>IF(ISBLANK(I9),0,1)</f>
        <v>0</v>
      </c>
    </row>
    <row r="10" spans="2:13" ht="15" customHeight="1" x14ac:dyDescent="0.25">
      <c r="B10" s="233" t="s">
        <v>508</v>
      </c>
      <c r="C10" s="126" t="s">
        <v>509</v>
      </c>
      <c r="D10" s="270"/>
      <c r="E10" s="53"/>
      <c r="F10" s="53"/>
      <c r="G10" s="264">
        <v>0</v>
      </c>
      <c r="H10" s="262" t="str">
        <f>IF(K10=1,"??","")</f>
        <v/>
      </c>
      <c r="I10" s="261"/>
      <c r="J10" s="283">
        <f>IF(ISNUMBER(G10),1,0)</f>
        <v>1</v>
      </c>
      <c r="K10" s="283">
        <f>IF(L10-M10-J10=2,1,0)</f>
        <v>0</v>
      </c>
      <c r="L10" s="283">
        <f>IF(E10+F10&gt;0,2,0)</f>
        <v>0</v>
      </c>
      <c r="M10" s="283">
        <f>IF(ISBLANK(I10),0,1)</f>
        <v>0</v>
      </c>
    </row>
    <row r="11" spans="2:13" ht="15" customHeight="1" thickBot="1" x14ac:dyDescent="0.3">
      <c r="B11" s="102" t="s">
        <v>510</v>
      </c>
      <c r="C11" s="125" t="s">
        <v>511</v>
      </c>
      <c r="D11" s="270"/>
      <c r="E11" s="331">
        <v>1055276</v>
      </c>
      <c r="F11" s="331">
        <v>46088</v>
      </c>
      <c r="G11" s="275">
        <v>155594</v>
      </c>
      <c r="H11" s="251" t="str">
        <f>IF(K11=1,"??","")</f>
        <v/>
      </c>
      <c r="I11" s="337"/>
      <c r="J11" s="283">
        <f>IF(ISNUMBER(G11),1,0)</f>
        <v>1</v>
      </c>
      <c r="K11" s="283">
        <f>IF(L11-M11-J11=2,1,0)</f>
        <v>0</v>
      </c>
      <c r="L11" s="283">
        <f>IF(E11+F11&gt;0,2,0)</f>
        <v>2</v>
      </c>
      <c r="M11" s="283">
        <f>IF(ISBLANK(I11),0,1)</f>
        <v>0</v>
      </c>
    </row>
    <row r="12" spans="2:13" ht="15" customHeight="1" thickBot="1" x14ac:dyDescent="0.3">
      <c r="D12" s="270"/>
    </row>
    <row r="13" spans="2:13" ht="15" customHeight="1" thickBot="1" x14ac:dyDescent="0.3">
      <c r="B13" s="70" t="s">
        <v>30</v>
      </c>
      <c r="C13" s="93" t="s">
        <v>512</v>
      </c>
      <c r="D13" s="270"/>
      <c r="E13" s="70" t="s">
        <v>103</v>
      </c>
      <c r="F13" s="70" t="s">
        <v>137</v>
      </c>
      <c r="G13" s="70" t="s">
        <v>32</v>
      </c>
      <c r="I13" s="93" t="s">
        <v>95</v>
      </c>
    </row>
    <row r="14" spans="2:13" ht="15" customHeight="1" x14ac:dyDescent="0.25">
      <c r="B14" s="232" t="s">
        <v>513</v>
      </c>
      <c r="C14" s="124" t="s">
        <v>514</v>
      </c>
      <c r="D14" s="270"/>
      <c r="E14" s="41">
        <v>28398</v>
      </c>
      <c r="F14" s="41">
        <v>3208</v>
      </c>
      <c r="G14" s="263">
        <v>6057</v>
      </c>
      <c r="H14" s="249" t="str">
        <f>IF(K14=1,"??","")</f>
        <v/>
      </c>
      <c r="I14" s="260"/>
      <c r="J14" s="283">
        <f>IF(ISNUMBER(G14),1,0)</f>
        <v>1</v>
      </c>
      <c r="K14" s="283">
        <f>IF(L14-M14-J14=2,1,0)</f>
        <v>0</v>
      </c>
      <c r="L14" s="283">
        <f>IF(E14+F14&gt;0,2,0)</f>
        <v>2</v>
      </c>
      <c r="M14" s="283">
        <f>IF(ISBLANK(I14),0,1)</f>
        <v>0</v>
      </c>
    </row>
    <row r="15" spans="2:13" ht="15" customHeight="1" x14ac:dyDescent="0.25">
      <c r="B15" s="233" t="s">
        <v>515</v>
      </c>
      <c r="C15" s="126" t="s">
        <v>516</v>
      </c>
      <c r="D15" s="270"/>
      <c r="E15" s="53">
        <v>1867</v>
      </c>
      <c r="F15" s="53">
        <v>151</v>
      </c>
      <c r="G15" s="264">
        <v>307</v>
      </c>
      <c r="H15" s="262" t="str">
        <f>IF(K15=1,"??","")</f>
        <v/>
      </c>
      <c r="I15" s="261"/>
      <c r="J15" s="283">
        <f>IF(ISNUMBER(G15),1,0)</f>
        <v>1</v>
      </c>
      <c r="K15" s="283">
        <f>IF(L15-M15-J15=2,1,0)</f>
        <v>0</v>
      </c>
      <c r="L15" s="283">
        <f>IF(E15+F15&gt;0,2,0)</f>
        <v>2</v>
      </c>
      <c r="M15" s="283">
        <f>IF(ISBLANK(I15),0,1)</f>
        <v>0</v>
      </c>
    </row>
    <row r="16" spans="2:13" ht="15" customHeight="1" x14ac:dyDescent="0.25">
      <c r="B16" s="233" t="s">
        <v>517</v>
      </c>
      <c r="C16" s="126" t="s">
        <v>518</v>
      </c>
      <c r="D16" s="270"/>
      <c r="E16" s="53"/>
      <c r="F16" s="53"/>
      <c r="G16" s="264">
        <v>0</v>
      </c>
      <c r="H16" s="262" t="str">
        <f>IF(K16=1,"??","")</f>
        <v/>
      </c>
      <c r="I16" s="261"/>
      <c r="J16" s="283">
        <f>IF(ISNUMBER(G16),1,0)</f>
        <v>1</v>
      </c>
      <c r="K16" s="283">
        <f>IF(L16-M16-J16=2,1,0)</f>
        <v>0</v>
      </c>
      <c r="L16" s="283">
        <f>IF(E16+F16&gt;0,2,0)</f>
        <v>0</v>
      </c>
      <c r="M16" s="283">
        <f>IF(ISBLANK(I16),0,1)</f>
        <v>0</v>
      </c>
    </row>
    <row r="17" spans="2:13" ht="15" customHeight="1" x14ac:dyDescent="0.25">
      <c r="B17" s="233" t="s">
        <v>519</v>
      </c>
      <c r="C17" s="126" t="s">
        <v>520</v>
      </c>
      <c r="D17" s="270"/>
      <c r="E17" s="53">
        <v>25632</v>
      </c>
      <c r="F17" s="53">
        <v>3026</v>
      </c>
      <c r="G17" s="264">
        <v>6585</v>
      </c>
      <c r="H17" s="262" t="str">
        <f>IF(K17=1,"??","")</f>
        <v/>
      </c>
      <c r="I17" s="261"/>
      <c r="J17" s="283">
        <f>IF(ISNUMBER(G17),1,0)</f>
        <v>1</v>
      </c>
      <c r="K17" s="283">
        <f>IF(L17-M17-J17=2,1,0)</f>
        <v>0</v>
      </c>
      <c r="L17" s="283">
        <f>IF(E17+F17&gt;0,2,0)</f>
        <v>2</v>
      </c>
      <c r="M17" s="283">
        <f>IF(ISBLANK(I17),0,1)</f>
        <v>0</v>
      </c>
    </row>
    <row r="18" spans="2:13" ht="15" customHeight="1" thickBot="1" x14ac:dyDescent="0.3">
      <c r="B18" s="233" t="s">
        <v>521</v>
      </c>
      <c r="C18" s="126" t="s">
        <v>317</v>
      </c>
      <c r="D18" s="270"/>
      <c r="E18" s="53">
        <v>22933</v>
      </c>
      <c r="F18" s="53">
        <v>4742</v>
      </c>
      <c r="G18" s="264">
        <v>9640</v>
      </c>
      <c r="H18" s="251" t="str">
        <f>IF(K18=1,"??","")</f>
        <v/>
      </c>
      <c r="I18" s="337"/>
      <c r="J18" s="283">
        <f>IF(ISNUMBER(G18),1,0)</f>
        <v>1</v>
      </c>
      <c r="K18" s="283">
        <f>IF(L18-M18-J18=2,1,0)</f>
        <v>0</v>
      </c>
      <c r="L18" s="283">
        <f>IF(E18+F18&gt;0,2,0)</f>
        <v>2</v>
      </c>
      <c r="M18" s="283">
        <f>IF(ISBLANK(I18),0,1)</f>
        <v>0</v>
      </c>
    </row>
    <row r="19" spans="2:13" ht="15" customHeight="1" thickBot="1" x14ac:dyDescent="0.3">
      <c r="B19" s="98" t="s">
        <v>522</v>
      </c>
      <c r="C19" s="129" t="s">
        <v>523</v>
      </c>
      <c r="D19" s="270"/>
      <c r="E19" s="73">
        <f>SUM(E14:E18)</f>
        <v>78830</v>
      </c>
      <c r="F19" s="73">
        <f>SUM(F14:F18)</f>
        <v>11127</v>
      </c>
      <c r="G19" s="73">
        <f>SUM(G14:G18)</f>
        <v>22589</v>
      </c>
    </row>
    <row r="20" spans="2:13" ht="15" customHeight="1" thickBot="1" x14ac:dyDescent="0.3">
      <c r="D20" s="270"/>
    </row>
    <row r="21" spans="2:13" ht="15" customHeight="1" thickBot="1" x14ac:dyDescent="0.3">
      <c r="B21" s="76" t="s">
        <v>30</v>
      </c>
      <c r="C21" s="77" t="s">
        <v>524</v>
      </c>
      <c r="D21" s="270"/>
      <c r="E21" s="76" t="s">
        <v>103</v>
      </c>
      <c r="F21" s="76" t="s">
        <v>137</v>
      </c>
      <c r="G21" s="76" t="s">
        <v>32</v>
      </c>
      <c r="I21" s="77" t="s">
        <v>95</v>
      </c>
    </row>
    <row r="22" spans="2:13" ht="15" customHeight="1" x14ac:dyDescent="0.25">
      <c r="B22" s="232" t="s">
        <v>525</v>
      </c>
      <c r="C22" s="124" t="s">
        <v>505</v>
      </c>
      <c r="D22" s="270"/>
      <c r="E22" s="41">
        <v>188042</v>
      </c>
      <c r="F22" s="41">
        <v>99194</v>
      </c>
      <c r="G22" s="263">
        <v>194000.55435000002</v>
      </c>
      <c r="H22" s="249" t="str">
        <f>IF(K22=1,"??","")</f>
        <v/>
      </c>
      <c r="I22" s="260"/>
      <c r="J22" s="283">
        <f>IF(ISNUMBER(G22),1,0)</f>
        <v>1</v>
      </c>
      <c r="K22" s="283">
        <f>IF(L22-M22-J22=2,1,0)</f>
        <v>0</v>
      </c>
      <c r="L22" s="283">
        <f>IF(E22+F22&gt;0,2,0)</f>
        <v>2</v>
      </c>
      <c r="M22" s="283">
        <f>IF(ISBLANK(I22),0,1)</f>
        <v>0</v>
      </c>
    </row>
    <row r="23" spans="2:13" ht="15" customHeight="1" x14ac:dyDescent="0.25">
      <c r="B23" s="233" t="s">
        <v>526</v>
      </c>
      <c r="C23" s="126" t="s">
        <v>507</v>
      </c>
      <c r="D23" s="270"/>
      <c r="E23" s="53">
        <v>47441</v>
      </c>
      <c r="F23" s="53">
        <v>29895</v>
      </c>
      <c r="G23" s="264">
        <v>59630.692999999999</v>
      </c>
      <c r="H23" s="262" t="str">
        <f>IF(K23=1,"??","")</f>
        <v/>
      </c>
      <c r="I23" s="261"/>
      <c r="J23" s="283">
        <f>IF(ISNUMBER(G23),1,0)</f>
        <v>1</v>
      </c>
      <c r="K23" s="283">
        <f>IF(L23-M23-J23=2,1,0)</f>
        <v>0</v>
      </c>
      <c r="L23" s="283">
        <f>IF(E23+F23&gt;0,2,0)</f>
        <v>2</v>
      </c>
      <c r="M23" s="283">
        <f>IF(ISBLANK(I23),0,1)</f>
        <v>0</v>
      </c>
    </row>
    <row r="24" spans="2:13" ht="15" customHeight="1" x14ac:dyDescent="0.25">
      <c r="B24" s="233" t="s">
        <v>527</v>
      </c>
      <c r="C24" s="126" t="s">
        <v>509</v>
      </c>
      <c r="D24" s="270"/>
      <c r="E24" s="53">
        <v>1700</v>
      </c>
      <c r="F24" s="53">
        <v>1179</v>
      </c>
      <c r="G24" s="264">
        <v>2507.6979999999999</v>
      </c>
      <c r="H24" s="262" t="str">
        <f>IF(K24=1,"??","")</f>
        <v/>
      </c>
      <c r="I24" s="261"/>
      <c r="J24" s="283">
        <f>IF(ISNUMBER(G24),1,0)</f>
        <v>1</v>
      </c>
      <c r="K24" s="283">
        <f>IF(L24-M24-J24=2,1,0)</f>
        <v>0</v>
      </c>
      <c r="L24" s="283">
        <f>IF(E24+F24&gt;0,2,0)</f>
        <v>2</v>
      </c>
      <c r="M24" s="283">
        <f>IF(ISBLANK(I24),0,1)</f>
        <v>0</v>
      </c>
    </row>
    <row r="25" spans="2:13" ht="15" customHeight="1" thickBot="1" x14ac:dyDescent="0.3">
      <c r="B25" s="102" t="s">
        <v>528</v>
      </c>
      <c r="C25" s="125" t="s">
        <v>511</v>
      </c>
      <c r="D25" s="270"/>
      <c r="E25" s="331">
        <v>5897879</v>
      </c>
      <c r="F25" s="331">
        <v>5713484</v>
      </c>
      <c r="G25" s="275">
        <v>11550477.699340001</v>
      </c>
      <c r="H25" s="251" t="str">
        <f>IF(K25=1,"??","")</f>
        <v/>
      </c>
      <c r="I25" s="337"/>
      <c r="J25" s="283">
        <f>IF(ISNUMBER(G25),1,0)</f>
        <v>1</v>
      </c>
      <c r="K25" s="283">
        <f>IF(L25-M25-J25=2,1,0)</f>
        <v>0</v>
      </c>
      <c r="L25" s="283">
        <f>IF(E25+F25&gt;0,2,0)</f>
        <v>2</v>
      </c>
      <c r="M25" s="283">
        <f>IF(ISBLANK(I25),0,1)</f>
        <v>0</v>
      </c>
    </row>
    <row r="26" spans="2:13" ht="15" customHeight="1" thickBot="1" x14ac:dyDescent="0.3">
      <c r="D26" s="270"/>
    </row>
    <row r="27" spans="2:13" ht="15" customHeight="1" thickBot="1" x14ac:dyDescent="0.3">
      <c r="B27" s="76" t="s">
        <v>30</v>
      </c>
      <c r="C27" s="77" t="s">
        <v>529</v>
      </c>
      <c r="D27" s="270"/>
      <c r="E27" s="76" t="s">
        <v>103</v>
      </c>
      <c r="F27" s="76" t="s">
        <v>137</v>
      </c>
      <c r="G27" s="76" t="s">
        <v>32</v>
      </c>
      <c r="I27" s="77" t="s">
        <v>95</v>
      </c>
    </row>
    <row r="28" spans="2:13" ht="15" customHeight="1" x14ac:dyDescent="0.25">
      <c r="B28" s="232" t="s">
        <v>530</v>
      </c>
      <c r="C28" s="124" t="s">
        <v>514</v>
      </c>
      <c r="D28" s="270"/>
      <c r="E28" s="41">
        <v>24859</v>
      </c>
      <c r="F28" s="41">
        <v>13882</v>
      </c>
      <c r="G28" s="263">
        <v>27000.238750000004</v>
      </c>
      <c r="H28" s="249" t="str">
        <f>IF(K28=1,"??","")</f>
        <v/>
      </c>
      <c r="I28" s="260"/>
      <c r="J28" s="283">
        <f>IF(ISNUMBER(G28),1,0)</f>
        <v>1</v>
      </c>
      <c r="K28" s="283">
        <f>IF(L28-M28-J28=2,1,0)</f>
        <v>0</v>
      </c>
      <c r="L28" s="283">
        <f>IF(E28+F28&gt;0,2,0)</f>
        <v>2</v>
      </c>
      <c r="M28" s="283">
        <f>IF(ISBLANK(I28),0,1)</f>
        <v>0</v>
      </c>
    </row>
    <row r="29" spans="2:13" ht="15" customHeight="1" x14ac:dyDescent="0.25">
      <c r="B29" s="233" t="s">
        <v>531</v>
      </c>
      <c r="C29" s="126" t="s">
        <v>516</v>
      </c>
      <c r="D29" s="270"/>
      <c r="E29" s="53">
        <v>4446</v>
      </c>
      <c r="F29" s="53">
        <v>2489</v>
      </c>
      <c r="G29" s="264">
        <v>4902.4711000000007</v>
      </c>
      <c r="H29" s="262" t="str">
        <f>IF(K29=1,"??","")</f>
        <v/>
      </c>
      <c r="I29" s="261"/>
      <c r="J29" s="283">
        <f>IF(ISNUMBER(G29),1,0)</f>
        <v>1</v>
      </c>
      <c r="K29" s="283">
        <f>IF(L29-M29-J29=2,1,0)</f>
        <v>0</v>
      </c>
      <c r="L29" s="283">
        <f>IF(E29+F29&gt;0,2,0)</f>
        <v>2</v>
      </c>
      <c r="M29" s="283">
        <f>IF(ISBLANK(I29),0,1)</f>
        <v>0</v>
      </c>
    </row>
    <row r="30" spans="2:13" ht="15" customHeight="1" x14ac:dyDescent="0.25">
      <c r="B30" s="233" t="s">
        <v>532</v>
      </c>
      <c r="C30" s="126" t="s">
        <v>518</v>
      </c>
      <c r="D30" s="270"/>
      <c r="E30" s="53">
        <v>1008</v>
      </c>
      <c r="F30" s="53">
        <v>309</v>
      </c>
      <c r="G30" s="264">
        <v>563.09010999999998</v>
      </c>
      <c r="H30" s="262" t="str">
        <f>IF(K30=1,"??","")</f>
        <v/>
      </c>
      <c r="I30" s="261"/>
      <c r="J30" s="283">
        <f>IF(ISNUMBER(G30),1,0)</f>
        <v>1</v>
      </c>
      <c r="K30" s="283">
        <f>IF(L30-M30-J30=2,1,0)</f>
        <v>0</v>
      </c>
      <c r="L30" s="283">
        <f>IF(E30+F30&gt;0,2,0)</f>
        <v>2</v>
      </c>
      <c r="M30" s="283">
        <f>IF(ISBLANK(I30),0,1)</f>
        <v>0</v>
      </c>
    </row>
    <row r="31" spans="2:13" ht="15" customHeight="1" x14ac:dyDescent="0.25">
      <c r="B31" s="233" t="s">
        <v>533</v>
      </c>
      <c r="C31" s="126" t="s">
        <v>520</v>
      </c>
      <c r="D31" s="270"/>
      <c r="E31" s="53">
        <v>73530</v>
      </c>
      <c r="F31" s="53">
        <v>54287</v>
      </c>
      <c r="G31" s="264">
        <v>108761.74578000001</v>
      </c>
      <c r="H31" s="262" t="str">
        <f>IF(K31=1,"??","")</f>
        <v/>
      </c>
      <c r="I31" s="261"/>
      <c r="J31" s="283">
        <f>IF(ISNUMBER(G31),1,0)</f>
        <v>1</v>
      </c>
      <c r="K31" s="283">
        <f>IF(L31-M31-J31=2,1,0)</f>
        <v>0</v>
      </c>
      <c r="L31" s="283">
        <f>IF(E31+F31&gt;0,2,0)</f>
        <v>2</v>
      </c>
      <c r="M31" s="283">
        <f>IF(ISBLANK(I31),0,1)</f>
        <v>0</v>
      </c>
    </row>
    <row r="32" spans="2:13" ht="15" customHeight="1" thickBot="1" x14ac:dyDescent="0.3">
      <c r="B32" s="233" t="s">
        <v>534</v>
      </c>
      <c r="C32" s="126" t="s">
        <v>317</v>
      </c>
      <c r="D32" s="270"/>
      <c r="E32" s="53">
        <v>46762</v>
      </c>
      <c r="F32" s="53">
        <v>27871</v>
      </c>
      <c r="G32" s="264">
        <v>56440</v>
      </c>
      <c r="H32" s="251" t="str">
        <f>IF(K32=1,"??","")</f>
        <v/>
      </c>
      <c r="I32" s="337"/>
      <c r="J32" s="283">
        <f>IF(ISNUMBER(G32),1,0)</f>
        <v>1</v>
      </c>
      <c r="K32" s="283">
        <f>IF(L32-M32-J32=2,1,0)</f>
        <v>0</v>
      </c>
      <c r="L32" s="283">
        <f>IF(E32+F32&gt;0,2,0)</f>
        <v>2</v>
      </c>
      <c r="M32" s="283">
        <f>IF(ISBLANK(I32),0,1)</f>
        <v>0</v>
      </c>
    </row>
    <row r="33" spans="2:13" ht="15" customHeight="1" thickBot="1" x14ac:dyDescent="0.3">
      <c r="B33" s="98" t="s">
        <v>535</v>
      </c>
      <c r="C33" s="129" t="s">
        <v>523</v>
      </c>
      <c r="D33" s="270"/>
      <c r="E33" s="73">
        <f>SUM(E28:E32)</f>
        <v>150605</v>
      </c>
      <c r="F33" s="73">
        <f>SUM(F28:F32)</f>
        <v>98838</v>
      </c>
      <c r="G33" s="73">
        <f>SUM(G28:G32)</f>
        <v>197667.54574000003</v>
      </c>
    </row>
    <row r="34" spans="2:13" ht="15" customHeight="1" thickBot="1" x14ac:dyDescent="0.3">
      <c r="D34" s="270"/>
    </row>
    <row r="35" spans="2:13" ht="15" customHeight="1" thickBot="1" x14ac:dyDescent="0.3">
      <c r="B35" s="117" t="s">
        <v>30</v>
      </c>
      <c r="C35" s="118" t="s">
        <v>536</v>
      </c>
      <c r="D35" s="270"/>
      <c r="E35" s="117" t="s">
        <v>103</v>
      </c>
      <c r="F35" s="117" t="s">
        <v>137</v>
      </c>
      <c r="G35" s="117" t="s">
        <v>32</v>
      </c>
      <c r="I35" s="118" t="s">
        <v>95</v>
      </c>
    </row>
    <row r="36" spans="2:13" ht="15" customHeight="1" x14ac:dyDescent="0.25">
      <c r="B36" s="232" t="s">
        <v>537</v>
      </c>
      <c r="C36" s="124" t="s">
        <v>505</v>
      </c>
      <c r="D36" s="270"/>
      <c r="E36" s="41">
        <v>989347</v>
      </c>
      <c r="F36" s="41">
        <v>477323</v>
      </c>
      <c r="G36" s="263">
        <v>926652.27162999997</v>
      </c>
      <c r="H36" s="249" t="str">
        <f>IF(K36=1,"??","")</f>
        <v/>
      </c>
      <c r="I36" s="260"/>
      <c r="J36" s="283">
        <f>IF(ISNUMBER(G36),1,0)</f>
        <v>1</v>
      </c>
      <c r="K36" s="283">
        <f>IF(L36-M36-J36=2,1,0)</f>
        <v>0</v>
      </c>
      <c r="L36" s="283">
        <f>IF(E36+F36&gt;0,2,0)</f>
        <v>2</v>
      </c>
      <c r="M36" s="283">
        <f>IF(ISBLANK(I36),0,1)</f>
        <v>0</v>
      </c>
    </row>
    <row r="37" spans="2:13" ht="15" customHeight="1" x14ac:dyDescent="0.25">
      <c r="B37" s="233" t="s">
        <v>538</v>
      </c>
      <c r="C37" s="126" t="s">
        <v>507</v>
      </c>
      <c r="D37" s="270"/>
      <c r="E37" s="53">
        <v>183453</v>
      </c>
      <c r="F37" s="53">
        <v>69357</v>
      </c>
      <c r="G37" s="264">
        <v>140409.83799999999</v>
      </c>
      <c r="H37" s="262" t="str">
        <f>IF(K37=1,"??","")</f>
        <v/>
      </c>
      <c r="I37" s="261"/>
      <c r="J37" s="283">
        <f>IF(ISNUMBER(G37),1,0)</f>
        <v>1</v>
      </c>
      <c r="K37" s="283">
        <f>IF(L37-M37-J37=2,1,0)</f>
        <v>0</v>
      </c>
      <c r="L37" s="283">
        <f>IF(E37+F37&gt;0,2,0)</f>
        <v>2</v>
      </c>
      <c r="M37" s="283">
        <f>IF(ISBLANK(I37),0,1)</f>
        <v>0</v>
      </c>
    </row>
    <row r="38" spans="2:13" ht="15" customHeight="1" x14ac:dyDescent="0.25">
      <c r="B38" s="233" t="s">
        <v>539</v>
      </c>
      <c r="C38" s="126" t="s">
        <v>509</v>
      </c>
      <c r="D38" s="270"/>
      <c r="E38" s="53"/>
      <c r="F38" s="53"/>
      <c r="G38" s="264">
        <v>0</v>
      </c>
      <c r="H38" s="262" t="str">
        <f>IF(K38=1,"??","")</f>
        <v/>
      </c>
      <c r="I38" s="261"/>
      <c r="J38" s="283">
        <f>IF(ISNUMBER(G38),1,0)</f>
        <v>1</v>
      </c>
      <c r="K38" s="283">
        <f>IF(L38-M38-J38=2,1,0)</f>
        <v>0</v>
      </c>
      <c r="L38" s="283">
        <f>IF(E38+F38&gt;0,2,0)</f>
        <v>0</v>
      </c>
      <c r="M38" s="283">
        <f>IF(ISBLANK(I38),0,1)</f>
        <v>0</v>
      </c>
    </row>
    <row r="39" spans="2:13" ht="15" customHeight="1" x14ac:dyDescent="0.25">
      <c r="B39" s="233" t="s">
        <v>540</v>
      </c>
      <c r="C39" s="126" t="s">
        <v>511</v>
      </c>
      <c r="D39" s="270"/>
      <c r="E39" s="53">
        <v>4221722</v>
      </c>
      <c r="F39" s="53">
        <v>2082039</v>
      </c>
      <c r="G39" s="264">
        <v>4769746.09</v>
      </c>
      <c r="H39" s="262" t="str">
        <f>IF(K39=1,"??","")</f>
        <v/>
      </c>
      <c r="I39" s="261"/>
      <c r="J39" s="283">
        <f>IF(ISNUMBER(G39),1,0)</f>
        <v>1</v>
      </c>
      <c r="K39" s="283">
        <f>IF(L39-M39-J39=2,1,0)</f>
        <v>0</v>
      </c>
      <c r="L39" s="283">
        <f>IF(E39+F39&gt;0,2,0)</f>
        <v>2</v>
      </c>
      <c r="M39" s="283">
        <f>IF(ISBLANK(I39),0,1)</f>
        <v>0</v>
      </c>
    </row>
    <row r="40" spans="2:13" ht="15" customHeight="1" thickBot="1" x14ac:dyDescent="0.3">
      <c r="B40" s="102" t="s">
        <v>541</v>
      </c>
      <c r="C40" s="125" t="s">
        <v>542</v>
      </c>
      <c r="D40" s="270"/>
      <c r="E40" s="331">
        <v>435381</v>
      </c>
      <c r="F40" s="331">
        <v>214191</v>
      </c>
      <c r="G40" s="275">
        <v>440276.75267000002</v>
      </c>
      <c r="H40" s="251" t="str">
        <f>IF(K40=1,"??","")</f>
        <v/>
      </c>
      <c r="I40" s="337"/>
      <c r="J40" s="283">
        <f>IF(ISNUMBER(G40),1,0)</f>
        <v>1</v>
      </c>
      <c r="K40" s="283">
        <f>IF(L40-M40-J40=2,1,0)</f>
        <v>0</v>
      </c>
      <c r="L40" s="283">
        <f>IF(E40+F40&gt;0,2,0)</f>
        <v>2</v>
      </c>
      <c r="M40" s="283">
        <f>IF(ISBLANK(I40),0,1)</f>
        <v>0</v>
      </c>
    </row>
    <row r="41" spans="2:13" ht="15" customHeight="1" x14ac:dyDescent="0.25"/>
    <row r="42" spans="2:13" ht="15" customHeight="1" x14ac:dyDescent="0.25"/>
    <row r="43" spans="2:13" ht="15" customHeight="1" x14ac:dyDescent="0.25"/>
    <row r="44" spans="2:13" ht="15" customHeight="1" x14ac:dyDescent="0.25"/>
    <row r="45" spans="2:13" ht="15" customHeight="1" x14ac:dyDescent="0.25"/>
    <row r="46" spans="2:13" ht="15" customHeight="1" x14ac:dyDescent="0.25"/>
    <row r="47" spans="2:13" ht="15" customHeight="1" x14ac:dyDescent="0.25"/>
    <row r="48" spans="2:13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</sheetData>
  <sheetProtection password="E11B" sheet="1"/>
  <conditionalFormatting sqref="H36:H40 H28:H32 H22:H25 H14:H18 H8:H11">
    <cfRule type="expression" dxfId="100" priority="1">
      <formula>H8=""</formula>
    </cfRule>
    <cfRule type="expression" dxfId="99" priority="2">
      <formula>H8="??"</formula>
    </cfRule>
  </conditionalFormatting>
  <hyperlinks>
    <hyperlink ref="E1" location="'11'!A1" display="Tilbake"/>
    <hyperlink ref="F1" location="Innhold!A2" display="Innhold"/>
    <hyperlink ref="G1" location="'13'!G8" display="Neste"/>
  </hyperlinks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9"/>
  <sheetViews>
    <sheetView showGridLines="0" workbookViewId="0">
      <pane ySplit="5" topLeftCell="A6" activePane="bottomLeft" state="frozen"/>
      <selection pane="bottomLeft" activeCell="G24" sqref="G24:G26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57.140625" style="314" customWidth="1"/>
    <col min="4" max="4" width="5.7109375" style="283" customWidth="1"/>
    <col min="5" max="7" width="17.140625" style="314" customWidth="1"/>
    <col min="8" max="8" width="5.7109375" style="314" customWidth="1"/>
    <col min="9" max="9" width="71.4257812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343</v>
      </c>
      <c r="C3" s="58"/>
      <c r="E3" s="57"/>
      <c r="F3" s="59"/>
      <c r="G3" s="60"/>
      <c r="J3" s="283">
        <f>SUM(J8:J50)</f>
        <v>12</v>
      </c>
      <c r="K3" s="283">
        <f>SUM(K8:K50)</f>
        <v>0</v>
      </c>
      <c r="L3" s="283">
        <f>SUM(L8:L50)/2</f>
        <v>12</v>
      </c>
      <c r="M3" s="283">
        <f>SUM(M8:M50)</f>
        <v>0</v>
      </c>
    </row>
    <row r="4" spans="2:13" ht="15" customHeight="1" x14ac:dyDescent="0.25">
      <c r="B4" s="61"/>
      <c r="C4" s="62"/>
      <c r="E4" s="63"/>
      <c r="F4" s="64" t="s">
        <v>332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342</v>
      </c>
      <c r="G5" s="69"/>
    </row>
    <row r="6" spans="2:13" ht="15" customHeight="1" thickBot="1" x14ac:dyDescent="0.3"/>
    <row r="7" spans="2:13" ht="15" customHeight="1" thickBot="1" x14ac:dyDescent="0.3">
      <c r="B7" s="70" t="s">
        <v>30</v>
      </c>
      <c r="C7" s="93" t="s">
        <v>543</v>
      </c>
      <c r="E7" s="70" t="s">
        <v>103</v>
      </c>
      <c r="F7" s="70" t="s">
        <v>137</v>
      </c>
      <c r="G7" s="70" t="s">
        <v>32</v>
      </c>
      <c r="I7" s="93" t="s">
        <v>95</v>
      </c>
      <c r="J7" s="283"/>
      <c r="K7" s="283"/>
    </row>
    <row r="8" spans="2:13" ht="15" customHeight="1" x14ac:dyDescent="0.25">
      <c r="B8" s="232" t="s">
        <v>544</v>
      </c>
      <c r="C8" s="124" t="s">
        <v>545</v>
      </c>
      <c r="D8" s="270"/>
      <c r="E8" s="41">
        <v>2831629.0859375</v>
      </c>
      <c r="F8" s="41">
        <v>1310452</v>
      </c>
      <c r="G8" s="263">
        <v>2551454</v>
      </c>
      <c r="H8" s="249" t="str">
        <f>IF(K8=1,"??","")</f>
        <v/>
      </c>
      <c r="I8" s="260"/>
      <c r="J8" s="283">
        <f>IF(ISNUMBER(G8),1,0)</f>
        <v>1</v>
      </c>
      <c r="K8" s="283">
        <f>IF(L8-M8-J8=2,1,0)</f>
        <v>0</v>
      </c>
      <c r="L8" s="283">
        <f>IF(E8+F8&gt;0,2,0)</f>
        <v>2</v>
      </c>
      <c r="M8" s="283">
        <f>IF(ISBLANK(I8),0,1)</f>
        <v>0</v>
      </c>
    </row>
    <row r="9" spans="2:13" ht="15" customHeight="1" x14ac:dyDescent="0.25">
      <c r="B9" s="233" t="s">
        <v>546</v>
      </c>
      <c r="C9" s="126" t="s">
        <v>547</v>
      </c>
      <c r="D9" s="270"/>
      <c r="E9" s="53">
        <v>967043.6875</v>
      </c>
      <c r="F9" s="53">
        <v>451752</v>
      </c>
      <c r="G9" s="264">
        <v>902018</v>
      </c>
      <c r="H9" s="262" t="str">
        <f>IF(K9=1,"??","")</f>
        <v/>
      </c>
      <c r="I9" s="261"/>
      <c r="J9" s="283">
        <f>IF(ISNUMBER(G9),1,0)</f>
        <v>1</v>
      </c>
      <c r="K9" s="283">
        <f>IF(L9-M9-J9=2,1,0)</f>
        <v>0</v>
      </c>
      <c r="L9" s="283">
        <f>IF(E9+F9&gt;0,2,0)</f>
        <v>2</v>
      </c>
      <c r="M9" s="283">
        <f>IF(ISBLANK(I9),0,1)</f>
        <v>0</v>
      </c>
    </row>
    <row r="10" spans="2:13" ht="15" customHeight="1" thickBot="1" x14ac:dyDescent="0.3">
      <c r="B10" s="102" t="s">
        <v>548</v>
      </c>
      <c r="C10" s="125" t="s">
        <v>549</v>
      </c>
      <c r="D10" s="270"/>
      <c r="E10" s="331">
        <v>36425.65234375</v>
      </c>
      <c r="F10" s="331">
        <v>18669</v>
      </c>
      <c r="G10" s="275">
        <v>38473</v>
      </c>
      <c r="H10" s="251" t="str">
        <f>IF(K10=1,"??","")</f>
        <v/>
      </c>
      <c r="I10" s="337"/>
      <c r="J10" s="283">
        <f>IF(ISNUMBER(G10),1,0)</f>
        <v>1</v>
      </c>
      <c r="K10" s="283">
        <f>IF(L10-M10-J10=2,1,0)</f>
        <v>0</v>
      </c>
      <c r="L10" s="283">
        <f>IF(E10+F10&gt;0,2,0)</f>
        <v>2</v>
      </c>
      <c r="M10" s="283">
        <f>IF(ISBLANK(I10),0,1)</f>
        <v>0</v>
      </c>
    </row>
    <row r="11" spans="2:13" ht="15" customHeight="1" thickBot="1" x14ac:dyDescent="0.3">
      <c r="D11" s="270"/>
    </row>
    <row r="12" spans="2:13" ht="15" customHeight="1" thickBot="1" x14ac:dyDescent="0.3">
      <c r="B12" s="70" t="s">
        <v>30</v>
      </c>
      <c r="C12" s="93" t="s">
        <v>550</v>
      </c>
      <c r="D12" s="270"/>
      <c r="E12" s="70" t="s">
        <v>103</v>
      </c>
      <c r="F12" s="70" t="s">
        <v>137</v>
      </c>
      <c r="G12" s="70" t="s">
        <v>32</v>
      </c>
      <c r="I12" s="93" t="s">
        <v>95</v>
      </c>
    </row>
    <row r="13" spans="2:13" ht="15" customHeight="1" x14ac:dyDescent="0.25">
      <c r="B13" s="232" t="s">
        <v>551</v>
      </c>
      <c r="C13" s="124" t="s">
        <v>327</v>
      </c>
      <c r="D13" s="270"/>
      <c r="E13" s="41">
        <v>143966.74947000001</v>
      </c>
      <c r="F13" s="41">
        <v>55215.92</v>
      </c>
      <c r="G13" s="263">
        <v>105125.92</v>
      </c>
      <c r="H13" s="249" t="str">
        <f>IF(K13=1,"??","")</f>
        <v/>
      </c>
      <c r="I13" s="260"/>
      <c r="J13" s="283">
        <f>IF(ISNUMBER(G13),1,0)</f>
        <v>1</v>
      </c>
      <c r="K13" s="283">
        <f>IF(L13-M13-J13=2,1,0)</f>
        <v>0</v>
      </c>
      <c r="L13" s="283">
        <f>IF(E13+F13&gt;0,2,0)</f>
        <v>2</v>
      </c>
      <c r="M13" s="283">
        <f>IF(ISBLANK(I13),0,1)</f>
        <v>0</v>
      </c>
    </row>
    <row r="14" spans="2:13" ht="15" customHeight="1" x14ac:dyDescent="0.25">
      <c r="B14" s="233" t="s">
        <v>552</v>
      </c>
      <c r="C14" s="126" t="s">
        <v>553</v>
      </c>
      <c r="D14" s="270"/>
      <c r="E14" s="53">
        <v>337504.09375</v>
      </c>
      <c r="F14" s="53">
        <v>157952</v>
      </c>
      <c r="G14" s="264">
        <v>315456</v>
      </c>
      <c r="H14" s="262" t="str">
        <f>IF(K14=1,"??","")</f>
        <v/>
      </c>
      <c r="I14" s="261"/>
      <c r="J14" s="283">
        <f>IF(ISNUMBER(G14),1,0)</f>
        <v>1</v>
      </c>
      <c r="K14" s="283">
        <f>IF(L14-M14-J14=2,1,0)</f>
        <v>0</v>
      </c>
      <c r="L14" s="283">
        <f>IF(E14+F14&gt;0,2,0)</f>
        <v>2</v>
      </c>
      <c r="M14" s="283">
        <f>IF(ISBLANK(I14),0,1)</f>
        <v>0</v>
      </c>
    </row>
    <row r="15" spans="2:13" ht="15" customHeight="1" thickBot="1" x14ac:dyDescent="0.3">
      <c r="B15" s="233" t="s">
        <v>554</v>
      </c>
      <c r="C15" s="126" t="s">
        <v>555</v>
      </c>
      <c r="D15" s="270"/>
      <c r="E15" s="53">
        <v>35802.375</v>
      </c>
      <c r="F15" s="53">
        <v>18635</v>
      </c>
      <c r="G15" s="264">
        <v>38439</v>
      </c>
      <c r="H15" s="251" t="str">
        <f>IF(K15=1,"??","")</f>
        <v/>
      </c>
      <c r="I15" s="337"/>
      <c r="J15" s="283">
        <f>IF(ISNUMBER(G15),1,0)</f>
        <v>1</v>
      </c>
      <c r="K15" s="283">
        <f>IF(L15-M15-J15=2,1,0)</f>
        <v>0</v>
      </c>
      <c r="L15" s="283">
        <f>IF(E15+F15&gt;0,2,0)</f>
        <v>2</v>
      </c>
      <c r="M15" s="283">
        <f>IF(ISBLANK(I15),0,1)</f>
        <v>0</v>
      </c>
    </row>
    <row r="16" spans="2:13" ht="15" customHeight="1" thickBot="1" x14ac:dyDescent="0.3">
      <c r="B16" s="98" t="s">
        <v>556</v>
      </c>
      <c r="C16" s="129" t="s">
        <v>557</v>
      </c>
      <c r="D16" s="270"/>
      <c r="E16" s="73">
        <f>SUM(E13:E15)</f>
        <v>517273.21822000004</v>
      </c>
      <c r="F16" s="73">
        <f>SUM(F13:F15)</f>
        <v>231802.91999999998</v>
      </c>
      <c r="G16" s="73">
        <f>SUM(G13:G15)</f>
        <v>459020.92</v>
      </c>
    </row>
    <row r="17" spans="2:13" ht="15" customHeight="1" thickBot="1" x14ac:dyDescent="0.3">
      <c r="D17" s="270"/>
    </row>
    <row r="18" spans="2:13" ht="15" customHeight="1" thickBot="1" x14ac:dyDescent="0.3">
      <c r="B18" s="76" t="s">
        <v>30</v>
      </c>
      <c r="C18" s="77" t="s">
        <v>558</v>
      </c>
      <c r="D18" s="270"/>
      <c r="E18" s="76" t="s">
        <v>103</v>
      </c>
      <c r="F18" s="76" t="s">
        <v>137</v>
      </c>
      <c r="G18" s="76" t="s">
        <v>32</v>
      </c>
      <c r="I18" s="77" t="s">
        <v>95</v>
      </c>
    </row>
    <row r="19" spans="2:13" ht="15" customHeight="1" x14ac:dyDescent="0.25">
      <c r="B19" s="232" t="s">
        <v>559</v>
      </c>
      <c r="C19" s="124" t="s">
        <v>545</v>
      </c>
      <c r="D19" s="270"/>
      <c r="E19" s="41">
        <v>32043.4755859375</v>
      </c>
      <c r="F19" s="41">
        <v>31709</v>
      </c>
      <c r="G19" s="263">
        <v>71631</v>
      </c>
      <c r="H19" s="249" t="str">
        <f>IF(K19=1,"??","")</f>
        <v/>
      </c>
      <c r="I19" s="260"/>
      <c r="J19" s="283">
        <f>IF(ISNUMBER(G19),1,0)</f>
        <v>1</v>
      </c>
      <c r="K19" s="283">
        <f>IF(L19-M19-J19=2,1,0)</f>
        <v>0</v>
      </c>
      <c r="L19" s="283">
        <f>IF(E19+F19&gt;0,2,0)</f>
        <v>2</v>
      </c>
      <c r="M19" s="283">
        <f>IF(ISBLANK(I19),0,1)</f>
        <v>0</v>
      </c>
    </row>
    <row r="20" spans="2:13" ht="15" customHeight="1" x14ac:dyDescent="0.25">
      <c r="B20" s="233" t="s">
        <v>560</v>
      </c>
      <c r="C20" s="126" t="s">
        <v>547</v>
      </c>
      <c r="D20" s="270"/>
      <c r="E20" s="53">
        <v>27604.86328125</v>
      </c>
      <c r="F20" s="53">
        <v>16941</v>
      </c>
      <c r="G20" s="264">
        <v>34106</v>
      </c>
      <c r="H20" s="262" t="str">
        <f>IF(K20=1,"??","")</f>
        <v/>
      </c>
      <c r="I20" s="261"/>
      <c r="J20" s="283">
        <f>IF(ISNUMBER(G20),1,0)</f>
        <v>1</v>
      </c>
      <c r="K20" s="283">
        <f>IF(L20-M20-J20=2,1,0)</f>
        <v>0</v>
      </c>
      <c r="L20" s="283">
        <f>IF(E20+F20&gt;0,2,0)</f>
        <v>2</v>
      </c>
      <c r="M20" s="283">
        <f>IF(ISBLANK(I20),0,1)</f>
        <v>0</v>
      </c>
    </row>
    <row r="21" spans="2:13" ht="15" customHeight="1" thickBot="1" x14ac:dyDescent="0.3">
      <c r="B21" s="102" t="s">
        <v>561</v>
      </c>
      <c r="C21" s="125" t="s">
        <v>549</v>
      </c>
      <c r="D21" s="270"/>
      <c r="E21" s="331">
        <v>834.08337402343795</v>
      </c>
      <c r="F21" s="331">
        <v>622</v>
      </c>
      <c r="G21" s="275">
        <v>1331</v>
      </c>
      <c r="H21" s="251" t="str">
        <f>IF(K21=1,"??","")</f>
        <v/>
      </c>
      <c r="I21" s="337"/>
      <c r="J21" s="283">
        <f>IF(ISNUMBER(G21),1,0)</f>
        <v>1</v>
      </c>
      <c r="K21" s="283">
        <f>IF(L21-M21-J21=2,1,0)</f>
        <v>0</v>
      </c>
      <c r="L21" s="283">
        <f>IF(E21+F21&gt;0,2,0)</f>
        <v>2</v>
      </c>
      <c r="M21" s="283">
        <f>IF(ISBLANK(I21),0,1)</f>
        <v>0</v>
      </c>
    </row>
    <row r="22" spans="2:13" ht="15" customHeight="1" thickBot="1" x14ac:dyDescent="0.3">
      <c r="D22" s="270"/>
    </row>
    <row r="23" spans="2:13" ht="15" customHeight="1" thickBot="1" x14ac:dyDescent="0.3">
      <c r="B23" s="76" t="s">
        <v>30</v>
      </c>
      <c r="C23" s="77" t="s">
        <v>562</v>
      </c>
      <c r="D23" s="270"/>
      <c r="E23" s="76" t="s">
        <v>103</v>
      </c>
      <c r="F23" s="76" t="s">
        <v>137</v>
      </c>
      <c r="G23" s="76" t="s">
        <v>32</v>
      </c>
      <c r="I23" s="77" t="s">
        <v>95</v>
      </c>
    </row>
    <row r="24" spans="2:13" ht="15" customHeight="1" x14ac:dyDescent="0.25">
      <c r="B24" s="232" t="s">
        <v>563</v>
      </c>
      <c r="C24" s="124" t="s">
        <v>327</v>
      </c>
      <c r="D24" s="270"/>
      <c r="E24" s="41">
        <v>1751.285593986511</v>
      </c>
      <c r="F24" s="41">
        <v>1365</v>
      </c>
      <c r="G24" s="263">
        <v>3068</v>
      </c>
      <c r="H24" s="249" t="str">
        <f>IF(K24=1,"??","")</f>
        <v/>
      </c>
      <c r="I24" s="260"/>
      <c r="J24" s="283">
        <f>IF(ISNUMBER(G24),1,0)</f>
        <v>1</v>
      </c>
      <c r="K24" s="283">
        <f>IF(L24-M24-J24=2,1,0)</f>
        <v>0</v>
      </c>
      <c r="L24" s="283">
        <f>IF(E24+F24&gt;0,2,0)</f>
        <v>2</v>
      </c>
      <c r="M24" s="283">
        <f>IF(ISBLANK(I24),0,1)</f>
        <v>0</v>
      </c>
    </row>
    <row r="25" spans="2:13" ht="15" customHeight="1" x14ac:dyDescent="0.25">
      <c r="B25" s="233" t="s">
        <v>564</v>
      </c>
      <c r="C25" s="126" t="s">
        <v>553</v>
      </c>
      <c r="D25" s="270"/>
      <c r="E25" s="53">
        <v>9706.0220565795917</v>
      </c>
      <c r="F25" s="53">
        <v>5941</v>
      </c>
      <c r="G25" s="264">
        <v>11957</v>
      </c>
      <c r="H25" s="262" t="str">
        <f>IF(K25=1,"??","")</f>
        <v/>
      </c>
      <c r="I25" s="261"/>
      <c r="J25" s="283">
        <f>IF(ISNUMBER(G25),1,0)</f>
        <v>1</v>
      </c>
      <c r="K25" s="283">
        <f>IF(L25-M25-J25=2,1,0)</f>
        <v>0</v>
      </c>
      <c r="L25" s="283">
        <f>IF(E25+F25&gt;0,2,0)</f>
        <v>2</v>
      </c>
      <c r="M25" s="283">
        <f>IF(ISBLANK(I25),0,1)</f>
        <v>0</v>
      </c>
    </row>
    <row r="26" spans="2:13" ht="15" customHeight="1" thickBot="1" x14ac:dyDescent="0.3">
      <c r="B26" s="233" t="s">
        <v>565</v>
      </c>
      <c r="C26" s="126" t="s">
        <v>555</v>
      </c>
      <c r="D26" s="270"/>
      <c r="E26" s="53">
        <v>898.05854868888821</v>
      </c>
      <c r="F26" s="53">
        <v>622</v>
      </c>
      <c r="G26" s="264">
        <v>1331</v>
      </c>
      <c r="H26" s="251" t="str">
        <f>IF(K26=1,"??","")</f>
        <v/>
      </c>
      <c r="I26" s="337"/>
      <c r="J26" s="283">
        <f>IF(ISNUMBER(G26),1,0)</f>
        <v>1</v>
      </c>
      <c r="K26" s="283">
        <f>IF(L26-M26-J26=2,1,0)</f>
        <v>0</v>
      </c>
      <c r="L26" s="283">
        <f>IF(E26+F26&gt;0,2,0)</f>
        <v>2</v>
      </c>
      <c r="M26" s="283">
        <f>IF(ISBLANK(I26),0,1)</f>
        <v>0</v>
      </c>
    </row>
    <row r="27" spans="2:13" ht="15" customHeight="1" thickBot="1" x14ac:dyDescent="0.3">
      <c r="B27" s="98" t="s">
        <v>566</v>
      </c>
      <c r="C27" s="129" t="s">
        <v>557</v>
      </c>
      <c r="E27" s="73">
        <f>SUM(E24:E26)</f>
        <v>12355.366199254991</v>
      </c>
      <c r="F27" s="73">
        <f>SUM(F24:F26)</f>
        <v>7928</v>
      </c>
      <c r="G27" s="73">
        <f>SUM(G24:G26)</f>
        <v>16356</v>
      </c>
    </row>
    <row r="28" spans="2:13" ht="15" customHeight="1" x14ac:dyDescent="0.25"/>
    <row r="29" spans="2:13" ht="15" customHeight="1" x14ac:dyDescent="0.25"/>
    <row r="30" spans="2:13" ht="15" customHeight="1" x14ac:dyDescent="0.25"/>
    <row r="31" spans="2:13" ht="15" customHeight="1" x14ac:dyDescent="0.25"/>
    <row r="32" spans="2:13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</sheetData>
  <sheetProtection password="E11B" sheet="1"/>
  <conditionalFormatting sqref="H24:H26 H19:H21 H13:H15 H8:H10">
    <cfRule type="expression" dxfId="98" priority="1">
      <formula>H8=""</formula>
    </cfRule>
    <cfRule type="expression" dxfId="97" priority="2">
      <formula>H8="??"</formula>
    </cfRule>
  </conditionalFormatting>
  <hyperlinks>
    <hyperlink ref="E1" location="'12'!A1" display="Tilbake"/>
    <hyperlink ref="F1" location="Innhold!A2" display="Innhold"/>
    <hyperlink ref="G1" location="'14'!G8" display="Neste"/>
  </hyperlinks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2"/>
  <sheetViews>
    <sheetView showGridLines="0" workbookViewId="0">
      <pane ySplit="5" topLeftCell="A6" activePane="bottomLeft" state="frozen"/>
      <selection pane="bottomLeft" activeCell="G10" sqref="G10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57.140625" style="314" customWidth="1"/>
    <col min="4" max="4" width="5.7109375" style="283" customWidth="1"/>
    <col min="5" max="7" width="17.140625" style="314" customWidth="1"/>
    <col min="8" max="8" width="5.7109375" style="314" customWidth="1"/>
    <col min="9" max="9" width="71.4257812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345</v>
      </c>
      <c r="C3" s="58"/>
      <c r="E3" s="57"/>
      <c r="F3" s="59"/>
      <c r="G3" s="60"/>
      <c r="J3" s="283">
        <f>SUM(J8:J49)</f>
        <v>4</v>
      </c>
      <c r="K3" s="283">
        <f>SUM(K8:K49)</f>
        <v>0</v>
      </c>
      <c r="L3" s="283">
        <f>SUM(L8:L49)/2</f>
        <v>4</v>
      </c>
      <c r="M3" s="283">
        <f>SUM(M8:M49)</f>
        <v>0</v>
      </c>
    </row>
    <row r="4" spans="2:13" ht="15" customHeight="1" x14ac:dyDescent="0.25">
      <c r="B4" s="61"/>
      <c r="C4" s="62"/>
      <c r="E4" s="63"/>
      <c r="F4" s="64" t="s">
        <v>332</v>
      </c>
      <c r="G4" s="65"/>
    </row>
    <row r="5" spans="2:13" ht="15" customHeight="1" thickBot="1" x14ac:dyDescent="0.35">
      <c r="B5" s="66" t="s">
        <v>29</v>
      </c>
      <c r="C5" s="67"/>
      <c r="E5" s="68"/>
      <c r="F5" s="119" t="s">
        <v>567</v>
      </c>
      <c r="G5" s="69"/>
    </row>
    <row r="6" spans="2:13" ht="15" customHeight="1" thickBot="1" x14ac:dyDescent="0.3"/>
    <row r="7" spans="2:13" ht="15" customHeight="1" thickBot="1" x14ac:dyDescent="0.3">
      <c r="B7" s="70" t="s">
        <v>30</v>
      </c>
      <c r="C7" s="93" t="s">
        <v>568</v>
      </c>
      <c r="E7" s="70" t="s">
        <v>103</v>
      </c>
      <c r="F7" s="70" t="s">
        <v>137</v>
      </c>
      <c r="G7" s="70" t="s">
        <v>32</v>
      </c>
      <c r="I7" s="93" t="s">
        <v>95</v>
      </c>
      <c r="J7" s="283"/>
      <c r="K7" s="283"/>
    </row>
    <row r="8" spans="2:13" ht="15" customHeight="1" x14ac:dyDescent="0.25">
      <c r="B8" s="71" t="s">
        <v>569</v>
      </c>
      <c r="C8" s="72" t="s">
        <v>570</v>
      </c>
      <c r="D8" s="270"/>
      <c r="E8" s="41">
        <v>235949.238974359</v>
      </c>
      <c r="F8" s="41">
        <v>100289</v>
      </c>
      <c r="G8" s="263">
        <v>218135</v>
      </c>
      <c r="H8" s="249" t="str">
        <f>IF(K8=1,"??","")</f>
        <v/>
      </c>
      <c r="I8" s="46"/>
      <c r="J8" s="283">
        <f>IF(ISNUMBER(G8),1,0)</f>
        <v>1</v>
      </c>
      <c r="K8" s="283">
        <f>IF(L8-M8-J8=2,1,0)</f>
        <v>0</v>
      </c>
      <c r="L8" s="283">
        <f>IF(E8+F8&gt;0,2,0)</f>
        <v>2</v>
      </c>
      <c r="M8" s="283">
        <f>IF(ISBLANK(I8),0,1)</f>
        <v>0</v>
      </c>
    </row>
    <row r="9" spans="2:13" ht="15" customHeight="1" thickBot="1" x14ac:dyDescent="0.3">
      <c r="B9" s="82" t="s">
        <v>571</v>
      </c>
      <c r="C9" s="74" t="s">
        <v>572</v>
      </c>
      <c r="D9" s="270"/>
      <c r="E9" s="331">
        <v>70748</v>
      </c>
      <c r="F9" s="331">
        <v>23184</v>
      </c>
      <c r="G9" s="275">
        <v>52921</v>
      </c>
      <c r="H9" s="251" t="str">
        <f>IF(K9=1,"??","")</f>
        <v/>
      </c>
      <c r="I9" s="4"/>
      <c r="J9" s="283">
        <f>IF(ISNUMBER(G9),1,0)</f>
        <v>1</v>
      </c>
      <c r="K9" s="283">
        <f>IF(L9-M9-J9=2,1,0)</f>
        <v>0</v>
      </c>
      <c r="L9" s="283">
        <f>IF(E9+F9&gt;0,2,0)</f>
        <v>2</v>
      </c>
      <c r="M9" s="283">
        <f>IF(ISBLANK(I9),0,1)</f>
        <v>0</v>
      </c>
    </row>
    <row r="10" spans="2:13" ht="15" customHeight="1" x14ac:dyDescent="0.25">
      <c r="B10" s="71" t="s">
        <v>573</v>
      </c>
      <c r="C10" s="72" t="s">
        <v>574</v>
      </c>
      <c r="D10" s="270"/>
      <c r="E10" s="41">
        <v>173505.36450233281</v>
      </c>
      <c r="F10" s="41">
        <v>60160</v>
      </c>
      <c r="G10" s="263">
        <v>132738</v>
      </c>
      <c r="H10" s="249" t="str">
        <f>IF(K10=1,"??","")</f>
        <v/>
      </c>
      <c r="I10" s="46"/>
      <c r="J10" s="283">
        <f>IF(ISNUMBER(G10),1,0)</f>
        <v>1</v>
      </c>
      <c r="K10" s="283">
        <f>IF(L10-M10-J10=2,1,0)</f>
        <v>0</v>
      </c>
      <c r="L10" s="283">
        <f>IF(E10+F10&gt;0,2,0)</f>
        <v>2</v>
      </c>
      <c r="M10" s="283">
        <f>IF(ISBLANK(I10),0,1)</f>
        <v>0</v>
      </c>
    </row>
    <row r="11" spans="2:13" ht="15" customHeight="1" thickBot="1" x14ac:dyDescent="0.3">
      <c r="B11" s="82" t="s">
        <v>575</v>
      </c>
      <c r="C11" s="74" t="s">
        <v>576</v>
      </c>
      <c r="D11" s="270"/>
      <c r="E11" s="331">
        <v>58748</v>
      </c>
      <c r="F11" s="331">
        <v>56380</v>
      </c>
      <c r="G11" s="275">
        <v>96231</v>
      </c>
      <c r="H11" s="251" t="str">
        <f>IF(K11=1,"??","")</f>
        <v/>
      </c>
      <c r="I11" s="4"/>
      <c r="J11" s="283">
        <f>IF(ISNUMBER(G11),1,0)</f>
        <v>1</v>
      </c>
      <c r="K11" s="283">
        <f>IF(L11-M11-J11=2,1,0)</f>
        <v>0</v>
      </c>
      <c r="L11" s="283">
        <f>IF(E11+F11&gt;0,2,0)</f>
        <v>2</v>
      </c>
      <c r="M11" s="283">
        <f>IF(ISBLANK(I11),0,1)</f>
        <v>0</v>
      </c>
    </row>
    <row r="12" spans="2:13" ht="15" customHeight="1" x14ac:dyDescent="0.25"/>
    <row r="13" spans="2:13" ht="15" customHeight="1" x14ac:dyDescent="0.25"/>
    <row r="14" spans="2:13" ht="15" customHeight="1" x14ac:dyDescent="0.25"/>
    <row r="15" spans="2:13" ht="15" customHeight="1" x14ac:dyDescent="0.25"/>
    <row r="16" spans="2:13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</sheetData>
  <sheetProtection password="E11B" sheet="1"/>
  <conditionalFormatting sqref="H8:H11">
    <cfRule type="expression" dxfId="96" priority="1">
      <formula>H8=""</formula>
    </cfRule>
    <cfRule type="expression" dxfId="95" priority="2">
      <formula>H8="??"</formula>
    </cfRule>
  </conditionalFormatting>
  <hyperlinks>
    <hyperlink ref="E1" location="'13'!A1" display="Tilbake"/>
    <hyperlink ref="F1" location="Innhold!A2" display="Innhold"/>
    <hyperlink ref="G1" location="'15'!G8" display="Neste"/>
  </hyperlinks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5"/>
  <sheetViews>
    <sheetView showGridLines="0" workbookViewId="0">
      <pane ySplit="5" topLeftCell="A38" activePane="bottomLeft" state="frozen"/>
      <selection pane="bottomLeft" activeCell="G59" sqref="G59:G62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63.140625" style="314" customWidth="1"/>
    <col min="4" max="4" width="5.7109375" style="286" customWidth="1"/>
    <col min="5" max="7" width="17.140625" style="314" customWidth="1"/>
    <col min="8" max="8" width="5.7109375" style="314" customWidth="1"/>
    <col min="9" max="9" width="71.4257812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347</v>
      </c>
      <c r="C3" s="58"/>
      <c r="E3" s="57"/>
      <c r="F3" s="59"/>
      <c r="G3" s="60"/>
      <c r="J3" s="283">
        <f>SUM(J8:J55)</f>
        <v>30</v>
      </c>
      <c r="K3" s="283">
        <f>SUM(K8:K55)</f>
        <v>0</v>
      </c>
      <c r="L3" s="283">
        <f>SUM(L8:L55)/2</f>
        <v>26</v>
      </c>
      <c r="M3" s="283">
        <f>SUM(M8:M55)</f>
        <v>0</v>
      </c>
    </row>
    <row r="4" spans="2:13" ht="15" customHeight="1" x14ac:dyDescent="0.25">
      <c r="B4" s="61"/>
      <c r="C4" s="62"/>
      <c r="E4" s="63"/>
      <c r="F4" s="64" t="s">
        <v>332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346</v>
      </c>
      <c r="G5" s="69"/>
    </row>
    <row r="6" spans="2:13" ht="15" customHeight="1" thickBot="1" x14ac:dyDescent="0.3"/>
    <row r="7" spans="2:13" ht="15" customHeight="1" thickBot="1" x14ac:dyDescent="0.3">
      <c r="B7" s="70" t="s">
        <v>30</v>
      </c>
      <c r="C7" s="93" t="s">
        <v>577</v>
      </c>
      <c r="E7" s="70" t="s">
        <v>103</v>
      </c>
      <c r="F7" s="70" t="s">
        <v>137</v>
      </c>
      <c r="G7" s="70" t="s">
        <v>32</v>
      </c>
      <c r="I7" s="93" t="s">
        <v>95</v>
      </c>
      <c r="J7" s="283"/>
      <c r="K7" s="283"/>
    </row>
    <row r="8" spans="2:13" ht="15" customHeight="1" x14ac:dyDescent="0.25">
      <c r="B8" s="232" t="s">
        <v>578</v>
      </c>
      <c r="C8" s="124" t="s">
        <v>579</v>
      </c>
      <c r="D8" s="270"/>
      <c r="E8" s="41">
        <v>129824.93696925</v>
      </c>
      <c r="F8" s="41">
        <v>57937.060068199993</v>
      </c>
      <c r="G8" s="263">
        <v>129672.70611157067</v>
      </c>
      <c r="H8" s="249" t="str">
        <f>IF(K8=1,"??","")</f>
        <v/>
      </c>
      <c r="I8" s="260"/>
      <c r="J8" s="283">
        <f>IF(ISNUMBER(G8),1,0)</f>
        <v>1</v>
      </c>
      <c r="K8" s="283">
        <f>IF(L8-M8-J8=2,1,0)</f>
        <v>0</v>
      </c>
      <c r="L8" s="283">
        <f>IF(E8+F8&gt;0,2,0)</f>
        <v>2</v>
      </c>
      <c r="M8" s="283">
        <f>IF(ISBLANK(I8),0,1)</f>
        <v>0</v>
      </c>
    </row>
    <row r="9" spans="2:13" ht="15" customHeight="1" x14ac:dyDescent="0.25">
      <c r="B9" s="233" t="s">
        <v>580</v>
      </c>
      <c r="C9" s="126" t="s">
        <v>581</v>
      </c>
      <c r="D9" s="270"/>
      <c r="E9" s="53">
        <v>81024.699569010001</v>
      </c>
      <c r="F9" s="53">
        <v>37488.927318020003</v>
      </c>
      <c r="G9" s="264">
        <v>82471.765207058241</v>
      </c>
      <c r="H9" s="262" t="str">
        <f>IF(K9=1,"??","")</f>
        <v/>
      </c>
      <c r="I9" s="261"/>
      <c r="J9" s="283">
        <f>IF(ISNUMBER(G9),1,0)</f>
        <v>1</v>
      </c>
      <c r="K9" s="283">
        <f>IF(L9-M9-J9=2,1,0)</f>
        <v>0</v>
      </c>
      <c r="L9" s="283">
        <f>IF(E9+F9&gt;0,2,0)</f>
        <v>2</v>
      </c>
      <c r="M9" s="283">
        <f>IF(ISBLANK(I9),0,1)</f>
        <v>0</v>
      </c>
    </row>
    <row r="10" spans="2:13" ht="15" customHeight="1" x14ac:dyDescent="0.25">
      <c r="B10" s="233" t="s">
        <v>582</v>
      </c>
      <c r="C10" s="126" t="s">
        <v>583</v>
      </c>
      <c r="D10" s="270"/>
      <c r="E10" s="53">
        <v>68989.698999999993</v>
      </c>
      <c r="F10" s="53">
        <v>26165.821</v>
      </c>
      <c r="G10" s="264">
        <v>59868.802449981747</v>
      </c>
      <c r="H10" s="262" t="str">
        <f>IF(K10=1,"??","")</f>
        <v/>
      </c>
      <c r="I10" s="261"/>
      <c r="J10" s="283">
        <f>IF(ISNUMBER(G10),1,0)</f>
        <v>1</v>
      </c>
      <c r="K10" s="283">
        <f>IF(L10-M10-J10=2,1,0)</f>
        <v>0</v>
      </c>
      <c r="L10" s="283">
        <f>IF(E10+F10&gt;0,2,0)</f>
        <v>2</v>
      </c>
      <c r="M10" s="283">
        <f>IF(ISBLANK(I10),0,1)</f>
        <v>0</v>
      </c>
    </row>
    <row r="11" spans="2:13" ht="15" customHeight="1" x14ac:dyDescent="0.25">
      <c r="B11" s="233" t="s">
        <v>584</v>
      </c>
      <c r="C11" s="126" t="s">
        <v>585</v>
      </c>
      <c r="D11" s="270"/>
      <c r="E11" s="53">
        <v>107.31399999999999</v>
      </c>
      <c r="F11" s="53">
        <v>50.453000000000003</v>
      </c>
      <c r="G11" s="264">
        <v>82.723061303011406</v>
      </c>
      <c r="H11" s="262" t="str">
        <f>IF(K11=1,"??","")</f>
        <v/>
      </c>
      <c r="I11" s="261"/>
      <c r="J11" s="283">
        <f>IF(ISNUMBER(G11),1,0)</f>
        <v>1</v>
      </c>
      <c r="K11" s="283">
        <f>IF(L11-M11-J11=2,1,0)</f>
        <v>0</v>
      </c>
      <c r="L11" s="283">
        <f>IF(E11+F11&gt;0,2,0)</f>
        <v>2</v>
      </c>
      <c r="M11" s="283">
        <f>IF(ISBLANK(I11),0,1)</f>
        <v>0</v>
      </c>
    </row>
    <row r="12" spans="2:13" ht="15" customHeight="1" thickBot="1" x14ac:dyDescent="0.3">
      <c r="B12" s="102" t="s">
        <v>586</v>
      </c>
      <c r="C12" s="125" t="s">
        <v>587</v>
      </c>
      <c r="D12" s="270"/>
      <c r="E12" s="331">
        <v>4776514.3101488901</v>
      </c>
      <c r="F12" s="331">
        <v>2132885.5338807981</v>
      </c>
      <c r="G12" s="275">
        <v>5604013.2062273882</v>
      </c>
      <c r="H12" s="251" t="str">
        <f>IF(K12=1,"??","")</f>
        <v/>
      </c>
      <c r="I12" s="337"/>
      <c r="J12" s="283">
        <f>IF(ISNUMBER(G12),1,0)</f>
        <v>1</v>
      </c>
      <c r="K12" s="283">
        <f>IF(L12-M12-J12=2,1,0)</f>
        <v>0</v>
      </c>
      <c r="L12" s="283">
        <f>IF(E12+F12&gt;0,2,0)</f>
        <v>2</v>
      </c>
      <c r="M12" s="283">
        <f>IF(ISBLANK(I12),0,1)</f>
        <v>0</v>
      </c>
    </row>
    <row r="13" spans="2:13" ht="15" customHeight="1" thickBot="1" x14ac:dyDescent="0.3">
      <c r="D13" s="270"/>
    </row>
    <row r="14" spans="2:13" ht="15" customHeight="1" thickBot="1" x14ac:dyDescent="0.3">
      <c r="B14" s="70" t="s">
        <v>30</v>
      </c>
      <c r="C14" s="93" t="s">
        <v>588</v>
      </c>
      <c r="D14" s="270"/>
      <c r="E14" s="70" t="s">
        <v>103</v>
      </c>
      <c r="F14" s="70" t="s">
        <v>137</v>
      </c>
      <c r="G14" s="70" t="s">
        <v>32</v>
      </c>
      <c r="I14" s="93" t="s">
        <v>95</v>
      </c>
    </row>
    <row r="15" spans="2:13" ht="15" customHeight="1" thickBot="1" x14ac:dyDescent="0.3">
      <c r="B15" s="89" t="s">
        <v>589</v>
      </c>
      <c r="C15" s="136" t="s">
        <v>590</v>
      </c>
      <c r="D15" s="270"/>
      <c r="E15" s="55">
        <v>139845</v>
      </c>
      <c r="F15" s="55">
        <v>57948</v>
      </c>
      <c r="G15" s="272">
        <v>127537</v>
      </c>
      <c r="H15" s="248" t="str">
        <f>IF(K15=1,"??","")</f>
        <v/>
      </c>
      <c r="I15" s="274"/>
      <c r="J15" s="283">
        <f>IF(ISNUMBER(G15),1,0)</f>
        <v>1</v>
      </c>
      <c r="K15" s="283">
        <f>IF(L15-M15-J15=2,1,0)</f>
        <v>0</v>
      </c>
      <c r="L15" s="283">
        <f>IF(E15+F15&gt;0,2,0)</f>
        <v>2</v>
      </c>
      <c r="M15" s="283">
        <f>IF(ISBLANK(I15),0,1)</f>
        <v>0</v>
      </c>
    </row>
    <row r="16" spans="2:13" ht="15" customHeight="1" thickBot="1" x14ac:dyDescent="0.3">
      <c r="D16" s="270"/>
    </row>
    <row r="17" spans="2:13" ht="15" customHeight="1" thickBot="1" x14ac:dyDescent="0.3">
      <c r="B17" s="70" t="s">
        <v>30</v>
      </c>
      <c r="C17" s="93" t="s">
        <v>591</v>
      </c>
      <c r="D17" s="270"/>
      <c r="E17" s="70" t="s">
        <v>103</v>
      </c>
      <c r="F17" s="70" t="s">
        <v>137</v>
      </c>
      <c r="G17" s="70" t="s">
        <v>32</v>
      </c>
      <c r="I17" s="93" t="s">
        <v>95</v>
      </c>
    </row>
    <row r="18" spans="2:13" ht="15" customHeight="1" x14ac:dyDescent="0.25">
      <c r="B18" s="232" t="s">
        <v>592</v>
      </c>
      <c r="C18" s="124" t="s">
        <v>593</v>
      </c>
      <c r="D18" s="270"/>
      <c r="E18" s="41">
        <v>49111.952407010001</v>
      </c>
      <c r="F18" s="41">
        <v>20256.86529722</v>
      </c>
      <c r="G18" s="263">
        <v>42721.819729280556</v>
      </c>
      <c r="H18" s="249" t="str">
        <f>IF(K18=1,"??","")</f>
        <v/>
      </c>
      <c r="I18" s="260"/>
      <c r="J18" s="283">
        <f>IF(ISNUMBER(G18),1,0)</f>
        <v>1</v>
      </c>
      <c r="K18" s="283">
        <f>IF(L18-M18-J18=2,1,0)</f>
        <v>0</v>
      </c>
      <c r="L18" s="283">
        <f>IF(E18+F18&gt;0,2,0)</f>
        <v>2</v>
      </c>
      <c r="M18" s="283">
        <f>IF(ISBLANK(I18),0,1)</f>
        <v>0</v>
      </c>
    </row>
    <row r="19" spans="2:13" ht="15" customHeight="1" x14ac:dyDescent="0.25">
      <c r="B19" s="233" t="s">
        <v>594</v>
      </c>
      <c r="C19" s="126" t="s">
        <v>595</v>
      </c>
      <c r="D19" s="270"/>
      <c r="E19" s="53">
        <v>18419.640248</v>
      </c>
      <c r="F19" s="53">
        <v>7547.4825119999996</v>
      </c>
      <c r="G19" s="264">
        <v>15601.716098660603</v>
      </c>
      <c r="H19" s="262" t="str">
        <f>IF(K19=1,"??","")</f>
        <v/>
      </c>
      <c r="I19" s="261"/>
      <c r="J19" s="283">
        <f>IF(ISNUMBER(G19),1,0)</f>
        <v>1</v>
      </c>
      <c r="K19" s="283">
        <f>IF(L19-M19-J19=2,1,0)</f>
        <v>0</v>
      </c>
      <c r="L19" s="283">
        <f>IF(E19+F19&gt;0,2,0)</f>
        <v>2</v>
      </c>
      <c r="M19" s="283">
        <f>IF(ISBLANK(I19),0,1)</f>
        <v>0</v>
      </c>
    </row>
    <row r="20" spans="2:13" ht="15" customHeight="1" x14ac:dyDescent="0.25">
      <c r="B20" s="233" t="s">
        <v>596</v>
      </c>
      <c r="C20" s="126" t="s">
        <v>597</v>
      </c>
      <c r="D20" s="270"/>
      <c r="E20" s="53">
        <v>52729.300025639997</v>
      </c>
      <c r="F20" s="53">
        <v>23605.489004499999</v>
      </c>
      <c r="G20" s="264">
        <v>55430.76733262479</v>
      </c>
      <c r="H20" s="262" t="str">
        <f>IF(K20=1,"??","")</f>
        <v/>
      </c>
      <c r="I20" s="261"/>
      <c r="J20" s="283">
        <f>IF(ISNUMBER(G20),1,0)</f>
        <v>1</v>
      </c>
      <c r="K20" s="283">
        <f>IF(L20-M20-J20=2,1,0)</f>
        <v>0</v>
      </c>
      <c r="L20" s="283">
        <f>IF(E20+F20&gt;0,2,0)</f>
        <v>2</v>
      </c>
      <c r="M20" s="283">
        <f>IF(ISBLANK(I20),0,1)</f>
        <v>0</v>
      </c>
    </row>
    <row r="21" spans="2:13" ht="15" customHeight="1" thickBot="1" x14ac:dyDescent="0.3">
      <c r="B21" s="234" t="s">
        <v>598</v>
      </c>
      <c r="C21" s="128" t="s">
        <v>599</v>
      </c>
      <c r="D21" s="270"/>
      <c r="E21" s="2"/>
      <c r="F21" s="2"/>
      <c r="G21" s="255">
        <v>0</v>
      </c>
      <c r="H21" s="251" t="str">
        <f>IF(K21=1,"??","")</f>
        <v/>
      </c>
      <c r="I21" s="337"/>
      <c r="J21" s="283">
        <f>IF(ISNUMBER(G21),1,0)</f>
        <v>1</v>
      </c>
      <c r="K21" s="283">
        <f>IF(L21-M21-J21=2,1,0)</f>
        <v>0</v>
      </c>
      <c r="L21" s="283">
        <f>IF(E21+F21&gt;0,2,0)</f>
        <v>0</v>
      </c>
      <c r="M21" s="283">
        <f>IF(ISBLANK(I21),0,1)</f>
        <v>0</v>
      </c>
    </row>
    <row r="22" spans="2:13" ht="15" customHeight="1" thickBot="1" x14ac:dyDescent="0.3">
      <c r="B22" s="98" t="s">
        <v>600</v>
      </c>
      <c r="C22" s="129" t="s">
        <v>601</v>
      </c>
      <c r="D22" s="270"/>
      <c r="E22" s="100">
        <f>SUM(E18:E21)</f>
        <v>120260.89268064999</v>
      </c>
      <c r="F22" s="100">
        <f>SUM(F18:F21)</f>
        <v>51409.836813720001</v>
      </c>
      <c r="G22" s="100">
        <f>SUM(G18:G21)</f>
        <v>113754.30316056595</v>
      </c>
    </row>
    <row r="23" spans="2:13" ht="15" customHeight="1" thickBot="1" x14ac:dyDescent="0.3">
      <c r="D23" s="270"/>
    </row>
    <row r="24" spans="2:13" ht="15" customHeight="1" thickBot="1" x14ac:dyDescent="0.3">
      <c r="B24" s="76" t="s">
        <v>30</v>
      </c>
      <c r="C24" s="77" t="s">
        <v>602</v>
      </c>
      <c r="D24" s="270"/>
      <c r="E24" s="76" t="s">
        <v>103</v>
      </c>
      <c r="F24" s="76" t="s">
        <v>137</v>
      </c>
      <c r="G24" s="76" t="s">
        <v>32</v>
      </c>
      <c r="I24" s="77" t="s">
        <v>95</v>
      </c>
    </row>
    <row r="25" spans="2:13" ht="15" customHeight="1" x14ac:dyDescent="0.25">
      <c r="B25" s="232" t="s">
        <v>603</v>
      </c>
      <c r="C25" s="124" t="s">
        <v>579</v>
      </c>
      <c r="D25" s="270"/>
      <c r="E25" s="41">
        <v>34834.54296875</v>
      </c>
      <c r="F25" s="41">
        <v>15587</v>
      </c>
      <c r="G25" s="263">
        <v>34669</v>
      </c>
      <c r="H25" s="249" t="str">
        <f>IF(K25=1,"??","")</f>
        <v/>
      </c>
      <c r="I25" s="260"/>
      <c r="J25" s="283">
        <f>IF(ISNUMBER(G25),1,0)</f>
        <v>1</v>
      </c>
      <c r="K25" s="283">
        <f>IF(L25-M25-J25=2,1,0)</f>
        <v>0</v>
      </c>
      <c r="L25" s="283">
        <f>IF(E25+F25&gt;0,2,0)</f>
        <v>2</v>
      </c>
      <c r="M25" s="283">
        <f>IF(ISBLANK(I25),0,1)</f>
        <v>0</v>
      </c>
    </row>
    <row r="26" spans="2:13" ht="15" customHeight="1" x14ac:dyDescent="0.25">
      <c r="B26" s="233" t="s">
        <v>604</v>
      </c>
      <c r="C26" s="126" t="s">
        <v>581</v>
      </c>
      <c r="D26" s="270"/>
      <c r="E26" s="53">
        <v>22903.15234375</v>
      </c>
      <c r="F26" s="53">
        <v>10527</v>
      </c>
      <c r="G26" s="264">
        <v>23511</v>
      </c>
      <c r="H26" s="262" t="str">
        <f>IF(K26=1,"??","")</f>
        <v/>
      </c>
      <c r="I26" s="261"/>
      <c r="J26" s="283">
        <f>IF(ISNUMBER(G26),1,0)</f>
        <v>1</v>
      </c>
      <c r="K26" s="283">
        <f>IF(L26-M26-J26=2,1,0)</f>
        <v>0</v>
      </c>
      <c r="L26" s="283">
        <f>IF(E26+F26&gt;0,2,0)</f>
        <v>2</v>
      </c>
      <c r="M26" s="283">
        <f>IF(ISBLANK(I26),0,1)</f>
        <v>0</v>
      </c>
    </row>
    <row r="27" spans="2:13" ht="15" customHeight="1" x14ac:dyDescent="0.25">
      <c r="B27" s="233" t="s">
        <v>605</v>
      </c>
      <c r="C27" s="126" t="s">
        <v>583</v>
      </c>
      <c r="D27" s="270"/>
      <c r="E27" s="53">
        <v>17568.773681640629</v>
      </c>
      <c r="F27" s="53">
        <v>7226</v>
      </c>
      <c r="G27" s="264">
        <v>17396</v>
      </c>
      <c r="H27" s="262" t="str">
        <f>IF(K27=1,"??","")</f>
        <v/>
      </c>
      <c r="I27" s="261"/>
      <c r="J27" s="283">
        <f>IF(ISNUMBER(G27),1,0)</f>
        <v>1</v>
      </c>
      <c r="K27" s="283">
        <f>IF(L27-M27-J27=2,1,0)</f>
        <v>0</v>
      </c>
      <c r="L27" s="283">
        <f>IF(E27+F27&gt;0,2,0)</f>
        <v>2</v>
      </c>
      <c r="M27" s="283">
        <f>IF(ISBLANK(I27),0,1)</f>
        <v>0</v>
      </c>
    </row>
    <row r="28" spans="2:13" ht="15" customHeight="1" x14ac:dyDescent="0.25">
      <c r="B28" s="233" t="s">
        <v>606</v>
      </c>
      <c r="C28" s="126" t="s">
        <v>585</v>
      </c>
      <c r="D28" s="270"/>
      <c r="E28" s="53">
        <v>92</v>
      </c>
      <c r="F28" s="53">
        <v>32</v>
      </c>
      <c r="G28" s="264">
        <v>68</v>
      </c>
      <c r="H28" s="262" t="str">
        <f>IF(K28=1,"??","")</f>
        <v/>
      </c>
      <c r="I28" s="261"/>
      <c r="J28" s="283">
        <f>IF(ISNUMBER(G28),1,0)</f>
        <v>1</v>
      </c>
      <c r="K28" s="283">
        <f>IF(L28-M28-J28=2,1,0)</f>
        <v>0</v>
      </c>
      <c r="L28" s="283">
        <f>IF(E28+F28&gt;0,2,0)</f>
        <v>2</v>
      </c>
      <c r="M28" s="283">
        <f>IF(ISBLANK(I28),0,1)</f>
        <v>0</v>
      </c>
    </row>
    <row r="29" spans="2:13" ht="15" customHeight="1" thickBot="1" x14ac:dyDescent="0.3">
      <c r="B29" s="102" t="s">
        <v>607</v>
      </c>
      <c r="C29" s="125" t="s">
        <v>587</v>
      </c>
      <c r="D29" s="270"/>
      <c r="E29" s="331">
        <v>1143798.125</v>
      </c>
      <c r="F29" s="331">
        <v>622803</v>
      </c>
      <c r="G29" s="275">
        <v>1708380</v>
      </c>
      <c r="H29" s="251" t="str">
        <f>IF(K29=1,"??","")</f>
        <v/>
      </c>
      <c r="I29" s="337"/>
      <c r="J29" s="283">
        <f>IF(ISNUMBER(G29),1,0)</f>
        <v>1</v>
      </c>
      <c r="K29" s="283">
        <f>IF(L29-M29-J29=2,1,0)</f>
        <v>0</v>
      </c>
      <c r="L29" s="283">
        <f>IF(E29+F29&gt;0,2,0)</f>
        <v>2</v>
      </c>
      <c r="M29" s="283">
        <f>IF(ISBLANK(I29),0,1)</f>
        <v>0</v>
      </c>
    </row>
    <row r="30" spans="2:13" ht="15" customHeight="1" thickBot="1" x14ac:dyDescent="0.3">
      <c r="D30" s="270"/>
    </row>
    <row r="31" spans="2:13" ht="15" customHeight="1" thickBot="1" x14ac:dyDescent="0.3">
      <c r="B31" s="76" t="s">
        <v>30</v>
      </c>
      <c r="C31" s="77" t="s">
        <v>608</v>
      </c>
      <c r="D31" s="270"/>
      <c r="E31" s="76" t="s">
        <v>103</v>
      </c>
      <c r="F31" s="76" t="s">
        <v>137</v>
      </c>
      <c r="G31" s="76" t="s">
        <v>32</v>
      </c>
      <c r="I31" s="77" t="s">
        <v>95</v>
      </c>
    </row>
    <row r="32" spans="2:13" ht="15" customHeight="1" thickBot="1" x14ac:dyDescent="0.3">
      <c r="B32" s="89" t="s">
        <v>609</v>
      </c>
      <c r="C32" s="136" t="s">
        <v>590</v>
      </c>
      <c r="D32" s="270"/>
      <c r="E32" s="55">
        <v>49843</v>
      </c>
      <c r="F32" s="55">
        <v>19896</v>
      </c>
      <c r="G32" s="272">
        <v>47404</v>
      </c>
      <c r="H32" s="248" t="str">
        <f>IF(K32=1,"??","")</f>
        <v/>
      </c>
      <c r="I32" s="274"/>
      <c r="J32" s="283">
        <f>IF(ISNUMBER(G32),1,0)</f>
        <v>1</v>
      </c>
      <c r="K32" s="283">
        <f>IF(L32-M32-J32=2,1,0)</f>
        <v>0</v>
      </c>
      <c r="L32" s="283">
        <f>IF(E32+F32&gt;0,2,0)</f>
        <v>2</v>
      </c>
      <c r="M32" s="283">
        <f>IF(ISBLANK(I32),0,1)</f>
        <v>0</v>
      </c>
    </row>
    <row r="33" spans="2:13" ht="15" customHeight="1" thickBot="1" x14ac:dyDescent="0.3">
      <c r="D33" s="270"/>
    </row>
    <row r="34" spans="2:13" ht="15" customHeight="1" thickBot="1" x14ac:dyDescent="0.3">
      <c r="B34" s="76" t="s">
        <v>30</v>
      </c>
      <c r="C34" s="77" t="s">
        <v>610</v>
      </c>
      <c r="D34" s="270"/>
      <c r="E34" s="76" t="s">
        <v>103</v>
      </c>
      <c r="F34" s="76" t="s">
        <v>137</v>
      </c>
      <c r="G34" s="76" t="s">
        <v>32</v>
      </c>
      <c r="I34" s="77" t="s">
        <v>95</v>
      </c>
    </row>
    <row r="35" spans="2:13" ht="15" customHeight="1" x14ac:dyDescent="0.25">
      <c r="B35" s="232" t="s">
        <v>611</v>
      </c>
      <c r="C35" s="124" t="s">
        <v>593</v>
      </c>
      <c r="D35" s="270"/>
      <c r="E35" s="41">
        <v>42913.177734375</v>
      </c>
      <c r="F35" s="41">
        <v>18950</v>
      </c>
      <c r="G35" s="263">
        <v>38905</v>
      </c>
      <c r="H35" s="249" t="str">
        <f>IF(K35=1,"??","")</f>
        <v/>
      </c>
      <c r="I35" s="260"/>
      <c r="J35" s="283">
        <f>IF(ISNUMBER(G35),1,0)</f>
        <v>1</v>
      </c>
      <c r="K35" s="283">
        <f>IF(L35-M35-J35=2,1,0)</f>
        <v>0</v>
      </c>
      <c r="L35" s="283">
        <f>IF(E35+F35&gt;0,2,0)</f>
        <v>2</v>
      </c>
      <c r="M35" s="283">
        <f>IF(ISBLANK(I35),0,1)</f>
        <v>0</v>
      </c>
    </row>
    <row r="36" spans="2:13" ht="15" customHeight="1" x14ac:dyDescent="0.25">
      <c r="B36" s="233" t="s">
        <v>612</v>
      </c>
      <c r="C36" s="126" t="s">
        <v>595</v>
      </c>
      <c r="D36" s="270"/>
      <c r="E36" s="53">
        <v>6921.06591796875</v>
      </c>
      <c r="F36" s="53">
        <v>3117</v>
      </c>
      <c r="G36" s="264">
        <v>6971</v>
      </c>
      <c r="H36" s="262" t="str">
        <f>IF(K36=1,"??","")</f>
        <v/>
      </c>
      <c r="I36" s="261"/>
      <c r="J36" s="283">
        <f>IF(ISNUMBER(G36),1,0)</f>
        <v>1</v>
      </c>
      <c r="K36" s="283">
        <f>IF(L36-M36-J36=2,1,0)</f>
        <v>0</v>
      </c>
      <c r="L36" s="283">
        <f>IF(E36+F36&gt;0,2,0)</f>
        <v>2</v>
      </c>
      <c r="M36" s="283">
        <f>IF(ISBLANK(I36),0,1)</f>
        <v>0</v>
      </c>
    </row>
    <row r="37" spans="2:13" ht="15" customHeight="1" x14ac:dyDescent="0.25">
      <c r="B37" s="233" t="s">
        <v>613</v>
      </c>
      <c r="C37" s="126" t="s">
        <v>597</v>
      </c>
      <c r="D37" s="270"/>
      <c r="E37" s="53">
        <v>55347.99609375</v>
      </c>
      <c r="F37" s="53">
        <v>27256</v>
      </c>
      <c r="G37" s="264">
        <v>57849</v>
      </c>
      <c r="H37" s="262" t="str">
        <f>IF(K37=1,"??","")</f>
        <v/>
      </c>
      <c r="I37" s="261"/>
      <c r="J37" s="283">
        <f>IF(ISNUMBER(G37),1,0)</f>
        <v>1</v>
      </c>
      <c r="K37" s="283">
        <f>IF(L37-M37-J37=2,1,0)</f>
        <v>0</v>
      </c>
      <c r="L37" s="283">
        <f>IF(E37+F37&gt;0,2,0)</f>
        <v>2</v>
      </c>
      <c r="M37" s="283">
        <f>IF(ISBLANK(I37),0,1)</f>
        <v>0</v>
      </c>
    </row>
    <row r="38" spans="2:13" ht="15" customHeight="1" thickBot="1" x14ac:dyDescent="0.3">
      <c r="B38" s="234" t="s">
        <v>614</v>
      </c>
      <c r="C38" s="128" t="s">
        <v>599</v>
      </c>
      <c r="D38" s="270"/>
      <c r="E38" s="2"/>
      <c r="F38" s="2"/>
      <c r="G38" s="255">
        <v>0</v>
      </c>
      <c r="H38" s="251" t="str">
        <f>IF(K38=1,"??","")</f>
        <v/>
      </c>
      <c r="I38" s="337"/>
      <c r="J38" s="283">
        <f>IF(ISNUMBER(G38),1,0)</f>
        <v>1</v>
      </c>
      <c r="K38" s="283">
        <f>IF(L38-M38-J38=2,1,0)</f>
        <v>0</v>
      </c>
      <c r="L38" s="283">
        <f>IF(E38+F38&gt;0,2,0)</f>
        <v>0</v>
      </c>
      <c r="M38" s="283">
        <f>IF(ISBLANK(I38),0,1)</f>
        <v>0</v>
      </c>
    </row>
    <row r="39" spans="2:13" ht="15" customHeight="1" thickBot="1" x14ac:dyDescent="0.3">
      <c r="B39" s="98" t="s">
        <v>615</v>
      </c>
      <c r="C39" s="129" t="s">
        <v>601</v>
      </c>
      <c r="D39" s="270"/>
      <c r="E39" s="100">
        <f>SUM(E35:E38)</f>
        <v>105182.23974609375</v>
      </c>
      <c r="F39" s="100">
        <f>SUM(F35:F38)</f>
        <v>49323</v>
      </c>
      <c r="G39" s="100">
        <f>SUM(G35:G38)</f>
        <v>103725</v>
      </c>
    </row>
    <row r="40" spans="2:13" ht="15" customHeight="1" thickBot="1" x14ac:dyDescent="0.3">
      <c r="D40" s="270"/>
    </row>
    <row r="41" spans="2:13" ht="15" customHeight="1" thickBot="1" x14ac:dyDescent="0.3">
      <c r="B41" s="117" t="s">
        <v>30</v>
      </c>
      <c r="C41" s="118" t="s">
        <v>616</v>
      </c>
      <c r="D41" s="270"/>
      <c r="E41" s="117" t="s">
        <v>103</v>
      </c>
      <c r="F41" s="117" t="s">
        <v>137</v>
      </c>
      <c r="G41" s="117" t="s">
        <v>32</v>
      </c>
      <c r="I41" s="118" t="s">
        <v>95</v>
      </c>
    </row>
    <row r="42" spans="2:13" ht="15" customHeight="1" x14ac:dyDescent="0.25">
      <c r="B42" s="232" t="s">
        <v>617</v>
      </c>
      <c r="C42" s="124" t="s">
        <v>579</v>
      </c>
      <c r="D42" s="270"/>
      <c r="E42" s="41">
        <v>3214</v>
      </c>
      <c r="F42" s="41">
        <v>1740.33581542969</v>
      </c>
      <c r="G42" s="263">
        <v>3928</v>
      </c>
      <c r="H42" s="249" t="str">
        <f>IF(K42=1,"??","")</f>
        <v/>
      </c>
      <c r="I42" s="260"/>
      <c r="J42" s="283">
        <f>IF(ISNUMBER(G42),1,0)</f>
        <v>1</v>
      </c>
      <c r="K42" s="283">
        <f>IF(L42-M42-J42=2,1,0)</f>
        <v>0</v>
      </c>
      <c r="L42" s="283">
        <f>IF(E42+F42&gt;0,2,0)</f>
        <v>2</v>
      </c>
      <c r="M42" s="283">
        <f>IF(ISBLANK(I42),0,1)</f>
        <v>0</v>
      </c>
    </row>
    <row r="43" spans="2:13" ht="15" customHeight="1" x14ac:dyDescent="0.25">
      <c r="B43" s="233" t="s">
        <v>618</v>
      </c>
      <c r="C43" s="126" t="s">
        <v>581</v>
      </c>
      <c r="D43" s="270"/>
      <c r="E43" s="53">
        <v>2306</v>
      </c>
      <c r="F43" s="53">
        <v>1277.75646972656</v>
      </c>
      <c r="G43" s="264">
        <v>2889</v>
      </c>
      <c r="H43" s="262" t="str">
        <f>IF(K43=1,"??","")</f>
        <v/>
      </c>
      <c r="I43" s="261"/>
      <c r="J43" s="283">
        <f>IF(ISNUMBER(G43),1,0)</f>
        <v>1</v>
      </c>
      <c r="K43" s="283">
        <f>IF(L43-M43-J43=2,1,0)</f>
        <v>0</v>
      </c>
      <c r="L43" s="283">
        <f>IF(E43+F43&gt;0,2,0)</f>
        <v>2</v>
      </c>
      <c r="M43" s="283">
        <f>IF(ISBLANK(I43),0,1)</f>
        <v>0</v>
      </c>
    </row>
    <row r="44" spans="2:13" ht="15" customHeight="1" x14ac:dyDescent="0.25">
      <c r="B44" s="233" t="s">
        <v>619</v>
      </c>
      <c r="C44" s="126" t="s">
        <v>583</v>
      </c>
      <c r="D44" s="270"/>
      <c r="E44" s="53">
        <v>2023</v>
      </c>
      <c r="F44" s="53">
        <v>1018.5100250244139</v>
      </c>
      <c r="G44" s="264">
        <v>2566</v>
      </c>
      <c r="H44" s="262" t="str">
        <f>IF(K44=1,"??","")</f>
        <v/>
      </c>
      <c r="I44" s="261"/>
      <c r="J44" s="283">
        <f>IF(ISNUMBER(G44),1,0)</f>
        <v>1</v>
      </c>
      <c r="K44" s="283">
        <f>IF(L44-M44-J44=2,1,0)</f>
        <v>0</v>
      </c>
      <c r="L44" s="283">
        <f>IF(E44+F44&gt;0,2,0)</f>
        <v>2</v>
      </c>
      <c r="M44" s="283">
        <f>IF(ISBLANK(I44),0,1)</f>
        <v>0</v>
      </c>
    </row>
    <row r="45" spans="2:13" ht="15" customHeight="1" x14ac:dyDescent="0.25">
      <c r="B45" s="233" t="s">
        <v>620</v>
      </c>
      <c r="C45" s="126" t="s">
        <v>585</v>
      </c>
      <c r="D45" s="270"/>
      <c r="E45" s="53"/>
      <c r="F45" s="53"/>
      <c r="G45" s="264">
        <v>0</v>
      </c>
      <c r="H45" s="262" t="str">
        <f>IF(K45=1,"??","")</f>
        <v/>
      </c>
      <c r="I45" s="261"/>
      <c r="J45" s="283">
        <f>IF(ISNUMBER(G45),1,0)</f>
        <v>1</v>
      </c>
      <c r="K45" s="283">
        <f>IF(L45-M45-J45=2,1,0)</f>
        <v>0</v>
      </c>
      <c r="L45" s="283">
        <f>IF(E45+F45&gt;0,2,0)</f>
        <v>0</v>
      </c>
      <c r="M45" s="283">
        <f>IF(ISBLANK(I45),0,1)</f>
        <v>0</v>
      </c>
    </row>
    <row r="46" spans="2:13" ht="15" customHeight="1" thickBot="1" x14ac:dyDescent="0.3">
      <c r="B46" s="102" t="s">
        <v>621</v>
      </c>
      <c r="C46" s="125" t="s">
        <v>587</v>
      </c>
      <c r="D46" s="270"/>
      <c r="E46" s="331">
        <v>149233</v>
      </c>
      <c r="F46" s="331">
        <v>123407.5703125</v>
      </c>
      <c r="G46" s="275">
        <v>328144</v>
      </c>
      <c r="H46" s="251" t="str">
        <f>IF(K46=1,"??","")</f>
        <v/>
      </c>
      <c r="I46" s="337"/>
      <c r="J46" s="283">
        <f>IF(ISNUMBER(G46),1,0)</f>
        <v>1</v>
      </c>
      <c r="K46" s="283">
        <f>IF(L46-M46-J46=2,1,0)</f>
        <v>0</v>
      </c>
      <c r="L46" s="283">
        <f>IF(E46+F46&gt;0,2,0)</f>
        <v>2</v>
      </c>
      <c r="M46" s="283">
        <f>IF(ISBLANK(I46),0,1)</f>
        <v>0</v>
      </c>
    </row>
    <row r="47" spans="2:13" ht="15" customHeight="1" thickBot="1" x14ac:dyDescent="0.3">
      <c r="D47" s="270"/>
    </row>
    <row r="48" spans="2:13" ht="15" customHeight="1" thickBot="1" x14ac:dyDescent="0.3">
      <c r="B48" s="117" t="s">
        <v>30</v>
      </c>
      <c r="C48" s="118" t="s">
        <v>622</v>
      </c>
      <c r="D48" s="270"/>
      <c r="E48" s="117" t="s">
        <v>103</v>
      </c>
      <c r="F48" s="117" t="s">
        <v>137</v>
      </c>
      <c r="G48" s="117" t="s">
        <v>32</v>
      </c>
      <c r="I48" s="118" t="s">
        <v>95</v>
      </c>
    </row>
    <row r="49" spans="2:13" ht="15" customHeight="1" thickBot="1" x14ac:dyDescent="0.3">
      <c r="B49" s="89" t="s">
        <v>623</v>
      </c>
      <c r="C49" s="136" t="s">
        <v>590</v>
      </c>
      <c r="D49" s="270"/>
      <c r="E49" s="55">
        <v>5203</v>
      </c>
      <c r="F49" s="55">
        <v>2921.50927734375</v>
      </c>
      <c r="G49" s="272">
        <v>7713</v>
      </c>
      <c r="H49" s="248" t="str">
        <f>IF(K49=1,"??","")</f>
        <v/>
      </c>
      <c r="I49" s="274"/>
      <c r="J49" s="283">
        <f>IF(ISNUMBER(G49),1,0)</f>
        <v>1</v>
      </c>
      <c r="K49" s="283">
        <f>IF(L49-M49-J49=2,1,0)</f>
        <v>0</v>
      </c>
      <c r="L49" s="283">
        <f>IF(E49+F49&gt;0,2,0)</f>
        <v>2</v>
      </c>
      <c r="M49" s="283">
        <f>IF(ISBLANK(I49),0,1)</f>
        <v>0</v>
      </c>
    </row>
    <row r="50" spans="2:13" ht="15" customHeight="1" thickBot="1" x14ac:dyDescent="0.3">
      <c r="D50" s="270"/>
    </row>
    <row r="51" spans="2:13" ht="15" customHeight="1" thickBot="1" x14ac:dyDescent="0.3">
      <c r="B51" s="117" t="s">
        <v>30</v>
      </c>
      <c r="C51" s="118" t="s">
        <v>624</v>
      </c>
      <c r="D51" s="270"/>
      <c r="E51" s="117" t="s">
        <v>103</v>
      </c>
      <c r="F51" s="117" t="s">
        <v>137</v>
      </c>
      <c r="G51" s="117" t="s">
        <v>32</v>
      </c>
      <c r="I51" s="118" t="s">
        <v>95</v>
      </c>
    </row>
    <row r="52" spans="2:13" ht="15" customHeight="1" x14ac:dyDescent="0.25">
      <c r="B52" s="232" t="s">
        <v>625</v>
      </c>
      <c r="C52" s="124" t="s">
        <v>593</v>
      </c>
      <c r="D52" s="270"/>
      <c r="E52" s="41">
        <v>2961</v>
      </c>
      <c r="F52" s="41">
        <v>1399.217184066775</v>
      </c>
      <c r="G52" s="263">
        <v>3172</v>
      </c>
      <c r="H52" s="249" t="str">
        <f>IF(K52=1,"??","")</f>
        <v/>
      </c>
      <c r="I52" s="260"/>
      <c r="J52" s="283">
        <f>IF(ISNUMBER(G52),1,0)</f>
        <v>1</v>
      </c>
      <c r="K52" s="283">
        <f>IF(L52-M52-J52=2,1,0)</f>
        <v>0</v>
      </c>
      <c r="L52" s="283">
        <f>IF(E52+F52&gt;0,2,0)</f>
        <v>2</v>
      </c>
      <c r="M52" s="283">
        <f>IF(ISBLANK(I52),0,1)</f>
        <v>0</v>
      </c>
    </row>
    <row r="53" spans="2:13" ht="15" customHeight="1" x14ac:dyDescent="0.25">
      <c r="B53" s="233" t="s">
        <v>626</v>
      </c>
      <c r="C53" s="126" t="s">
        <v>595</v>
      </c>
      <c r="D53" s="270"/>
      <c r="E53" s="53">
        <v>778</v>
      </c>
      <c r="F53" s="53">
        <v>414.81772899627663</v>
      </c>
      <c r="G53" s="264">
        <v>935</v>
      </c>
      <c r="H53" s="262" t="str">
        <f>IF(K53=1,"??","")</f>
        <v/>
      </c>
      <c r="I53" s="261"/>
      <c r="J53" s="283">
        <f>IF(ISNUMBER(G53),1,0)</f>
        <v>1</v>
      </c>
      <c r="K53" s="283">
        <f>IF(L53-M53-J53=2,1,0)</f>
        <v>0</v>
      </c>
      <c r="L53" s="283">
        <f>IF(E53+F53&gt;0,2,0)</f>
        <v>2</v>
      </c>
      <c r="M53" s="283">
        <f>IF(ISBLANK(I53),0,1)</f>
        <v>0</v>
      </c>
    </row>
    <row r="54" spans="2:13" ht="15" customHeight="1" x14ac:dyDescent="0.25">
      <c r="B54" s="233" t="s">
        <v>627</v>
      </c>
      <c r="C54" s="126" t="s">
        <v>597</v>
      </c>
      <c r="D54" s="270"/>
      <c r="E54" s="53">
        <v>10645</v>
      </c>
      <c r="F54" s="53">
        <v>6698.9033203125</v>
      </c>
      <c r="G54" s="264">
        <v>17246</v>
      </c>
      <c r="H54" s="262" t="str">
        <f>IF(K54=1,"??","")</f>
        <v/>
      </c>
      <c r="I54" s="261"/>
      <c r="J54" s="283">
        <f>IF(ISNUMBER(G54),1,0)</f>
        <v>1</v>
      </c>
      <c r="K54" s="283">
        <f>IF(L54-M54-J54=2,1,0)</f>
        <v>0</v>
      </c>
      <c r="L54" s="283">
        <f>IF(E54+F54&gt;0,2,0)</f>
        <v>2</v>
      </c>
      <c r="M54" s="283">
        <f>IF(ISBLANK(I54),0,1)</f>
        <v>0</v>
      </c>
    </row>
    <row r="55" spans="2:13" ht="15" customHeight="1" thickBot="1" x14ac:dyDescent="0.3">
      <c r="B55" s="234" t="s">
        <v>628</v>
      </c>
      <c r="C55" s="128" t="s">
        <v>599</v>
      </c>
      <c r="D55" s="270"/>
      <c r="E55" s="2"/>
      <c r="F55" s="2"/>
      <c r="G55" s="255">
        <v>0</v>
      </c>
      <c r="H55" s="251" t="str">
        <f>IF(K55=1,"??","")</f>
        <v/>
      </c>
      <c r="I55" s="337"/>
      <c r="J55" s="283">
        <f>IF(ISNUMBER(G55),1,0)</f>
        <v>1</v>
      </c>
      <c r="K55" s="283">
        <f>IF(L55-M55-J55=2,1,0)</f>
        <v>0</v>
      </c>
      <c r="L55" s="283">
        <f>IF(E55+F55&gt;0,2,0)</f>
        <v>0</v>
      </c>
      <c r="M55" s="283">
        <f>IF(ISBLANK(I55),0,1)</f>
        <v>0</v>
      </c>
    </row>
    <row r="56" spans="2:13" ht="15" customHeight="1" thickBot="1" x14ac:dyDescent="0.3">
      <c r="B56" s="98" t="s">
        <v>629</v>
      </c>
      <c r="C56" s="129" t="s">
        <v>601</v>
      </c>
      <c r="D56" s="270"/>
      <c r="E56" s="100">
        <f>SUM(E52:E55)</f>
        <v>14384</v>
      </c>
      <c r="F56" s="100">
        <f>SUM(F52:F55)</f>
        <v>8512.9382333755511</v>
      </c>
      <c r="G56" s="100">
        <f>SUM(G52:G55)</f>
        <v>21353</v>
      </c>
    </row>
    <row r="57" spans="2:13" ht="15" customHeight="1" thickBot="1" x14ac:dyDescent="0.3">
      <c r="D57" s="270"/>
    </row>
    <row r="58" spans="2:13" ht="15" customHeight="1" thickBot="1" x14ac:dyDescent="0.3">
      <c r="B58" s="121" t="s">
        <v>30</v>
      </c>
      <c r="C58" s="122" t="s">
        <v>630</v>
      </c>
      <c r="D58" s="270"/>
      <c r="E58" s="121" t="s">
        <v>103</v>
      </c>
      <c r="F58" s="121" t="s">
        <v>137</v>
      </c>
      <c r="G58" s="121" t="s">
        <v>32</v>
      </c>
      <c r="I58" s="122" t="s">
        <v>95</v>
      </c>
    </row>
    <row r="59" spans="2:13" ht="15" customHeight="1" x14ac:dyDescent="0.25">
      <c r="B59" s="232" t="s">
        <v>631</v>
      </c>
      <c r="C59" s="124" t="s">
        <v>632</v>
      </c>
      <c r="D59" s="270"/>
      <c r="E59" s="41">
        <v>393143</v>
      </c>
      <c r="F59" s="41">
        <v>165986</v>
      </c>
      <c r="G59" s="263">
        <v>352229</v>
      </c>
      <c r="H59" s="249" t="str">
        <f>IF(K59=1,"??","")</f>
        <v/>
      </c>
      <c r="I59" s="260"/>
      <c r="J59" s="283">
        <f>IF(ISNUMBER(G59),1,0)</f>
        <v>1</v>
      </c>
      <c r="K59" s="283">
        <f>IF(L59-M59-J59=2,1,0)</f>
        <v>0</v>
      </c>
      <c r="L59" s="283">
        <f>IF(E59+F59&gt;0,2,0)</f>
        <v>2</v>
      </c>
      <c r="M59" s="283">
        <f>IF(ISBLANK(I59),0,1)</f>
        <v>0</v>
      </c>
    </row>
    <row r="60" spans="2:13" ht="15" customHeight="1" x14ac:dyDescent="0.25">
      <c r="B60" s="233" t="s">
        <v>633</v>
      </c>
      <c r="C60" s="126" t="s">
        <v>634</v>
      </c>
      <c r="D60" s="270"/>
      <c r="E60" s="53">
        <v>37805</v>
      </c>
      <c r="F60" s="53">
        <v>14708</v>
      </c>
      <c r="G60" s="264">
        <v>35999</v>
      </c>
      <c r="H60" s="262" t="str">
        <f>IF(K60=1,"??","")</f>
        <v/>
      </c>
      <c r="I60" s="261"/>
      <c r="J60" s="283">
        <f>IF(ISNUMBER(G60),1,0)</f>
        <v>1</v>
      </c>
      <c r="K60" s="283">
        <f>IF(L60-M60-J60=2,1,0)</f>
        <v>0</v>
      </c>
      <c r="L60" s="283">
        <f>IF(E60+F60&gt;0,2,0)</f>
        <v>2</v>
      </c>
      <c r="M60" s="283">
        <f>IF(ISBLANK(I60),0,1)</f>
        <v>0</v>
      </c>
    </row>
    <row r="61" spans="2:13" ht="15" customHeight="1" x14ac:dyDescent="0.25">
      <c r="B61" s="233" t="s">
        <v>635</v>
      </c>
      <c r="C61" s="126" t="s">
        <v>636</v>
      </c>
      <c r="D61" s="270"/>
      <c r="E61" s="53">
        <v>1933409</v>
      </c>
      <c r="F61" s="53">
        <v>1161942</v>
      </c>
      <c r="G61" s="264">
        <v>3178149</v>
      </c>
      <c r="H61" s="262" t="str">
        <f>IF(K61=1,"??","")</f>
        <v/>
      </c>
      <c r="I61" s="261"/>
      <c r="J61" s="283">
        <f>IF(ISNUMBER(G61),1,0)</f>
        <v>1</v>
      </c>
      <c r="K61" s="283">
        <f>IF(L61-M61-J61=2,1,0)</f>
        <v>0</v>
      </c>
      <c r="L61" s="283">
        <f>IF(E61+F61&gt;0,2,0)</f>
        <v>2</v>
      </c>
      <c r="M61" s="283">
        <f>IF(ISBLANK(I61),0,1)</f>
        <v>0</v>
      </c>
    </row>
    <row r="62" spans="2:13" ht="15" customHeight="1" thickBot="1" x14ac:dyDescent="0.3">
      <c r="B62" s="102" t="s">
        <v>637</v>
      </c>
      <c r="C62" s="125" t="s">
        <v>638</v>
      </c>
      <c r="D62" s="270"/>
      <c r="E62" s="331">
        <v>148247</v>
      </c>
      <c r="F62" s="331">
        <v>53776</v>
      </c>
      <c r="G62" s="275">
        <v>137749</v>
      </c>
      <c r="H62" s="251" t="str">
        <f>IF(K62=1,"??","")</f>
        <v/>
      </c>
      <c r="I62" s="337"/>
      <c r="J62" s="283">
        <f>IF(ISNUMBER(G62),1,0)</f>
        <v>1</v>
      </c>
      <c r="K62" s="283">
        <f>IF(L62-M62-J62=2,1,0)</f>
        <v>0</v>
      </c>
      <c r="L62" s="283">
        <f>IF(E62+F62&gt;0,2,0)</f>
        <v>2</v>
      </c>
      <c r="M62" s="283">
        <f>IF(ISBLANK(I62),0,1)</f>
        <v>0</v>
      </c>
    </row>
    <row r="63" spans="2:13" ht="15" customHeight="1" x14ac:dyDescent="0.25"/>
    <row r="64" spans="2:13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</sheetData>
  <sheetProtection password="E11B" sheet="1"/>
  <conditionalFormatting sqref="H35:H38 H32 H25:H29 H18:H21 H15 H8:H12">
    <cfRule type="expression" dxfId="94" priority="3">
      <formula>H8=""</formula>
    </cfRule>
    <cfRule type="expression" dxfId="93" priority="4">
      <formula>H8="??"</formula>
    </cfRule>
  </conditionalFormatting>
  <conditionalFormatting sqref="H59:H62 H52:H55 H49 H42:H46">
    <cfRule type="expression" dxfId="92" priority="1">
      <formula>H42=""</formula>
    </cfRule>
    <cfRule type="expression" dxfId="91" priority="2">
      <formula>H42="??"</formula>
    </cfRule>
  </conditionalFormatting>
  <hyperlinks>
    <hyperlink ref="E1" location="'14'!A1" display="Tilbake"/>
    <hyperlink ref="F1" location="Innhold!A2" display="Innhold"/>
    <hyperlink ref="G1" location="'16'!G8" display="Neste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N108"/>
  <sheetViews>
    <sheetView showGridLines="0" topLeftCell="A25" zoomScaleNormal="100" workbookViewId="0">
      <selection activeCell="F50" sqref="F50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59.28515625" style="314" customWidth="1"/>
    <col min="4" max="4" width="5.7109375" style="314" customWidth="1"/>
    <col min="5" max="5" width="17.140625" style="314" customWidth="1"/>
    <col min="6" max="6" width="22" style="314" customWidth="1"/>
    <col min="7" max="7" width="5.7109375" style="314" customWidth="1"/>
    <col min="8" max="8" width="71.42578125" style="314" customWidth="1"/>
    <col min="11" max="14" width="11.42578125" style="286" customWidth="1"/>
  </cols>
  <sheetData>
    <row r="1" spans="2:14" ht="18" customHeight="1" thickBot="1" x14ac:dyDescent="0.35">
      <c r="B1" s="352"/>
      <c r="C1" s="353"/>
      <c r="E1" s="49" t="s">
        <v>22</v>
      </c>
      <c r="F1" s="48" t="s">
        <v>23</v>
      </c>
      <c r="K1" s="283" t="s">
        <v>24</v>
      </c>
      <c r="L1" s="283" t="s">
        <v>25</v>
      </c>
      <c r="M1" s="283" t="s">
        <v>26</v>
      </c>
      <c r="N1" s="283" t="s">
        <v>27</v>
      </c>
    </row>
    <row r="2" spans="2:14" ht="7.5" customHeight="1" thickBot="1" x14ac:dyDescent="0.3"/>
    <row r="3" spans="2:14" ht="15" customHeight="1" x14ac:dyDescent="0.25">
      <c r="B3" s="57" t="s">
        <v>28</v>
      </c>
      <c r="C3" s="58"/>
      <c r="K3" s="283">
        <f>SUM(K8:K42)</f>
        <v>28</v>
      </c>
      <c r="L3" s="283">
        <f>SUM(L8:L42)</f>
        <v>0</v>
      </c>
      <c r="M3" s="283">
        <f>SUM(M8:M44)</f>
        <v>12</v>
      </c>
      <c r="N3" s="283">
        <f>SUM(N8:N44)</f>
        <v>1</v>
      </c>
    </row>
    <row r="4" spans="2:14" ht="15" customHeight="1" x14ac:dyDescent="0.25">
      <c r="B4" s="61"/>
      <c r="C4" s="62"/>
      <c r="M4" s="283"/>
      <c r="N4" s="283"/>
    </row>
    <row r="5" spans="2:14" ht="15" customHeight="1" thickBot="1" x14ac:dyDescent="0.35">
      <c r="B5" s="66" t="s">
        <v>29</v>
      </c>
      <c r="C5" s="67"/>
      <c r="M5" s="283"/>
      <c r="N5" s="283"/>
    </row>
    <row r="6" spans="2:14" ht="15" customHeight="1" thickBot="1" x14ac:dyDescent="0.3">
      <c r="M6" s="283"/>
      <c r="N6" s="283"/>
    </row>
    <row r="7" spans="2:14" ht="15" customHeight="1" thickBot="1" x14ac:dyDescent="0.3">
      <c r="B7" s="83" t="s">
        <v>30</v>
      </c>
      <c r="C7" s="84" t="s">
        <v>31</v>
      </c>
      <c r="E7" s="39" t="s">
        <v>32</v>
      </c>
      <c r="F7" s="40"/>
      <c r="K7" s="283"/>
      <c r="L7" s="283"/>
      <c r="M7" s="283"/>
      <c r="N7" s="283"/>
    </row>
    <row r="8" spans="2:14" ht="15" customHeight="1" x14ac:dyDescent="0.25">
      <c r="B8" s="27" t="s">
        <v>33</v>
      </c>
      <c r="C8" s="28" t="s">
        <v>34</v>
      </c>
      <c r="E8" s="354" t="s">
        <v>35</v>
      </c>
      <c r="F8" s="341"/>
      <c r="G8" s="249" t="str">
        <f t="shared" ref="G8:G16" si="0">IF(ISBLANK(E8),"??","")</f>
        <v/>
      </c>
      <c r="K8" s="283">
        <f t="shared" ref="K8:K29" si="1">IF(NOT(ISBLANK(E8)),1,0)</f>
        <v>1</v>
      </c>
      <c r="L8" s="283">
        <f t="shared" ref="L8:L16" si="2">IF(K8=1,0,1)</f>
        <v>0</v>
      </c>
      <c r="M8" s="283"/>
      <c r="N8" s="283"/>
    </row>
    <row r="9" spans="2:14" ht="15" customHeight="1" x14ac:dyDescent="0.25">
      <c r="B9" s="29" t="s">
        <v>36</v>
      </c>
      <c r="C9" s="30" t="s">
        <v>37</v>
      </c>
      <c r="E9" s="355" t="s">
        <v>38</v>
      </c>
      <c r="F9" s="343"/>
      <c r="G9" s="262" t="str">
        <f t="shared" si="0"/>
        <v/>
      </c>
      <c r="K9" s="283">
        <f t="shared" si="1"/>
        <v>1</v>
      </c>
      <c r="L9" s="283">
        <f t="shared" si="2"/>
        <v>0</v>
      </c>
      <c r="M9" s="283"/>
      <c r="N9" s="283"/>
    </row>
    <row r="10" spans="2:14" ht="15" customHeight="1" x14ac:dyDescent="0.25">
      <c r="B10" s="29" t="s">
        <v>39</v>
      </c>
      <c r="C10" s="30" t="s">
        <v>40</v>
      </c>
      <c r="E10" s="355" t="s">
        <v>41</v>
      </c>
      <c r="F10" s="343"/>
      <c r="G10" s="262" t="str">
        <f t="shared" si="0"/>
        <v/>
      </c>
      <c r="K10" s="283">
        <f t="shared" si="1"/>
        <v>1</v>
      </c>
      <c r="L10" s="283">
        <f t="shared" si="2"/>
        <v>0</v>
      </c>
      <c r="M10" s="283"/>
      <c r="N10" s="283"/>
    </row>
    <row r="11" spans="2:14" ht="15" customHeight="1" x14ac:dyDescent="0.25">
      <c r="B11" s="29" t="s">
        <v>42</v>
      </c>
      <c r="C11" s="30" t="s">
        <v>43</v>
      </c>
      <c r="E11" s="355" t="s">
        <v>44</v>
      </c>
      <c r="F11" s="343"/>
      <c r="G11" s="262" t="str">
        <f t="shared" si="0"/>
        <v/>
      </c>
      <c r="K11" s="283">
        <f t="shared" si="1"/>
        <v>1</v>
      </c>
      <c r="L11" s="283">
        <f t="shared" si="2"/>
        <v>0</v>
      </c>
      <c r="M11" s="283"/>
      <c r="N11" s="283"/>
    </row>
    <row r="12" spans="2:14" ht="15" customHeight="1" x14ac:dyDescent="0.25">
      <c r="B12" s="29" t="s">
        <v>45</v>
      </c>
      <c r="C12" s="30" t="s">
        <v>46</v>
      </c>
      <c r="E12" s="355" t="s">
        <v>47</v>
      </c>
      <c r="F12" s="343"/>
      <c r="G12" s="262" t="str">
        <f t="shared" si="0"/>
        <v/>
      </c>
      <c r="K12" s="283">
        <f t="shared" si="1"/>
        <v>1</v>
      </c>
      <c r="L12" s="283">
        <f t="shared" si="2"/>
        <v>0</v>
      </c>
      <c r="M12" s="283"/>
      <c r="N12" s="283"/>
    </row>
    <row r="13" spans="2:14" ht="15" customHeight="1" x14ac:dyDescent="0.25">
      <c r="B13" s="29" t="s">
        <v>48</v>
      </c>
      <c r="C13" s="30" t="s">
        <v>49</v>
      </c>
      <c r="E13" s="355" t="s">
        <v>50</v>
      </c>
      <c r="F13" s="343"/>
      <c r="G13" s="262" t="str">
        <f t="shared" si="0"/>
        <v/>
      </c>
      <c r="K13" s="283">
        <f t="shared" si="1"/>
        <v>1</v>
      </c>
      <c r="L13" s="283">
        <f t="shared" si="2"/>
        <v>0</v>
      </c>
      <c r="M13" s="283"/>
      <c r="N13" s="283"/>
    </row>
    <row r="14" spans="2:14" ht="15" customHeight="1" thickBot="1" x14ac:dyDescent="0.3">
      <c r="B14" s="31" t="s">
        <v>51</v>
      </c>
      <c r="C14" s="32" t="s">
        <v>52</v>
      </c>
      <c r="E14" s="358" t="s">
        <v>53</v>
      </c>
      <c r="F14" s="346"/>
      <c r="G14" s="251" t="str">
        <f t="shared" si="0"/>
        <v/>
      </c>
      <c r="K14" s="283">
        <f t="shared" si="1"/>
        <v>1</v>
      </c>
      <c r="L14" s="283">
        <f t="shared" si="2"/>
        <v>0</v>
      </c>
      <c r="M14" s="283"/>
      <c r="N14" s="283"/>
    </row>
    <row r="15" spans="2:14" ht="15" customHeight="1" x14ac:dyDescent="0.25">
      <c r="B15" s="15" t="s">
        <v>54</v>
      </c>
      <c r="C15" s="16" t="s">
        <v>55</v>
      </c>
      <c r="E15" s="359" t="s">
        <v>56</v>
      </c>
      <c r="F15" s="341"/>
      <c r="G15" s="249" t="str">
        <f t="shared" si="0"/>
        <v/>
      </c>
      <c r="K15" s="283">
        <f t="shared" si="1"/>
        <v>1</v>
      </c>
      <c r="L15" s="283">
        <f t="shared" si="2"/>
        <v>0</v>
      </c>
      <c r="M15" s="283"/>
      <c r="N15" s="283"/>
    </row>
    <row r="16" spans="2:14" ht="15" customHeight="1" x14ac:dyDescent="0.25">
      <c r="B16" s="17" t="s">
        <v>57</v>
      </c>
      <c r="C16" s="18" t="s">
        <v>58</v>
      </c>
      <c r="E16" s="356" t="s">
        <v>59</v>
      </c>
      <c r="F16" s="343"/>
      <c r="G16" s="262" t="str">
        <f t="shared" si="0"/>
        <v/>
      </c>
      <c r="K16" s="283">
        <f t="shared" si="1"/>
        <v>1</v>
      </c>
      <c r="L16" s="283">
        <f t="shared" si="2"/>
        <v>0</v>
      </c>
      <c r="M16" s="283"/>
      <c r="N16" s="283"/>
    </row>
    <row r="17" spans="2:14" ht="15" customHeight="1" x14ac:dyDescent="0.25">
      <c r="B17" s="17" t="s">
        <v>60</v>
      </c>
      <c r="C17" s="18" t="s">
        <v>61</v>
      </c>
      <c r="E17" s="356" t="s">
        <v>50</v>
      </c>
      <c r="F17" s="343"/>
      <c r="G17" s="262" t="str">
        <f>IF(SUM(K17:K18)&lt;1,"??","")</f>
        <v/>
      </c>
      <c r="K17" s="283">
        <f t="shared" si="1"/>
        <v>1</v>
      </c>
      <c r="L17" s="283">
        <f>IF((K17+K18)&gt;0,0,1)</f>
        <v>0</v>
      </c>
      <c r="M17" s="283"/>
      <c r="N17" s="283"/>
    </row>
    <row r="18" spans="2:14" ht="15" customHeight="1" x14ac:dyDescent="0.25">
      <c r="B18" s="17" t="s">
        <v>62</v>
      </c>
      <c r="C18" s="18" t="s">
        <v>63</v>
      </c>
      <c r="E18" s="356" t="s">
        <v>50</v>
      </c>
      <c r="F18" s="343"/>
      <c r="G18" s="262" t="str">
        <f>IF(SUM(K17:K18)&lt;1,"??","")</f>
        <v/>
      </c>
      <c r="K18" s="283">
        <f t="shared" si="1"/>
        <v>1</v>
      </c>
      <c r="L18" s="283">
        <v>0</v>
      </c>
      <c r="M18" s="283"/>
      <c r="N18" s="283"/>
    </row>
    <row r="19" spans="2:14" ht="15" customHeight="1" thickBot="1" x14ac:dyDescent="0.3">
      <c r="B19" s="19" t="s">
        <v>64</v>
      </c>
      <c r="C19" s="20" t="s">
        <v>65</v>
      </c>
      <c r="E19" s="357" t="s">
        <v>53</v>
      </c>
      <c r="F19" s="346"/>
      <c r="G19" s="251" t="str">
        <f>IF(ISBLANK(E19),"??","")</f>
        <v/>
      </c>
      <c r="K19" s="283">
        <f t="shared" si="1"/>
        <v>1</v>
      </c>
      <c r="L19" s="283">
        <f>IF(K19=1,0,1)</f>
        <v>0</v>
      </c>
      <c r="M19" s="283"/>
      <c r="N19" s="283"/>
    </row>
    <row r="20" spans="2:14" ht="15" customHeight="1" x14ac:dyDescent="0.25">
      <c r="B20" s="21" t="s">
        <v>66</v>
      </c>
      <c r="C20" s="22" t="s">
        <v>67</v>
      </c>
      <c r="E20" s="340" t="s">
        <v>68</v>
      </c>
      <c r="F20" s="341"/>
      <c r="K20" s="283">
        <f t="shared" si="1"/>
        <v>1</v>
      </c>
      <c r="L20" s="283">
        <v>0</v>
      </c>
      <c r="M20" s="283"/>
      <c r="N20" s="283"/>
    </row>
    <row r="21" spans="2:14" ht="15" customHeight="1" x14ac:dyDescent="0.25">
      <c r="B21" s="23" t="s">
        <v>69</v>
      </c>
      <c r="C21" s="24" t="s">
        <v>70</v>
      </c>
      <c r="E21" s="342" t="s">
        <v>71</v>
      </c>
      <c r="F21" s="343"/>
      <c r="K21" s="283">
        <f t="shared" si="1"/>
        <v>1</v>
      </c>
      <c r="L21" s="283">
        <v>0</v>
      </c>
      <c r="M21" s="283"/>
      <c r="N21" s="283"/>
    </row>
    <row r="22" spans="2:14" ht="15" customHeight="1" x14ac:dyDescent="0.25">
      <c r="B22" s="23" t="s">
        <v>72</v>
      </c>
      <c r="C22" s="24" t="s">
        <v>73</v>
      </c>
      <c r="E22" s="342" t="s">
        <v>74</v>
      </c>
      <c r="F22" s="343"/>
      <c r="K22" s="283">
        <f t="shared" si="1"/>
        <v>1</v>
      </c>
      <c r="L22" s="283">
        <v>0</v>
      </c>
      <c r="M22" s="283"/>
      <c r="N22" s="283"/>
    </row>
    <row r="23" spans="2:14" ht="15" customHeight="1" x14ac:dyDescent="0.25">
      <c r="B23" s="23" t="s">
        <v>75</v>
      </c>
      <c r="C23" s="24" t="s">
        <v>76</v>
      </c>
      <c r="E23" s="342" t="s">
        <v>74</v>
      </c>
      <c r="F23" s="343"/>
      <c r="K23" s="283">
        <f t="shared" si="1"/>
        <v>1</v>
      </c>
      <c r="L23" s="283">
        <v>0</v>
      </c>
      <c r="M23" s="283"/>
      <c r="N23" s="283"/>
    </row>
    <row r="24" spans="2:14" ht="15" customHeight="1" thickBot="1" x14ac:dyDescent="0.3">
      <c r="B24" s="25" t="s">
        <v>77</v>
      </c>
      <c r="C24" s="26" t="s">
        <v>78</v>
      </c>
      <c r="E24" s="347" t="s">
        <v>79</v>
      </c>
      <c r="F24" s="346"/>
      <c r="K24" s="283">
        <f t="shared" si="1"/>
        <v>1</v>
      </c>
      <c r="L24" s="283">
        <v>0</v>
      </c>
      <c r="M24" s="283"/>
      <c r="N24" s="283"/>
    </row>
    <row r="25" spans="2:14" ht="15" customHeight="1" x14ac:dyDescent="0.25">
      <c r="B25" s="33" t="s">
        <v>80</v>
      </c>
      <c r="C25" s="34" t="s">
        <v>81</v>
      </c>
      <c r="E25" s="348" t="s">
        <v>82</v>
      </c>
      <c r="F25" s="341"/>
      <c r="K25" s="283">
        <f t="shared" si="1"/>
        <v>1</v>
      </c>
      <c r="L25" s="283">
        <v>0</v>
      </c>
      <c r="M25" s="283"/>
      <c r="N25" s="283"/>
    </row>
    <row r="26" spans="2:14" ht="15" customHeight="1" x14ac:dyDescent="0.25">
      <c r="B26" s="35" t="s">
        <v>83</v>
      </c>
      <c r="C26" s="36" t="s">
        <v>84</v>
      </c>
      <c r="E26" s="344" t="s">
        <v>85</v>
      </c>
      <c r="F26" s="343"/>
      <c r="K26" s="283">
        <f t="shared" si="1"/>
        <v>1</v>
      </c>
      <c r="L26" s="283">
        <v>0</v>
      </c>
      <c r="M26" s="283"/>
      <c r="N26" s="283"/>
    </row>
    <row r="27" spans="2:14" ht="15" customHeight="1" x14ac:dyDescent="0.25">
      <c r="B27" s="35" t="s">
        <v>86</v>
      </c>
      <c r="C27" s="36" t="s">
        <v>87</v>
      </c>
      <c r="E27" s="344" t="s">
        <v>88</v>
      </c>
      <c r="F27" s="343"/>
      <c r="K27" s="283">
        <f t="shared" si="1"/>
        <v>1</v>
      </c>
      <c r="L27" s="283">
        <v>0</v>
      </c>
      <c r="M27" s="283"/>
      <c r="N27" s="283"/>
    </row>
    <row r="28" spans="2:14" ht="15" customHeight="1" x14ac:dyDescent="0.25">
      <c r="B28" s="35" t="s">
        <v>89</v>
      </c>
      <c r="C28" s="36" t="s">
        <v>90</v>
      </c>
      <c r="E28" s="344" t="s">
        <v>88</v>
      </c>
      <c r="F28" s="343"/>
      <c r="K28" s="283">
        <f t="shared" si="1"/>
        <v>1</v>
      </c>
      <c r="L28" s="283">
        <v>0</v>
      </c>
      <c r="M28" s="283"/>
      <c r="N28" s="283"/>
    </row>
    <row r="29" spans="2:14" ht="15" customHeight="1" thickBot="1" x14ac:dyDescent="0.3">
      <c r="B29" s="37" t="s">
        <v>91</v>
      </c>
      <c r="C29" s="38" t="s">
        <v>92</v>
      </c>
      <c r="E29" s="345" t="s">
        <v>93</v>
      </c>
      <c r="F29" s="346"/>
      <c r="K29" s="283">
        <f t="shared" si="1"/>
        <v>1</v>
      </c>
      <c r="L29" s="283">
        <v>0</v>
      </c>
      <c r="M29" s="283"/>
      <c r="N29" s="283"/>
    </row>
    <row r="30" spans="2:14" ht="15" customHeight="1" thickBot="1" x14ac:dyDescent="0.3">
      <c r="M30" s="283"/>
      <c r="N30" s="283"/>
    </row>
    <row r="31" spans="2:14" ht="15" customHeight="1" thickBot="1" x14ac:dyDescent="0.3">
      <c r="B31" s="170" t="s">
        <v>30</v>
      </c>
      <c r="C31" s="99" t="s">
        <v>94</v>
      </c>
      <c r="E31" s="171" t="s">
        <v>32</v>
      </c>
      <c r="F31" s="172"/>
      <c r="H31" s="99" t="s">
        <v>95</v>
      </c>
      <c r="M31" s="283"/>
      <c r="N31" s="283"/>
    </row>
    <row r="32" spans="2:14" ht="15" customHeight="1" x14ac:dyDescent="0.25">
      <c r="B32" s="173" t="s">
        <v>96</v>
      </c>
      <c r="C32" s="174" t="s">
        <v>97</v>
      </c>
      <c r="E32" s="349"/>
      <c r="F32" s="341"/>
      <c r="H32" s="46"/>
      <c r="K32" s="283">
        <f>IF(NOT(ISBLANK(E32)),1,0)</f>
        <v>0</v>
      </c>
      <c r="L32" s="283">
        <v>0</v>
      </c>
      <c r="M32" s="283"/>
      <c r="N32" s="283">
        <f>IF(ISBLANK(H32),0,1)</f>
        <v>0</v>
      </c>
    </row>
    <row r="33" spans="2:14" ht="15" customHeight="1" x14ac:dyDescent="0.25">
      <c r="B33" s="175" t="s">
        <v>98</v>
      </c>
      <c r="C33" s="176" t="s">
        <v>99</v>
      </c>
      <c r="E33" s="350"/>
      <c r="F33" s="343"/>
      <c r="H33" s="3"/>
      <c r="K33" s="283">
        <f>IF(NOT(ISBLANK(E33)),1,0)</f>
        <v>0</v>
      </c>
      <c r="L33" s="283">
        <v>0</v>
      </c>
      <c r="M33" s="283"/>
      <c r="N33" s="283">
        <f>IF(ISBLANK(H33),0,1)</f>
        <v>0</v>
      </c>
    </row>
    <row r="34" spans="2:14" ht="15" customHeight="1" thickBot="1" x14ac:dyDescent="0.3">
      <c r="B34" s="177" t="s">
        <v>100</v>
      </c>
      <c r="C34" s="178" t="s">
        <v>101</v>
      </c>
      <c r="E34" s="351"/>
      <c r="F34" s="346"/>
      <c r="H34" s="47"/>
      <c r="K34" s="283">
        <f>IF(NOT(ISBLANK(E34)),1,0)</f>
        <v>0</v>
      </c>
      <c r="L34" s="283">
        <v>0</v>
      </c>
      <c r="M34" s="283"/>
      <c r="N34" s="283">
        <f>IF(ISBLANK(H34),0,1)</f>
        <v>0</v>
      </c>
    </row>
    <row r="35" spans="2:14" ht="15" customHeight="1" thickBot="1" x14ac:dyDescent="0.3">
      <c r="M35" s="283"/>
      <c r="N35" s="283"/>
    </row>
    <row r="36" spans="2:14" ht="15" customHeight="1" thickBot="1" x14ac:dyDescent="0.3">
      <c r="B36" s="44" t="s">
        <v>30</v>
      </c>
      <c r="C36" s="45" t="s">
        <v>102</v>
      </c>
      <c r="E36" s="44" t="s">
        <v>103</v>
      </c>
      <c r="F36" s="44" t="s">
        <v>32</v>
      </c>
      <c r="H36" s="45" t="s">
        <v>95</v>
      </c>
      <c r="M36" s="283"/>
      <c r="N36" s="283"/>
    </row>
    <row r="37" spans="2:14" ht="15" customHeight="1" x14ac:dyDescent="0.25">
      <c r="B37" s="229" t="s">
        <v>104</v>
      </c>
      <c r="C37" s="230" t="s">
        <v>105</v>
      </c>
      <c r="E37" s="1">
        <v>185087</v>
      </c>
      <c r="F37" s="263">
        <v>648033.05466999998</v>
      </c>
      <c r="G37" s="249" t="str">
        <f t="shared" ref="G37:G43" si="3">IF(L37=1,"??","")</f>
        <v/>
      </c>
      <c r="H37" s="260"/>
      <c r="K37" s="283">
        <f t="shared" ref="K37:K43" si="4">IF(NOT(ISBLANK(F37)),1,0)</f>
        <v>1</v>
      </c>
      <c r="L37" s="283">
        <f t="shared" ref="L37:L43" si="5">IF(M37-N37-K37=2,1,0)</f>
        <v>0</v>
      </c>
      <c r="M37" s="283">
        <f t="shared" ref="M37:M43" si="6">IF(E37&gt;0,2,0)</f>
        <v>2</v>
      </c>
      <c r="N37" s="283">
        <f t="shared" ref="N37:N43" si="7">IF(ISBLANK(H37),0,1)</f>
        <v>0</v>
      </c>
    </row>
    <row r="38" spans="2:14" ht="15" customHeight="1" x14ac:dyDescent="0.25">
      <c r="B38" s="95" t="s">
        <v>106</v>
      </c>
      <c r="C38" s="231" t="s">
        <v>107</v>
      </c>
      <c r="E38" s="1">
        <v>105489</v>
      </c>
      <c r="F38" s="254">
        <v>109242</v>
      </c>
      <c r="G38" s="262" t="str">
        <f t="shared" si="3"/>
        <v/>
      </c>
      <c r="H38" s="271"/>
      <c r="K38" s="283">
        <f t="shared" si="4"/>
        <v>1</v>
      </c>
      <c r="L38" s="283">
        <f t="shared" si="5"/>
        <v>0</v>
      </c>
      <c r="M38" s="283">
        <f t="shared" si="6"/>
        <v>2</v>
      </c>
      <c r="N38" s="283">
        <f t="shared" si="7"/>
        <v>0</v>
      </c>
    </row>
    <row r="39" spans="2:14" ht="15" customHeight="1" x14ac:dyDescent="0.25">
      <c r="B39" s="229" t="s">
        <v>108</v>
      </c>
      <c r="C39" s="230" t="s">
        <v>109</v>
      </c>
      <c r="E39" s="1">
        <v>828618</v>
      </c>
      <c r="F39" s="254">
        <v>692476.64023000002</v>
      </c>
      <c r="G39" s="262" t="str">
        <f t="shared" si="3"/>
        <v/>
      </c>
      <c r="H39" s="271"/>
      <c r="K39" s="283">
        <f t="shared" si="4"/>
        <v>1</v>
      </c>
      <c r="L39" s="283">
        <f t="shared" si="5"/>
        <v>0</v>
      </c>
      <c r="M39" s="283">
        <f t="shared" si="6"/>
        <v>2</v>
      </c>
      <c r="N39" s="283">
        <f t="shared" si="7"/>
        <v>0</v>
      </c>
    </row>
    <row r="40" spans="2:14" ht="15" customHeight="1" x14ac:dyDescent="0.25">
      <c r="B40" s="95" t="s">
        <v>110</v>
      </c>
      <c r="C40" s="231" t="s">
        <v>111</v>
      </c>
      <c r="E40" s="1">
        <v>607577</v>
      </c>
      <c r="F40" s="254">
        <v>377893.04444000003</v>
      </c>
      <c r="G40" s="262" t="str">
        <f t="shared" si="3"/>
        <v/>
      </c>
      <c r="H40" s="271"/>
      <c r="K40" s="283">
        <f t="shared" si="4"/>
        <v>1</v>
      </c>
      <c r="L40" s="283">
        <f t="shared" si="5"/>
        <v>0</v>
      </c>
      <c r="M40" s="283">
        <f t="shared" si="6"/>
        <v>2</v>
      </c>
      <c r="N40" s="283">
        <f t="shared" si="7"/>
        <v>0</v>
      </c>
    </row>
    <row r="41" spans="2:14" ht="15" customHeight="1" x14ac:dyDescent="0.25">
      <c r="B41" s="95" t="s">
        <v>112</v>
      </c>
      <c r="C41" s="302" t="s">
        <v>113</v>
      </c>
      <c r="E41" s="1"/>
      <c r="F41" s="254">
        <v>60395.657099999997</v>
      </c>
      <c r="G41" s="262" t="str">
        <f t="shared" si="3"/>
        <v/>
      </c>
      <c r="H41" s="271"/>
      <c r="K41" s="283">
        <f t="shared" si="4"/>
        <v>1</v>
      </c>
      <c r="L41" s="283">
        <f t="shared" si="5"/>
        <v>0</v>
      </c>
      <c r="M41" s="283">
        <f t="shared" si="6"/>
        <v>0</v>
      </c>
      <c r="N41" s="283">
        <f t="shared" si="7"/>
        <v>0</v>
      </c>
    </row>
    <row r="42" spans="2:14" ht="15" customHeight="1" x14ac:dyDescent="0.25">
      <c r="B42" s="229" t="s">
        <v>114</v>
      </c>
      <c r="C42" s="230" t="s">
        <v>115</v>
      </c>
      <c r="E42" s="1">
        <v>772467</v>
      </c>
      <c r="F42" s="254">
        <v>1104419.8945400007</v>
      </c>
      <c r="G42" s="262" t="str">
        <f t="shared" si="3"/>
        <v/>
      </c>
      <c r="H42" s="271" t="s">
        <v>1232</v>
      </c>
      <c r="K42" s="283">
        <f t="shared" si="4"/>
        <v>1</v>
      </c>
      <c r="L42" s="283">
        <f t="shared" si="5"/>
        <v>0</v>
      </c>
      <c r="M42" s="283">
        <f t="shared" si="6"/>
        <v>2</v>
      </c>
      <c r="N42" s="283">
        <f t="shared" si="7"/>
        <v>1</v>
      </c>
    </row>
    <row r="43" spans="2:14" ht="15" customHeight="1" thickBot="1" x14ac:dyDescent="0.3">
      <c r="B43" s="229" t="s">
        <v>116</v>
      </c>
      <c r="C43" s="230" t="s">
        <v>117</v>
      </c>
      <c r="E43" s="1">
        <v>376669</v>
      </c>
      <c r="F43" s="303">
        <v>737792.27</v>
      </c>
      <c r="G43" s="251" t="str">
        <f t="shared" si="3"/>
        <v/>
      </c>
      <c r="H43" s="279"/>
      <c r="K43" s="283">
        <f t="shared" si="4"/>
        <v>1</v>
      </c>
      <c r="L43" s="283">
        <f t="shared" si="5"/>
        <v>0</v>
      </c>
      <c r="M43" s="283">
        <f t="shared" si="6"/>
        <v>2</v>
      </c>
      <c r="N43" s="283">
        <f t="shared" si="7"/>
        <v>0</v>
      </c>
    </row>
    <row r="44" spans="2:14" ht="15" customHeight="1" thickBot="1" x14ac:dyDescent="0.3">
      <c r="B44" s="98" t="s">
        <v>118</v>
      </c>
      <c r="C44" s="99" t="s">
        <v>119</v>
      </c>
      <c r="E44" s="100">
        <f>SUM(E37,E39,E42:E43)</f>
        <v>2162841</v>
      </c>
      <c r="F44" s="100">
        <f>SUM(F37,F39,F42:F43)</f>
        <v>3182721.8594400007</v>
      </c>
      <c r="M44" s="283"/>
      <c r="N44" s="283"/>
    </row>
    <row r="45" spans="2:14" ht="15" customHeight="1" x14ac:dyDescent="0.25">
      <c r="N45" s="283"/>
    </row>
    <row r="46" spans="2:14" ht="15" customHeight="1" x14ac:dyDescent="0.25"/>
    <row r="47" spans="2:14" ht="15" customHeight="1" x14ac:dyDescent="0.25"/>
    <row r="48" spans="2:14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</sheetData>
  <sheetProtection password="E11B" sheet="1"/>
  <mergeCells count="26">
    <mergeCell ref="E32:F32"/>
    <mergeCell ref="E33:F33"/>
    <mergeCell ref="E34:F34"/>
    <mergeCell ref="B1:C1"/>
    <mergeCell ref="E8:F8"/>
    <mergeCell ref="E9:F9"/>
    <mergeCell ref="E10:F10"/>
    <mergeCell ref="E11:F11"/>
    <mergeCell ref="E17:F17"/>
    <mergeCell ref="E18:F18"/>
    <mergeCell ref="E19:F19"/>
    <mergeCell ref="E12:F12"/>
    <mergeCell ref="E13:F13"/>
    <mergeCell ref="E14:F14"/>
    <mergeCell ref="E15:F15"/>
    <mergeCell ref="E16:F16"/>
    <mergeCell ref="E20:F20"/>
    <mergeCell ref="E21:F21"/>
    <mergeCell ref="E27:F27"/>
    <mergeCell ref="E28:F28"/>
    <mergeCell ref="E29:F29"/>
    <mergeCell ref="E22:F22"/>
    <mergeCell ref="E23:F23"/>
    <mergeCell ref="E24:F24"/>
    <mergeCell ref="E25:F25"/>
    <mergeCell ref="E26:F26"/>
  </mergeCells>
  <conditionalFormatting sqref="G8:G19">
    <cfRule type="expression" dxfId="147" priority="7">
      <formula>G8=""</formula>
    </cfRule>
    <cfRule type="expression" dxfId="146" priority="8">
      <formula>G8="??"</formula>
    </cfRule>
    <cfRule type="expression" dxfId="145" priority="9">
      <formula>OR(G8="Lavt",G8="Høyt")</formula>
    </cfRule>
  </conditionalFormatting>
  <conditionalFormatting sqref="G37">
    <cfRule type="expression" dxfId="144" priority="4">
      <formula>G37=""</formula>
    </cfRule>
    <cfRule type="expression" dxfId="143" priority="5">
      <formula>G37="??"</formula>
    </cfRule>
    <cfRule type="expression" dxfId="142" priority="6">
      <formula>OR(G37="Lavt",G37="Høyt")</formula>
    </cfRule>
  </conditionalFormatting>
  <conditionalFormatting sqref="G38:G43">
    <cfRule type="expression" dxfId="141" priority="1">
      <formula>G38=""</formula>
    </cfRule>
    <cfRule type="expression" dxfId="140" priority="2">
      <formula>G38="??"</formula>
    </cfRule>
    <cfRule type="expression" dxfId="139" priority="3">
      <formula>OR(G38="Lavt",G38="Høyt")</formula>
    </cfRule>
  </conditionalFormatting>
  <hyperlinks>
    <hyperlink ref="E1" location="Innhold!A2" display="Tilbake"/>
    <hyperlink ref="F1" location="Fasttelefoni!A1" display="Neste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2"/>
  <sheetViews>
    <sheetView showGridLines="0" workbookViewId="0">
      <pane ySplit="5" topLeftCell="A6" activePane="bottomLeft" state="frozen"/>
      <selection pane="bottomLeft" activeCell="G22" sqref="G22:G24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61.7109375" style="314" customWidth="1"/>
    <col min="4" max="4" width="5.7109375" style="314" customWidth="1"/>
    <col min="5" max="7" width="17.140625" style="314" customWidth="1"/>
    <col min="8" max="8" width="5.7109375" style="314" customWidth="1"/>
    <col min="9" max="9" width="78.4257812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350</v>
      </c>
      <c r="C3" s="58"/>
      <c r="E3" s="57"/>
      <c r="F3" s="59"/>
      <c r="G3" s="60"/>
      <c r="J3" s="283">
        <f>SUM(J8:J55)</f>
        <v>10</v>
      </c>
      <c r="K3" s="283">
        <f>SUM(K8:K55)</f>
        <v>0</v>
      </c>
      <c r="L3" s="283">
        <f>SUM(L8:L55)/2</f>
        <v>10</v>
      </c>
      <c r="M3" s="283">
        <f>SUM(M8:M55)</f>
        <v>0</v>
      </c>
    </row>
    <row r="4" spans="2:13" ht="15" customHeight="1" x14ac:dyDescent="0.25">
      <c r="B4" s="61"/>
      <c r="C4" s="62"/>
      <c r="E4" s="63"/>
      <c r="F4" s="64" t="s">
        <v>348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349</v>
      </c>
      <c r="G5" s="69"/>
    </row>
    <row r="6" spans="2:13" ht="15" customHeight="1" thickBot="1" x14ac:dyDescent="0.3"/>
    <row r="7" spans="2:13" ht="15" customHeight="1" thickBot="1" x14ac:dyDescent="0.3">
      <c r="B7" s="70" t="s">
        <v>30</v>
      </c>
      <c r="C7" s="93" t="s">
        <v>639</v>
      </c>
      <c r="E7" s="83" t="s">
        <v>103</v>
      </c>
      <c r="F7" s="83" t="s">
        <v>137</v>
      </c>
      <c r="G7" s="83" t="s">
        <v>32</v>
      </c>
      <c r="I7" s="84" t="s">
        <v>95</v>
      </c>
      <c r="J7" s="283"/>
      <c r="K7" s="283"/>
    </row>
    <row r="8" spans="2:13" ht="15" customHeight="1" x14ac:dyDescent="0.25">
      <c r="B8" s="232" t="s">
        <v>640</v>
      </c>
      <c r="C8" s="124" t="s">
        <v>641</v>
      </c>
      <c r="E8" s="41">
        <v>83264</v>
      </c>
      <c r="F8" s="41">
        <v>78009</v>
      </c>
      <c r="G8" s="263">
        <v>69743</v>
      </c>
      <c r="H8" s="249" t="str">
        <f>IF(K8=1,"??","")</f>
        <v/>
      </c>
      <c r="I8" s="271"/>
      <c r="J8" s="283">
        <f>IF(ISNUMBER(G8),1,0)</f>
        <v>1</v>
      </c>
      <c r="K8" s="283">
        <f>IF(L8-M8-J8=2,1,0)</f>
        <v>0</v>
      </c>
      <c r="L8" s="283">
        <f>IF(E8+F8&gt;0,2,0)</f>
        <v>2</v>
      </c>
      <c r="M8" s="283">
        <f>IF(ISBLANK(I8),0,1)</f>
        <v>0</v>
      </c>
    </row>
    <row r="9" spans="2:13" ht="15" customHeight="1" thickBot="1" x14ac:dyDescent="0.3">
      <c r="B9" s="102" t="s">
        <v>642</v>
      </c>
      <c r="C9" s="125" t="s">
        <v>643</v>
      </c>
      <c r="E9" s="331">
        <v>43337291.99628295</v>
      </c>
      <c r="F9" s="331">
        <v>23543325.407710049</v>
      </c>
      <c r="G9" s="275">
        <v>39171226.659999996</v>
      </c>
      <c r="H9" s="251" t="str">
        <f>IF(K9=1,"??","")</f>
        <v/>
      </c>
      <c r="I9" s="337"/>
      <c r="J9" s="283">
        <f>IF(ISNUMBER(G9),1,0)</f>
        <v>1</v>
      </c>
      <c r="K9" s="283">
        <f>IF(L9-M9-J9=2,1,0)</f>
        <v>0</v>
      </c>
      <c r="L9" s="283">
        <f>IF(E9+F9&gt;0,2,0)</f>
        <v>2</v>
      </c>
      <c r="M9" s="283">
        <f>IF(ISBLANK(I9),0,1)</f>
        <v>0</v>
      </c>
    </row>
    <row r="10" spans="2:13" ht="15" customHeight="1" thickBot="1" x14ac:dyDescent="0.3"/>
    <row r="11" spans="2:13" ht="15" customHeight="1" thickBot="1" x14ac:dyDescent="0.3">
      <c r="B11" s="85" t="s">
        <v>30</v>
      </c>
      <c r="C11" s="86" t="s">
        <v>644</v>
      </c>
      <c r="E11" s="85" t="s">
        <v>103</v>
      </c>
      <c r="F11" s="85" t="s">
        <v>137</v>
      </c>
      <c r="G11" s="85" t="s">
        <v>32</v>
      </c>
      <c r="I11" s="86" t="s">
        <v>95</v>
      </c>
    </row>
    <row r="12" spans="2:13" ht="15" customHeight="1" x14ac:dyDescent="0.25">
      <c r="B12" s="232" t="s">
        <v>645</v>
      </c>
      <c r="C12" s="168" t="s">
        <v>641</v>
      </c>
      <c r="E12" s="41">
        <v>42914</v>
      </c>
      <c r="F12" s="41">
        <v>41385</v>
      </c>
      <c r="G12" s="263">
        <v>41595</v>
      </c>
      <c r="H12" s="249" t="str">
        <f>IF(K12=1,"??","")</f>
        <v/>
      </c>
      <c r="I12" s="271"/>
      <c r="J12" s="283">
        <f>IF(ISNUMBER(G12),1,0)</f>
        <v>1</v>
      </c>
      <c r="K12" s="283">
        <f>IF(L12-M12-J12=2,1,0)</f>
        <v>0</v>
      </c>
      <c r="L12" s="283">
        <f>IF(E12+F12&gt;0,2,0)</f>
        <v>2</v>
      </c>
      <c r="M12" s="283">
        <f>IF(ISBLANK(I12),0,1)</f>
        <v>0</v>
      </c>
    </row>
    <row r="13" spans="2:13" ht="15" customHeight="1" thickBot="1" x14ac:dyDescent="0.3">
      <c r="B13" s="102" t="s">
        <v>646</v>
      </c>
      <c r="C13" s="250" t="s">
        <v>643</v>
      </c>
      <c r="E13" s="331">
        <v>3842210</v>
      </c>
      <c r="F13" s="331">
        <v>2007493.723953</v>
      </c>
      <c r="G13" s="275">
        <v>4006374.328999999</v>
      </c>
      <c r="H13" s="251" t="str">
        <f>IF(K13=1,"??","")</f>
        <v/>
      </c>
      <c r="I13" s="337"/>
      <c r="J13" s="283">
        <f>IF(ISNUMBER(G13),1,0)</f>
        <v>1</v>
      </c>
      <c r="K13" s="283">
        <f>IF(L13-M13-J13=2,1,0)</f>
        <v>0</v>
      </c>
      <c r="L13" s="283">
        <f>IF(E13+F13&gt;0,2,0)</f>
        <v>2</v>
      </c>
      <c r="M13" s="283">
        <f>IF(ISBLANK(I13),0,1)</f>
        <v>0</v>
      </c>
    </row>
    <row r="14" spans="2:13" ht="15" customHeight="1" thickBot="1" x14ac:dyDescent="0.3"/>
    <row r="15" spans="2:13" ht="15" customHeight="1" thickBot="1" x14ac:dyDescent="0.3">
      <c r="B15" s="70" t="s">
        <v>30</v>
      </c>
      <c r="C15" s="93" t="s">
        <v>647</v>
      </c>
      <c r="E15" s="83" t="s">
        <v>103</v>
      </c>
      <c r="F15" s="83" t="s">
        <v>137</v>
      </c>
      <c r="G15" s="83" t="s">
        <v>32</v>
      </c>
      <c r="I15" s="84" t="s">
        <v>95</v>
      </c>
    </row>
    <row r="16" spans="2:13" ht="15" customHeight="1" x14ac:dyDescent="0.25">
      <c r="B16" s="95" t="s">
        <v>648</v>
      </c>
      <c r="C16" s="96" t="s">
        <v>649</v>
      </c>
      <c r="E16" s="1">
        <v>364044.02648</v>
      </c>
      <c r="F16" s="1">
        <v>157525.6634326881</v>
      </c>
      <c r="G16" s="254">
        <v>309526.07770969492</v>
      </c>
      <c r="H16" s="249" t="str">
        <f>IF(K16=1,"??","")</f>
        <v/>
      </c>
      <c r="I16" s="271"/>
      <c r="J16" s="283">
        <f>IF(ISNUMBER(G16),1,0)</f>
        <v>1</v>
      </c>
      <c r="K16" s="283">
        <f>IF(L16-M16-J16=2,1,0)</f>
        <v>0</v>
      </c>
      <c r="L16" s="283">
        <f>IF(E16+F16&gt;0,2,0)</f>
        <v>2</v>
      </c>
      <c r="M16" s="283">
        <f>IF(ISBLANK(I16),0,1)</f>
        <v>0</v>
      </c>
    </row>
    <row r="17" spans="2:13" ht="15" customHeight="1" x14ac:dyDescent="0.25">
      <c r="B17" s="80" t="s">
        <v>650</v>
      </c>
      <c r="C17" s="81" t="s">
        <v>383</v>
      </c>
      <c r="E17" s="101">
        <v>20971.305909999999</v>
      </c>
      <c r="F17" s="101">
        <v>8555.8320053118969</v>
      </c>
      <c r="G17" s="280">
        <v>17298.941272441738</v>
      </c>
      <c r="H17" s="262" t="str">
        <f>IF(K17=1,"??","")</f>
        <v/>
      </c>
      <c r="I17" s="278"/>
      <c r="J17" s="283">
        <f>IF(ISNUMBER(G17),1,0)</f>
        <v>1</v>
      </c>
      <c r="K17" s="283">
        <f>IF(L17-M17-J17=2,1,0)</f>
        <v>0</v>
      </c>
      <c r="L17" s="283">
        <f>IF(E17+F17&gt;0,2,0)</f>
        <v>2</v>
      </c>
      <c r="M17" s="283">
        <f>IF(ISBLANK(I17),0,1)</f>
        <v>0</v>
      </c>
    </row>
    <row r="18" spans="2:13" ht="15" customHeight="1" thickBot="1" x14ac:dyDescent="0.3">
      <c r="B18" s="234" t="s">
        <v>651</v>
      </c>
      <c r="C18" s="97" t="s">
        <v>652</v>
      </c>
      <c r="E18" s="2">
        <v>1082.1116199999999</v>
      </c>
      <c r="F18" s="2">
        <v>458</v>
      </c>
      <c r="G18" s="255">
        <v>896.20959305758845</v>
      </c>
      <c r="H18" s="251" t="str">
        <f>IF(K18=1,"??","")</f>
        <v/>
      </c>
      <c r="I18" s="337"/>
      <c r="J18" s="283">
        <f>IF(ISNUMBER(G18),1,0)</f>
        <v>1</v>
      </c>
      <c r="K18" s="283">
        <f>IF(L18-M18-J18=2,1,0)</f>
        <v>0</v>
      </c>
      <c r="L18" s="283">
        <f>IF(E18+F18&gt;0,2,0)</f>
        <v>2</v>
      </c>
      <c r="M18" s="283">
        <f>IF(ISBLANK(I18),0,1)</f>
        <v>0</v>
      </c>
    </row>
    <row r="19" spans="2:13" ht="15" customHeight="1" thickBot="1" x14ac:dyDescent="0.3">
      <c r="B19" s="98" t="s">
        <v>653</v>
      </c>
      <c r="C19" s="99" t="s">
        <v>654</v>
      </c>
      <c r="E19" s="100">
        <f>SUM(E16:E18)</f>
        <v>386097.44400999998</v>
      </c>
      <c r="F19" s="100">
        <f>SUM(F16:F18)</f>
        <v>166539.49543800001</v>
      </c>
      <c r="G19" s="100">
        <f>SUM(G16:G18)</f>
        <v>327721.22857519425</v>
      </c>
    </row>
    <row r="20" spans="2:13" ht="15" customHeight="1" thickBot="1" x14ac:dyDescent="0.3"/>
    <row r="21" spans="2:13" ht="15" customHeight="1" thickBot="1" x14ac:dyDescent="0.3">
      <c r="B21" s="85" t="s">
        <v>30</v>
      </c>
      <c r="C21" s="86" t="s">
        <v>647</v>
      </c>
      <c r="E21" s="85" t="s">
        <v>103</v>
      </c>
      <c r="F21" s="85" t="s">
        <v>137</v>
      </c>
      <c r="G21" s="85" t="s">
        <v>32</v>
      </c>
      <c r="I21" s="86" t="s">
        <v>95</v>
      </c>
    </row>
    <row r="22" spans="2:13" ht="15" customHeight="1" x14ac:dyDescent="0.25">
      <c r="B22" s="95" t="s">
        <v>655</v>
      </c>
      <c r="C22" s="96" t="s">
        <v>649</v>
      </c>
      <c r="E22" s="1">
        <v>105247</v>
      </c>
      <c r="F22" s="1">
        <v>48326</v>
      </c>
      <c r="G22" s="254">
        <v>83719.441208655073</v>
      </c>
      <c r="H22" s="249" t="str">
        <f>IF(K22=1,"??","")</f>
        <v/>
      </c>
      <c r="I22" s="271"/>
      <c r="J22" s="283">
        <f>IF(ISNUMBER(G22),1,0)</f>
        <v>1</v>
      </c>
      <c r="K22" s="283">
        <f>IF(L22-M22-J22=2,1,0)</f>
        <v>0</v>
      </c>
      <c r="L22" s="283">
        <f>IF(E22+F22&gt;0,2,0)</f>
        <v>2</v>
      </c>
      <c r="M22" s="283">
        <f>IF(ISBLANK(I22),0,1)</f>
        <v>0</v>
      </c>
    </row>
    <row r="23" spans="2:13" ht="15" customHeight="1" x14ac:dyDescent="0.25">
      <c r="B23" s="80" t="s">
        <v>656</v>
      </c>
      <c r="C23" s="81" t="s">
        <v>383</v>
      </c>
      <c r="E23" s="101">
        <v>5266</v>
      </c>
      <c r="F23" s="101">
        <v>1989</v>
      </c>
      <c r="G23" s="280">
        <v>3378.429499773179</v>
      </c>
      <c r="H23" s="262" t="str">
        <f>IF(K23=1,"??","")</f>
        <v/>
      </c>
      <c r="I23" s="278"/>
      <c r="J23" s="283">
        <f>IF(ISNUMBER(G23),1,0)</f>
        <v>1</v>
      </c>
      <c r="K23" s="283">
        <f>IF(L23-M23-J23=2,1,0)</f>
        <v>0</v>
      </c>
      <c r="L23" s="283">
        <f>IF(E23+F23&gt;0,2,0)</f>
        <v>2</v>
      </c>
      <c r="M23" s="283">
        <f>IF(ISBLANK(I23),0,1)</f>
        <v>0</v>
      </c>
    </row>
    <row r="24" spans="2:13" ht="15" customHeight="1" thickBot="1" x14ac:dyDescent="0.3">
      <c r="B24" s="234" t="s">
        <v>657</v>
      </c>
      <c r="C24" s="97" t="s">
        <v>652</v>
      </c>
      <c r="E24" s="2">
        <v>209</v>
      </c>
      <c r="F24" s="2">
        <v>78</v>
      </c>
      <c r="G24" s="255">
        <v>140.31038339628765</v>
      </c>
      <c r="H24" s="251" t="str">
        <f>IF(K24=1,"??","")</f>
        <v/>
      </c>
      <c r="I24" s="337"/>
      <c r="J24" s="283">
        <f>IF(ISNUMBER(G24),1,0)</f>
        <v>1</v>
      </c>
      <c r="K24" s="283">
        <f>IF(L24-M24-J24=2,1,0)</f>
        <v>0</v>
      </c>
      <c r="L24" s="283">
        <f>IF(E24+F24&gt;0,2,0)</f>
        <v>2</v>
      </c>
      <c r="M24" s="283">
        <f>IF(ISBLANK(I24),0,1)</f>
        <v>0</v>
      </c>
    </row>
    <row r="25" spans="2:13" ht="15" customHeight="1" thickBot="1" x14ac:dyDescent="0.3">
      <c r="B25" s="98" t="s">
        <v>658</v>
      </c>
      <c r="C25" s="99" t="s">
        <v>654</v>
      </c>
      <c r="E25" s="100">
        <f>SUM(E22:E24)</f>
        <v>110722</v>
      </c>
      <c r="F25" s="100">
        <f>SUM(F22:F24)</f>
        <v>50393</v>
      </c>
      <c r="G25" s="100">
        <f>SUM(G22:G24)</f>
        <v>87238.181091824532</v>
      </c>
    </row>
    <row r="26" spans="2:13" ht="15" customHeight="1" x14ac:dyDescent="0.25"/>
    <row r="27" spans="2:13" ht="15" customHeight="1" x14ac:dyDescent="0.25"/>
    <row r="28" spans="2:13" ht="15" customHeight="1" x14ac:dyDescent="0.25"/>
    <row r="29" spans="2:13" ht="15" customHeight="1" x14ac:dyDescent="0.25"/>
    <row r="30" spans="2:13" ht="15" customHeight="1" x14ac:dyDescent="0.25"/>
    <row r="31" spans="2:13" ht="15" customHeight="1" x14ac:dyDescent="0.25"/>
    <row r="32" spans="2:13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</sheetData>
  <sheetProtection password="E11B" sheet="1"/>
  <conditionalFormatting sqref="H22:H24 H16:H18 H12:H13 H8:H9">
    <cfRule type="expression" dxfId="90" priority="1">
      <formula>H8=""</formula>
    </cfRule>
    <cfRule type="expression" dxfId="89" priority="2">
      <formula>H8="??"</formula>
    </cfRule>
  </conditionalFormatting>
  <hyperlinks>
    <hyperlink ref="E1" location="'15'!A1" display="Tilbake"/>
    <hyperlink ref="F1" location="Innhold!A2" display="Innhold"/>
    <hyperlink ref="G1" location="'17'!G8" display="Neste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3"/>
  <sheetViews>
    <sheetView showGridLines="0" workbookViewId="0">
      <pane ySplit="5" topLeftCell="A6" activePane="bottomLeft" state="frozen"/>
      <selection pane="bottomLeft" activeCell="G17" sqref="G17:G21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57.140625" style="314" customWidth="1"/>
    <col min="4" max="4" width="5.7109375" style="314" customWidth="1"/>
    <col min="5" max="7" width="17.140625" style="314" customWidth="1"/>
    <col min="8" max="8" width="5.7109375" style="314" customWidth="1"/>
    <col min="9" max="9" width="71.42578125" style="314" customWidth="1"/>
    <col min="10" max="14" width="11.42578125" style="335" customWidth="1"/>
    <col min="15" max="15" width="11.42578125" style="314" customWidth="1"/>
    <col min="16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G1" s="48" t="s">
        <v>23</v>
      </c>
      <c r="J1" s="336" t="s">
        <v>24</v>
      </c>
      <c r="K1" s="336" t="s">
        <v>25</v>
      </c>
      <c r="L1" s="336" t="s">
        <v>26</v>
      </c>
      <c r="M1" s="336" t="s">
        <v>27</v>
      </c>
    </row>
    <row r="2" spans="2:13" ht="15" customHeight="1" thickBot="1" x14ac:dyDescent="0.3"/>
    <row r="3" spans="2:13" ht="15" customHeight="1" x14ac:dyDescent="0.25">
      <c r="B3" s="57" t="s">
        <v>352</v>
      </c>
      <c r="C3" s="58"/>
      <c r="E3" s="57"/>
      <c r="F3" s="59"/>
      <c r="G3" s="60"/>
      <c r="J3" s="336">
        <f>SUM(J8:J94)</f>
        <v>2</v>
      </c>
      <c r="K3" s="336">
        <f>SUM(K8:K94)</f>
        <v>0</v>
      </c>
      <c r="L3" s="336">
        <f>SUM(L8:L94)/2</f>
        <v>2</v>
      </c>
      <c r="M3" s="336">
        <f>SUM(M8:M94)</f>
        <v>0</v>
      </c>
    </row>
    <row r="4" spans="2:13" ht="15" customHeight="1" x14ac:dyDescent="0.25">
      <c r="B4" s="61"/>
      <c r="C4" s="62"/>
      <c r="E4" s="63"/>
      <c r="F4" s="64" t="s">
        <v>348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351</v>
      </c>
      <c r="G5" s="69"/>
    </row>
    <row r="6" spans="2:13" ht="15" customHeight="1" thickBot="1" x14ac:dyDescent="0.3"/>
    <row r="7" spans="2:13" ht="15" customHeight="1" thickBot="1" x14ac:dyDescent="0.3">
      <c r="B7" s="70" t="s">
        <v>30</v>
      </c>
      <c r="C7" s="93" t="s">
        <v>479</v>
      </c>
      <c r="E7" s="70" t="s">
        <v>103</v>
      </c>
      <c r="F7" s="70" t="s">
        <v>137</v>
      </c>
      <c r="G7" s="70" t="s">
        <v>32</v>
      </c>
      <c r="I7" s="84" t="s">
        <v>95</v>
      </c>
      <c r="K7" s="336"/>
      <c r="L7" s="336"/>
    </row>
    <row r="8" spans="2:13" ht="15" customHeight="1" x14ac:dyDescent="0.25">
      <c r="B8" s="232" t="s">
        <v>659</v>
      </c>
      <c r="C8" s="168" t="s">
        <v>660</v>
      </c>
      <c r="E8" s="53">
        <v>1762</v>
      </c>
      <c r="F8" s="53">
        <v>1737</v>
      </c>
      <c r="G8" s="264">
        <v>1383</v>
      </c>
      <c r="H8" s="249" t="str">
        <f>IF($K$13=1,"??","")</f>
        <v/>
      </c>
      <c r="I8" s="260"/>
      <c r="J8" s="336"/>
      <c r="K8" s="336"/>
      <c r="L8" s="336"/>
      <c r="M8" s="336"/>
    </row>
    <row r="9" spans="2:13" ht="15" customHeight="1" x14ac:dyDescent="0.25">
      <c r="B9" s="233" t="s">
        <v>661</v>
      </c>
      <c r="C9" s="127" t="s">
        <v>487</v>
      </c>
      <c r="E9" s="53">
        <v>25682</v>
      </c>
      <c r="F9" s="53">
        <v>23457</v>
      </c>
      <c r="G9" s="264">
        <v>21042</v>
      </c>
      <c r="H9" s="262" t="str">
        <f>IF($K$13=1,"??","")</f>
        <v/>
      </c>
      <c r="I9" s="271"/>
      <c r="J9" s="336"/>
      <c r="K9" s="336"/>
      <c r="L9" s="336"/>
      <c r="M9" s="336"/>
    </row>
    <row r="10" spans="2:13" ht="15" customHeight="1" x14ac:dyDescent="0.25">
      <c r="B10" s="233" t="s">
        <v>662</v>
      </c>
      <c r="C10" s="127" t="s">
        <v>489</v>
      </c>
      <c r="E10" s="53">
        <v>14027</v>
      </c>
      <c r="F10" s="53">
        <v>13112</v>
      </c>
      <c r="G10" s="264">
        <v>11420</v>
      </c>
      <c r="H10" s="262" t="str">
        <f>IF($K$13=1,"??","")</f>
        <v/>
      </c>
      <c r="I10" s="271"/>
      <c r="J10" s="336"/>
      <c r="K10" s="336"/>
      <c r="L10" s="336"/>
      <c r="M10" s="336"/>
    </row>
    <row r="11" spans="2:13" ht="15" customHeight="1" x14ac:dyDescent="0.25">
      <c r="B11" s="233" t="s">
        <v>663</v>
      </c>
      <c r="C11" s="127" t="s">
        <v>664</v>
      </c>
      <c r="E11" s="53">
        <v>17312</v>
      </c>
      <c r="F11" s="53">
        <v>16325</v>
      </c>
      <c r="G11" s="264">
        <v>14324</v>
      </c>
      <c r="H11" s="262" t="str">
        <f>IF($K$13=1,"??","")</f>
        <v/>
      </c>
      <c r="I11" s="271"/>
      <c r="J11" s="336"/>
      <c r="K11" s="336"/>
      <c r="L11" s="336"/>
      <c r="M11" s="336"/>
    </row>
    <row r="12" spans="2:13" ht="15" customHeight="1" thickBot="1" x14ac:dyDescent="0.3">
      <c r="B12" s="88" t="s">
        <v>665</v>
      </c>
      <c r="C12" s="75" t="s">
        <v>666</v>
      </c>
      <c r="E12" s="101">
        <v>24481</v>
      </c>
      <c r="F12" s="101">
        <v>23378</v>
      </c>
      <c r="G12" s="280">
        <v>21574</v>
      </c>
      <c r="H12" s="251" t="str">
        <f>IF($K$13=1,"??","")</f>
        <v/>
      </c>
      <c r="I12" s="279"/>
      <c r="J12" s="336"/>
      <c r="K12" s="336"/>
      <c r="L12" s="336"/>
      <c r="M12" s="336"/>
    </row>
    <row r="13" spans="2:13" ht="15" customHeight="1" thickBot="1" x14ac:dyDescent="0.3">
      <c r="B13" s="98" t="s">
        <v>667</v>
      </c>
      <c r="C13" s="99" t="s">
        <v>668</v>
      </c>
      <c r="E13" s="100">
        <f>SUM(E8:E12)</f>
        <v>83264</v>
      </c>
      <c r="F13" s="100">
        <f>SUM(F8:F12)</f>
        <v>78009</v>
      </c>
      <c r="G13" s="100">
        <f>SUM(G8:G12)</f>
        <v>69743</v>
      </c>
      <c r="I13" s="193" t="s">
        <v>494</v>
      </c>
      <c r="J13" s="336">
        <f>IF(G13&gt;0,1,0)</f>
        <v>1</v>
      </c>
      <c r="K13" s="336">
        <f>IF(OR(G13&lt;&gt;G14,AND(L13&gt;1,G14=0,G13=0)),1,0)</f>
        <v>0</v>
      </c>
      <c r="L13" s="336">
        <f>IF(E13+F13&gt;0,2,0)</f>
        <v>2</v>
      </c>
      <c r="M13" s="336">
        <v>0</v>
      </c>
    </row>
    <row r="14" spans="2:13" ht="15" customHeight="1" thickBot="1" x14ac:dyDescent="0.3">
      <c r="B14" s="105"/>
      <c r="C14" s="106" t="s">
        <v>669</v>
      </c>
      <c r="E14" s="109">
        <f>'16'!E8</f>
        <v>83264</v>
      </c>
      <c r="F14" s="109">
        <f>'16'!F8</f>
        <v>78009</v>
      </c>
      <c r="G14" s="109">
        <f>'16'!G8</f>
        <v>69743</v>
      </c>
      <c r="I14" s="194" t="s">
        <v>494</v>
      </c>
      <c r="J14" s="336"/>
      <c r="K14" s="336"/>
      <c r="L14" s="336"/>
      <c r="M14" s="336"/>
    </row>
    <row r="15" spans="2:13" ht="15" customHeight="1" thickBot="1" x14ac:dyDescent="0.3">
      <c r="J15" s="336"/>
      <c r="K15" s="336"/>
      <c r="L15" s="336"/>
      <c r="M15" s="336"/>
    </row>
    <row r="16" spans="2:13" ht="15" customHeight="1" thickBot="1" x14ac:dyDescent="0.3">
      <c r="B16" s="76" t="s">
        <v>30</v>
      </c>
      <c r="C16" s="77" t="s">
        <v>495</v>
      </c>
      <c r="E16" s="76" t="s">
        <v>103</v>
      </c>
      <c r="F16" s="76" t="s">
        <v>137</v>
      </c>
      <c r="G16" s="76" t="s">
        <v>32</v>
      </c>
      <c r="I16" s="86" t="s">
        <v>95</v>
      </c>
      <c r="J16" s="336"/>
      <c r="K16" s="336"/>
      <c r="L16" s="336"/>
      <c r="M16" s="336"/>
    </row>
    <row r="17" spans="2:13" ht="15" customHeight="1" x14ac:dyDescent="0.25">
      <c r="B17" s="232" t="s">
        <v>670</v>
      </c>
      <c r="C17" s="168" t="s">
        <v>660</v>
      </c>
      <c r="E17" s="53">
        <v>15565</v>
      </c>
      <c r="F17" s="53">
        <v>12455</v>
      </c>
      <c r="G17" s="264">
        <v>11248</v>
      </c>
      <c r="H17" s="249" t="str">
        <f>IF($K$22=1,"??","")</f>
        <v/>
      </c>
      <c r="I17" s="260"/>
      <c r="J17" s="336"/>
      <c r="K17" s="336"/>
      <c r="L17" s="336"/>
      <c r="M17" s="336"/>
    </row>
    <row r="18" spans="2:13" ht="15" customHeight="1" x14ac:dyDescent="0.25">
      <c r="B18" s="233" t="s">
        <v>671</v>
      </c>
      <c r="C18" s="127" t="s">
        <v>487</v>
      </c>
      <c r="E18" s="53">
        <v>9990</v>
      </c>
      <c r="F18" s="53">
        <v>10813</v>
      </c>
      <c r="G18" s="264">
        <v>10906</v>
      </c>
      <c r="H18" s="262" t="str">
        <f>IF($K$22=1,"??","")</f>
        <v/>
      </c>
      <c r="I18" s="271"/>
      <c r="J18" s="336"/>
      <c r="K18" s="336"/>
      <c r="L18" s="336"/>
      <c r="M18" s="336"/>
    </row>
    <row r="19" spans="2:13" ht="15" customHeight="1" x14ac:dyDescent="0.25">
      <c r="B19" s="233" t="s">
        <v>672</v>
      </c>
      <c r="C19" s="127" t="s">
        <v>489</v>
      </c>
      <c r="E19" s="53">
        <v>4500</v>
      </c>
      <c r="F19" s="53">
        <v>4333</v>
      </c>
      <c r="G19" s="264">
        <v>3629</v>
      </c>
      <c r="H19" s="262" t="str">
        <f>IF($K$22=1,"??","")</f>
        <v/>
      </c>
      <c r="I19" s="271"/>
      <c r="J19" s="336"/>
      <c r="K19" s="336"/>
      <c r="L19" s="336"/>
      <c r="M19" s="336"/>
    </row>
    <row r="20" spans="2:13" ht="15" customHeight="1" x14ac:dyDescent="0.25">
      <c r="B20" s="233" t="s">
        <v>673</v>
      </c>
      <c r="C20" s="127" t="s">
        <v>664</v>
      </c>
      <c r="E20" s="53">
        <v>7743</v>
      </c>
      <c r="F20" s="53">
        <v>8296</v>
      </c>
      <c r="G20" s="264">
        <v>10634</v>
      </c>
      <c r="H20" s="262" t="str">
        <f>IF($K$22=1,"??","")</f>
        <v/>
      </c>
      <c r="I20" s="271"/>
      <c r="J20" s="336"/>
      <c r="K20" s="336"/>
      <c r="L20" s="336"/>
      <c r="M20" s="336"/>
    </row>
    <row r="21" spans="2:13" ht="15" customHeight="1" thickBot="1" x14ac:dyDescent="0.3">
      <c r="B21" s="88" t="s">
        <v>674</v>
      </c>
      <c r="C21" s="75" t="s">
        <v>666</v>
      </c>
      <c r="E21" s="101">
        <v>5116</v>
      </c>
      <c r="F21" s="101">
        <v>5488</v>
      </c>
      <c r="G21" s="280">
        <v>5178</v>
      </c>
      <c r="H21" s="251" t="str">
        <f>IF($K$22=1,"??","")</f>
        <v/>
      </c>
      <c r="I21" s="279"/>
      <c r="J21" s="336"/>
      <c r="K21" s="336"/>
      <c r="L21" s="336"/>
      <c r="M21" s="336"/>
    </row>
    <row r="22" spans="2:13" ht="15" customHeight="1" thickBot="1" x14ac:dyDescent="0.3">
      <c r="B22" s="98" t="s">
        <v>675</v>
      </c>
      <c r="C22" s="99" t="s">
        <v>668</v>
      </c>
      <c r="E22" s="100">
        <f>SUM(E17:E21)</f>
        <v>42914</v>
      </c>
      <c r="F22" s="100">
        <f>SUM(F17:F21)</f>
        <v>41385</v>
      </c>
      <c r="G22" s="100">
        <f>SUM(G17:G21)</f>
        <v>41595</v>
      </c>
      <c r="I22" s="193" t="s">
        <v>494</v>
      </c>
      <c r="J22" s="336">
        <f>IF(G22&gt;0,1,0)</f>
        <v>1</v>
      </c>
      <c r="K22" s="336">
        <f>IF(OR(G22&lt;&gt;G23,AND(L22&gt;1,G23=0,G22=0)),1,0)</f>
        <v>0</v>
      </c>
      <c r="L22" s="336">
        <f>IF(E22+F22&gt;0,2,0)</f>
        <v>2</v>
      </c>
      <c r="M22" s="336">
        <v>0</v>
      </c>
    </row>
    <row r="23" spans="2:13" ht="15" customHeight="1" thickBot="1" x14ac:dyDescent="0.3">
      <c r="B23" s="105"/>
      <c r="C23" s="106" t="s">
        <v>669</v>
      </c>
      <c r="E23" s="109">
        <f>'16'!E12</f>
        <v>42914</v>
      </c>
      <c r="F23" s="109">
        <f>'16'!F12</f>
        <v>41385</v>
      </c>
      <c r="G23" s="109">
        <f>'16'!G12</f>
        <v>41595</v>
      </c>
      <c r="I23" s="194" t="s">
        <v>494</v>
      </c>
    </row>
    <row r="24" spans="2:13" ht="15" customHeight="1" x14ac:dyDescent="0.25"/>
    <row r="25" spans="2:13" ht="15" customHeight="1" x14ac:dyDescent="0.25"/>
    <row r="26" spans="2:13" ht="15" customHeight="1" x14ac:dyDescent="0.25"/>
    <row r="27" spans="2:13" ht="15" customHeight="1" x14ac:dyDescent="0.25"/>
    <row r="28" spans="2:13" ht="15" customHeight="1" x14ac:dyDescent="0.25"/>
    <row r="29" spans="2:13" ht="15" customHeight="1" x14ac:dyDescent="0.25"/>
    <row r="30" spans="2:13" ht="15" customHeight="1" x14ac:dyDescent="0.25"/>
    <row r="31" spans="2:13" ht="15" customHeight="1" x14ac:dyDescent="0.25"/>
    <row r="32" spans="2:13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</sheetData>
  <sheetProtection password="E11B" sheet="1"/>
  <conditionalFormatting sqref="H8:H12">
    <cfRule type="expression" dxfId="88" priority="4">
      <formula>H8=""</formula>
    </cfRule>
    <cfRule type="expression" dxfId="87" priority="5">
      <formula>H8="??"</formula>
    </cfRule>
  </conditionalFormatting>
  <conditionalFormatting sqref="H17:H21">
    <cfRule type="expression" dxfId="86" priority="1">
      <formula>H17=""</formula>
    </cfRule>
    <cfRule type="expression" dxfId="85" priority="2">
      <formula>H17="??"</formula>
    </cfRule>
  </conditionalFormatting>
  <hyperlinks>
    <hyperlink ref="E1" location="'16'!A1" display="Tilbake"/>
    <hyperlink ref="F1" location="Innhold!A2" display="Innhold"/>
    <hyperlink ref="G1" location="'18'!G8" display="Neste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9"/>
  <sheetViews>
    <sheetView showGridLines="0" workbookViewId="0">
      <pane ySplit="5" topLeftCell="A6" activePane="bottomLeft" state="frozen"/>
      <selection pane="bottomLeft" activeCell="G16" sqref="G16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63.42578125" style="314" customWidth="1"/>
    <col min="4" max="4" width="5.7109375" style="283" customWidth="1"/>
    <col min="5" max="7" width="17.140625" style="314" customWidth="1"/>
    <col min="8" max="8" width="5.7109375" style="314" customWidth="1"/>
    <col min="9" max="9" width="71.4257812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355</v>
      </c>
      <c r="C3" s="58"/>
      <c r="E3" s="57"/>
      <c r="F3" s="59"/>
      <c r="G3" s="60"/>
      <c r="J3" s="283">
        <f>SUM(J8:J55)</f>
        <v>3</v>
      </c>
      <c r="K3" s="283">
        <f>SUM(K8:K55)</f>
        <v>0</v>
      </c>
      <c r="L3" s="283">
        <f>SUM(L8:L55)/2</f>
        <v>3</v>
      </c>
      <c r="M3" s="283">
        <f>SUM(M8:M55)</f>
        <v>0</v>
      </c>
    </row>
    <row r="4" spans="2:13" ht="15" customHeight="1" x14ac:dyDescent="0.25">
      <c r="B4" s="61"/>
      <c r="C4" s="62"/>
      <c r="E4" s="63"/>
      <c r="F4" s="64" t="s">
        <v>676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354</v>
      </c>
      <c r="G5" s="69"/>
    </row>
    <row r="6" spans="2:13" ht="15" customHeight="1" thickBot="1" x14ac:dyDescent="0.3"/>
    <row r="7" spans="2:13" ht="15" customHeight="1" thickBot="1" x14ac:dyDescent="0.3">
      <c r="B7" s="70" t="s">
        <v>30</v>
      </c>
      <c r="C7" s="93" t="s">
        <v>677</v>
      </c>
      <c r="E7" s="70" t="s">
        <v>103</v>
      </c>
      <c r="F7" s="70" t="s">
        <v>137</v>
      </c>
      <c r="G7" s="70" t="s">
        <v>32</v>
      </c>
      <c r="I7" s="84" t="s">
        <v>95</v>
      </c>
      <c r="J7" s="283"/>
      <c r="K7" s="283"/>
    </row>
    <row r="8" spans="2:13" ht="15" customHeight="1" thickBot="1" x14ac:dyDescent="0.3">
      <c r="B8" s="89" t="s">
        <v>678</v>
      </c>
      <c r="C8" s="304" t="s">
        <v>679</v>
      </c>
      <c r="D8" s="270"/>
      <c r="E8" s="187">
        <v>1902311</v>
      </c>
      <c r="F8" s="112" t="s">
        <v>219</v>
      </c>
      <c r="G8" s="191">
        <v>1804239</v>
      </c>
      <c r="H8" s="248" t="str">
        <f>IF(K8=1,"??","")</f>
        <v/>
      </c>
      <c r="I8" s="87"/>
      <c r="J8" s="283">
        <f>IF(ISNUMBER(G8),1,0)</f>
        <v>1</v>
      </c>
      <c r="K8" s="283">
        <f>IF(L8-M8-J8=2,1,0)</f>
        <v>0</v>
      </c>
      <c r="L8" s="283">
        <f>IF(E8&gt;0,2,0)</f>
        <v>2</v>
      </c>
      <c r="M8" s="283">
        <f>IF(ISBLANK(I8),0,1)</f>
        <v>0</v>
      </c>
    </row>
    <row r="9" spans="2:13" ht="15" customHeight="1" thickBot="1" x14ac:dyDescent="0.3">
      <c r="B9" s="105"/>
      <c r="C9" s="106" t="s">
        <v>680</v>
      </c>
      <c r="D9" s="270"/>
      <c r="E9" s="244">
        <f>'16'!E8+'7'!E10</f>
        <v>1767316</v>
      </c>
      <c r="F9" s="113" t="s">
        <v>219</v>
      </c>
      <c r="G9" s="245">
        <f>'16'!G8+'7'!G10</f>
        <v>1653339</v>
      </c>
    </row>
    <row r="10" spans="2:13" ht="15" customHeight="1" thickBot="1" x14ac:dyDescent="0.3">
      <c r="D10" s="270"/>
    </row>
    <row r="11" spans="2:13" ht="15" customHeight="1" thickBot="1" x14ac:dyDescent="0.3">
      <c r="B11" s="76" t="s">
        <v>30</v>
      </c>
      <c r="C11" s="77" t="s">
        <v>681</v>
      </c>
      <c r="D11" s="270"/>
      <c r="E11" s="76" t="s">
        <v>103</v>
      </c>
      <c r="F11" s="76" t="s">
        <v>137</v>
      </c>
      <c r="G11" s="76" t="s">
        <v>32</v>
      </c>
      <c r="I11" s="86" t="s">
        <v>95</v>
      </c>
    </row>
    <row r="12" spans="2:13" ht="15" customHeight="1" thickBot="1" x14ac:dyDescent="0.3">
      <c r="B12" s="89" t="s">
        <v>682</v>
      </c>
      <c r="C12" s="304" t="s">
        <v>679</v>
      </c>
      <c r="D12" s="270"/>
      <c r="E12" s="187">
        <v>379809</v>
      </c>
      <c r="F12" s="112" t="s">
        <v>219</v>
      </c>
      <c r="G12" s="191">
        <v>681003</v>
      </c>
      <c r="H12" s="248" t="str">
        <f>IF(K12=1,"??","")</f>
        <v/>
      </c>
      <c r="I12" s="87"/>
      <c r="J12" s="283">
        <f>IF(ISNUMBER(G12),1,0)</f>
        <v>1</v>
      </c>
      <c r="K12" s="283">
        <f>IF(L12-M12-J12=2,1,0)</f>
        <v>0</v>
      </c>
      <c r="L12" s="283">
        <f>IF(E12&gt;0,2,0)</f>
        <v>2</v>
      </c>
      <c r="M12" s="283">
        <f>IF(ISBLANK(I12),0,1)</f>
        <v>0</v>
      </c>
    </row>
    <row r="13" spans="2:13" ht="15" customHeight="1" thickBot="1" x14ac:dyDescent="0.3">
      <c r="B13" s="105"/>
      <c r="C13" s="106" t="s">
        <v>683</v>
      </c>
      <c r="D13" s="270"/>
      <c r="E13" s="244">
        <f>'16'!E12+'7'!E15</f>
        <v>488856</v>
      </c>
      <c r="F13" s="113" t="s">
        <v>219</v>
      </c>
      <c r="G13" s="245">
        <f>'16'!G12+'7'!G15</f>
        <v>542776</v>
      </c>
    </row>
    <row r="14" spans="2:13" ht="15" customHeight="1" thickBot="1" x14ac:dyDescent="0.3">
      <c r="D14" s="270"/>
    </row>
    <row r="15" spans="2:13" ht="15" customHeight="1" thickBot="1" x14ac:dyDescent="0.3">
      <c r="B15" s="117" t="s">
        <v>30</v>
      </c>
      <c r="C15" s="118" t="s">
        <v>684</v>
      </c>
      <c r="D15" s="270"/>
      <c r="E15" s="117" t="s">
        <v>103</v>
      </c>
      <c r="F15" s="117" t="s">
        <v>137</v>
      </c>
      <c r="G15" s="117" t="s">
        <v>32</v>
      </c>
      <c r="I15" s="91" t="s">
        <v>95</v>
      </c>
    </row>
    <row r="16" spans="2:13" ht="15" customHeight="1" thickBot="1" x14ac:dyDescent="0.3">
      <c r="B16" s="89" t="s">
        <v>685</v>
      </c>
      <c r="C16" s="304" t="s">
        <v>679</v>
      </c>
      <c r="D16" s="270"/>
      <c r="E16" s="187">
        <v>612667</v>
      </c>
      <c r="F16" s="112" t="s">
        <v>219</v>
      </c>
      <c r="G16" s="191">
        <v>715326</v>
      </c>
      <c r="H16" s="248" t="str">
        <f>IF(K16=1,"??","")</f>
        <v/>
      </c>
      <c r="I16" s="87"/>
      <c r="J16" s="283">
        <f>IF(ISNUMBER(G16),1,0)</f>
        <v>1</v>
      </c>
      <c r="K16" s="283">
        <f>IF(L16-M16-J16=2,1,0)</f>
        <v>0</v>
      </c>
      <c r="L16" s="283">
        <f>IF(E16&gt;0,2,0)</f>
        <v>2</v>
      </c>
      <c r="M16" s="283">
        <f>IF(ISBLANK(I16),0,1)</f>
        <v>0</v>
      </c>
    </row>
    <row r="17" spans="2:7" ht="15" customHeight="1" thickBot="1" x14ac:dyDescent="0.3">
      <c r="B17" s="105"/>
      <c r="C17" s="106" t="s">
        <v>683</v>
      </c>
      <c r="E17" s="244">
        <f>'7'!E20</f>
        <v>610271</v>
      </c>
      <c r="F17" s="113" t="s">
        <v>219</v>
      </c>
      <c r="G17" s="245">
        <f>'7'!G20</f>
        <v>689220</v>
      </c>
    </row>
    <row r="18" spans="2:7" ht="15" customHeight="1" x14ac:dyDescent="0.25"/>
    <row r="19" spans="2:7" ht="15" customHeight="1" x14ac:dyDescent="0.25"/>
    <row r="20" spans="2:7" ht="15" customHeight="1" x14ac:dyDescent="0.25"/>
    <row r="21" spans="2:7" ht="15" customHeight="1" x14ac:dyDescent="0.25"/>
    <row r="22" spans="2:7" ht="15" customHeight="1" x14ac:dyDescent="0.25"/>
    <row r="23" spans="2:7" ht="15" customHeight="1" x14ac:dyDescent="0.25"/>
    <row r="24" spans="2:7" ht="15" customHeight="1" x14ac:dyDescent="0.25"/>
    <row r="25" spans="2:7" ht="15" customHeight="1" x14ac:dyDescent="0.25"/>
    <row r="26" spans="2:7" ht="15" customHeight="1" x14ac:dyDescent="0.25"/>
    <row r="27" spans="2:7" ht="15" customHeight="1" x14ac:dyDescent="0.25"/>
    <row r="28" spans="2:7" ht="15" customHeight="1" x14ac:dyDescent="0.25"/>
    <row r="29" spans="2:7" ht="15" customHeight="1" x14ac:dyDescent="0.25"/>
    <row r="30" spans="2:7" ht="15" customHeight="1" x14ac:dyDescent="0.25"/>
    <row r="31" spans="2:7" ht="15" customHeight="1" x14ac:dyDescent="0.25"/>
    <row r="32" spans="2:7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</sheetData>
  <sheetProtection password="E11B" sheet="1"/>
  <conditionalFormatting sqref="H16 H12 H8">
    <cfRule type="expression" dxfId="84" priority="1">
      <formula>H8=""</formula>
    </cfRule>
    <cfRule type="expression" dxfId="83" priority="2">
      <formula>H8="??"</formula>
    </cfRule>
  </conditionalFormatting>
  <hyperlinks>
    <hyperlink ref="E1" location="'17'!A1" display="Tilbake"/>
    <hyperlink ref="F1" location="Innhold!A2" display="Innhold"/>
    <hyperlink ref="G1" location="'19'!G8" display="Neste"/>
  </hyperlinks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"/>
  <sheetViews>
    <sheetView showGridLines="0" zoomScaleNormal="100" workbookViewId="0">
      <pane ySplit="5" topLeftCell="A6" activePane="bottomLeft" state="frozen"/>
      <selection pane="bottomLeft" activeCell="G17" sqref="G17:G22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61.85546875" style="314" customWidth="1"/>
    <col min="4" max="4" width="5.7109375" style="283" customWidth="1"/>
    <col min="5" max="7" width="17.140625" style="314" customWidth="1"/>
    <col min="8" max="8" width="5.7109375" style="314" customWidth="1"/>
    <col min="9" max="9" width="76.570312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357</v>
      </c>
      <c r="C3" s="58"/>
      <c r="E3" s="57"/>
      <c r="F3" s="59"/>
      <c r="G3" s="60"/>
      <c r="J3" s="283">
        <f>SUM(J8:J55)</f>
        <v>11</v>
      </c>
      <c r="K3" s="283">
        <f>SUM(K8:K55)</f>
        <v>0</v>
      </c>
      <c r="L3" s="283">
        <f>SUM(L8:L55)/2</f>
        <v>7</v>
      </c>
      <c r="M3" s="283">
        <f>SUM(M8:M55)</f>
        <v>0</v>
      </c>
    </row>
    <row r="4" spans="2:13" ht="15" customHeight="1" x14ac:dyDescent="0.25">
      <c r="B4" s="61"/>
      <c r="C4" s="62"/>
      <c r="E4" s="63"/>
      <c r="F4" s="64" t="s">
        <v>686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349</v>
      </c>
      <c r="G5" s="69"/>
    </row>
    <row r="6" spans="2:13" ht="15" customHeight="1" thickBot="1" x14ac:dyDescent="0.3"/>
    <row r="7" spans="2:13" ht="15" customHeight="1" thickBot="1" x14ac:dyDescent="0.3">
      <c r="B7" s="70" t="s">
        <v>30</v>
      </c>
      <c r="C7" s="93" t="s">
        <v>686</v>
      </c>
      <c r="E7" s="70" t="s">
        <v>103</v>
      </c>
      <c r="F7" s="70" t="s">
        <v>137</v>
      </c>
      <c r="G7" s="70" t="s">
        <v>32</v>
      </c>
      <c r="I7" s="93" t="s">
        <v>95</v>
      </c>
      <c r="J7" s="283"/>
      <c r="K7" s="283"/>
    </row>
    <row r="8" spans="2:13" ht="15" customHeight="1" x14ac:dyDescent="0.25">
      <c r="B8" s="232" t="s">
        <v>687</v>
      </c>
      <c r="C8" s="168" t="s">
        <v>688</v>
      </c>
      <c r="D8" s="270"/>
      <c r="E8" s="41">
        <v>69984</v>
      </c>
      <c r="F8" s="41">
        <v>90631</v>
      </c>
      <c r="G8" s="263">
        <v>89225</v>
      </c>
      <c r="H8" s="249" t="str">
        <f>IF(K8=1,"??","")</f>
        <v/>
      </c>
      <c r="I8" s="260"/>
      <c r="J8" s="283">
        <f>IF(ISNUMBER(G8),1,0)</f>
        <v>1</v>
      </c>
      <c r="K8" s="283">
        <f>IF(L8-M8-J8=2,1,0)</f>
        <v>0</v>
      </c>
      <c r="L8" s="283">
        <f>IF(E8+F8&gt;0,2,0)</f>
        <v>2</v>
      </c>
      <c r="M8" s="283">
        <f>IF(ISBLANK(I8),0,1)</f>
        <v>0</v>
      </c>
    </row>
    <row r="9" spans="2:13" ht="15" customHeight="1" x14ac:dyDescent="0.25">
      <c r="B9" s="233" t="s">
        <v>689</v>
      </c>
      <c r="C9" s="127" t="s">
        <v>690</v>
      </c>
      <c r="D9" s="270"/>
      <c r="E9" s="53">
        <v>37185</v>
      </c>
      <c r="F9" s="53">
        <v>20518.421875</v>
      </c>
      <c r="G9" s="264">
        <v>55335</v>
      </c>
      <c r="H9" s="262" t="str">
        <f>IF(K9=1,"??","")</f>
        <v/>
      </c>
      <c r="I9" s="261"/>
      <c r="J9" s="283">
        <f>IF(ISNUMBER(G9),1,0)</f>
        <v>1</v>
      </c>
      <c r="K9" s="283">
        <f>IF(L9-M9-J9=2,1,0)</f>
        <v>0</v>
      </c>
      <c r="L9" s="283">
        <f>IF(E9+F9&gt;0,2,0)</f>
        <v>2</v>
      </c>
      <c r="M9" s="283">
        <f>IF(ISBLANK(I9),0,1)</f>
        <v>0</v>
      </c>
    </row>
    <row r="10" spans="2:13" ht="15" customHeight="1" x14ac:dyDescent="0.25">
      <c r="B10" s="233" t="s">
        <v>691</v>
      </c>
      <c r="C10" s="127" t="s">
        <v>692</v>
      </c>
      <c r="D10" s="270"/>
      <c r="E10" s="53">
        <v>3017</v>
      </c>
      <c r="F10" s="53">
        <v>1559.083089828491</v>
      </c>
      <c r="G10" s="264">
        <v>2672</v>
      </c>
      <c r="H10" s="262" t="str">
        <f>IF(K10=1,"??","")</f>
        <v/>
      </c>
      <c r="I10" s="261"/>
      <c r="J10" s="283">
        <f>IF(ISNUMBER(G10),1,0)</f>
        <v>1</v>
      </c>
      <c r="K10" s="283">
        <f>IF(L10-M10-J10=2,1,0)</f>
        <v>0</v>
      </c>
      <c r="L10" s="283">
        <f>IF(E10+F10&gt;0,2,0)</f>
        <v>2</v>
      </c>
      <c r="M10" s="283">
        <f>IF(ISBLANK(I10),0,1)</f>
        <v>0</v>
      </c>
    </row>
    <row r="11" spans="2:13" ht="15" customHeight="1" x14ac:dyDescent="0.25">
      <c r="B11" s="233" t="s">
        <v>693</v>
      </c>
      <c r="C11" s="127" t="s">
        <v>694</v>
      </c>
      <c r="D11" s="270"/>
      <c r="E11" s="53">
        <v>1972</v>
      </c>
      <c r="F11" s="53">
        <v>876.41928291320767</v>
      </c>
      <c r="G11" s="264">
        <v>1867</v>
      </c>
      <c r="H11" s="262" t="str">
        <f>IF(K11=1,"??","")</f>
        <v/>
      </c>
      <c r="I11" s="261"/>
      <c r="J11" s="283">
        <f>IF(ISNUMBER(G11),1,0)</f>
        <v>1</v>
      </c>
      <c r="K11" s="283">
        <f>IF(L11-M11-J11=2,1,0)</f>
        <v>0</v>
      </c>
      <c r="L11" s="283">
        <f>IF(E11+F11&gt;0,2,0)</f>
        <v>2</v>
      </c>
      <c r="M11" s="283">
        <f>IF(ISBLANK(I11),0,1)</f>
        <v>0</v>
      </c>
    </row>
    <row r="12" spans="2:13" ht="15" customHeight="1" thickBot="1" x14ac:dyDescent="0.3">
      <c r="B12" s="102" t="s">
        <v>695</v>
      </c>
      <c r="C12" s="250" t="s">
        <v>696</v>
      </c>
      <c r="D12" s="270"/>
      <c r="E12" s="331">
        <v>105765</v>
      </c>
      <c r="F12" s="331">
        <v>77988.129757881165</v>
      </c>
      <c r="G12" s="275">
        <v>153060</v>
      </c>
      <c r="H12" s="251" t="str">
        <f>IF(K12=1,"??","")</f>
        <v/>
      </c>
      <c r="I12" s="337"/>
      <c r="J12" s="283">
        <f>IF(ISNUMBER(G12),1,0)</f>
        <v>1</v>
      </c>
      <c r="K12" s="283">
        <f>IF(L12-M12-J12=2,1,0)</f>
        <v>0</v>
      </c>
      <c r="L12" s="283">
        <f>IF(E12+F12&gt;0,2,0)</f>
        <v>2</v>
      </c>
      <c r="M12" s="283">
        <f>IF(ISBLANK(I12),0,1)</f>
        <v>0</v>
      </c>
    </row>
    <row r="13" spans="2:13" ht="15" customHeight="1" x14ac:dyDescent="0.25"/>
    <row r="14" spans="2:13" ht="15" customHeight="1" x14ac:dyDescent="0.3">
      <c r="B14" s="209" t="s">
        <v>697</v>
      </c>
    </row>
    <row r="15" spans="2:13" ht="15" customHeight="1" thickBot="1" x14ac:dyDescent="0.3"/>
    <row r="16" spans="2:13" ht="15" customHeight="1" thickBot="1" x14ac:dyDescent="0.3">
      <c r="B16" s="83" t="s">
        <v>30</v>
      </c>
      <c r="C16" s="84" t="s">
        <v>698</v>
      </c>
      <c r="E16" s="70" t="s">
        <v>103</v>
      </c>
      <c r="F16" s="70" t="s">
        <v>137</v>
      </c>
      <c r="G16" s="70" t="s">
        <v>32</v>
      </c>
      <c r="I16" s="93" t="s">
        <v>95</v>
      </c>
    </row>
    <row r="17" spans="2:13" ht="15" customHeight="1" x14ac:dyDescent="0.25">
      <c r="B17" s="95" t="s">
        <v>699</v>
      </c>
      <c r="C17" s="96" t="s">
        <v>700</v>
      </c>
      <c r="E17" s="41"/>
      <c r="F17" s="41">
        <v>5308</v>
      </c>
      <c r="G17" s="263">
        <v>11011</v>
      </c>
      <c r="H17" s="249" t="str">
        <f t="shared" ref="H17:H22" si="0">IF(K17=1,"??","")</f>
        <v/>
      </c>
      <c r="I17" s="260"/>
      <c r="J17" s="283">
        <f t="shared" ref="J17:J22" si="1">IF(ISNUMBER(G17),1,0)</f>
        <v>1</v>
      </c>
      <c r="K17" s="283">
        <f t="shared" ref="K17:K22" si="2">IF(L17-M17-J17=2,1,0)</f>
        <v>0</v>
      </c>
      <c r="L17" s="283">
        <f t="shared" ref="L17:L22" si="3">IF(E17+F17&gt;0,2,0)</f>
        <v>2</v>
      </c>
      <c r="M17" s="283">
        <f>IF(ISBLANK(I17),0,1)</f>
        <v>0</v>
      </c>
    </row>
    <row r="18" spans="2:13" ht="15" customHeight="1" x14ac:dyDescent="0.25">
      <c r="B18" s="233" t="s">
        <v>701</v>
      </c>
      <c r="C18" s="127" t="s">
        <v>702</v>
      </c>
      <c r="E18" s="53"/>
      <c r="F18" s="53"/>
      <c r="G18" s="264">
        <v>0</v>
      </c>
      <c r="H18" s="262" t="str">
        <f t="shared" si="0"/>
        <v/>
      </c>
      <c r="I18" s="261"/>
      <c r="J18" s="283">
        <f t="shared" si="1"/>
        <v>1</v>
      </c>
      <c r="K18" s="283">
        <f t="shared" si="2"/>
        <v>0</v>
      </c>
      <c r="L18" s="283">
        <f t="shared" si="3"/>
        <v>0</v>
      </c>
      <c r="M18" s="283">
        <f>IF(ISBLANK(I18),0,1)</f>
        <v>0</v>
      </c>
    </row>
    <row r="19" spans="2:13" ht="15" customHeight="1" x14ac:dyDescent="0.25">
      <c r="B19" s="233" t="s">
        <v>703</v>
      </c>
      <c r="C19" s="127" t="s">
        <v>704</v>
      </c>
      <c r="E19" s="53"/>
      <c r="F19" s="53"/>
      <c r="G19" s="264">
        <v>0</v>
      </c>
      <c r="H19" s="262" t="str">
        <f t="shared" si="0"/>
        <v/>
      </c>
      <c r="I19" s="261" t="s">
        <v>705</v>
      </c>
      <c r="J19" s="283">
        <f t="shared" si="1"/>
        <v>1</v>
      </c>
      <c r="K19" s="283">
        <f t="shared" si="2"/>
        <v>0</v>
      </c>
      <c r="L19" s="283">
        <f t="shared" si="3"/>
        <v>0</v>
      </c>
      <c r="M19" s="283">
        <v>0</v>
      </c>
    </row>
    <row r="20" spans="2:13" ht="15" customHeight="1" x14ac:dyDescent="0.25">
      <c r="B20" s="233" t="s">
        <v>706</v>
      </c>
      <c r="C20" s="127" t="s">
        <v>707</v>
      </c>
      <c r="E20" s="53"/>
      <c r="F20" s="53">
        <v>1466</v>
      </c>
      <c r="G20" s="264">
        <v>3444</v>
      </c>
      <c r="H20" s="262" t="str">
        <f t="shared" si="0"/>
        <v/>
      </c>
      <c r="I20" s="261"/>
      <c r="J20" s="283">
        <f t="shared" si="1"/>
        <v>1</v>
      </c>
      <c r="K20" s="283">
        <f t="shared" si="2"/>
        <v>0</v>
      </c>
      <c r="L20" s="283">
        <f t="shared" si="3"/>
        <v>2</v>
      </c>
      <c r="M20" s="283">
        <f>IF(ISBLANK(I20),0,1)</f>
        <v>0</v>
      </c>
    </row>
    <row r="21" spans="2:13" ht="15" customHeight="1" x14ac:dyDescent="0.25">
      <c r="B21" s="233" t="s">
        <v>708</v>
      </c>
      <c r="C21" s="127" t="s">
        <v>709</v>
      </c>
      <c r="E21" s="53"/>
      <c r="F21" s="53"/>
      <c r="G21" s="264">
        <v>0</v>
      </c>
      <c r="H21" s="262" t="str">
        <f t="shared" si="0"/>
        <v/>
      </c>
      <c r="I21" s="261"/>
      <c r="J21" s="283">
        <f t="shared" si="1"/>
        <v>1</v>
      </c>
      <c r="K21" s="283">
        <f t="shared" si="2"/>
        <v>0</v>
      </c>
      <c r="L21" s="283">
        <f t="shared" si="3"/>
        <v>0</v>
      </c>
      <c r="M21" s="283">
        <f>IF(ISBLANK(I21),0,1)</f>
        <v>0</v>
      </c>
    </row>
    <row r="22" spans="2:13" ht="15" customHeight="1" thickBot="1" x14ac:dyDescent="0.3">
      <c r="B22" s="102" t="s">
        <v>710</v>
      </c>
      <c r="C22" s="250" t="s">
        <v>711</v>
      </c>
      <c r="E22" s="331"/>
      <c r="F22" s="331"/>
      <c r="G22" s="275">
        <v>0</v>
      </c>
      <c r="H22" s="251" t="str">
        <f t="shared" si="0"/>
        <v/>
      </c>
      <c r="I22" s="337"/>
      <c r="J22" s="283">
        <f t="shared" si="1"/>
        <v>1</v>
      </c>
      <c r="K22" s="283">
        <f t="shared" si="2"/>
        <v>0</v>
      </c>
      <c r="L22" s="283">
        <f t="shared" si="3"/>
        <v>0</v>
      </c>
      <c r="M22" s="283">
        <f>IF(ISBLANK(I22),0,1)</f>
        <v>0</v>
      </c>
    </row>
    <row r="23" spans="2:13" ht="15" customHeight="1" x14ac:dyDescent="0.25"/>
    <row r="24" spans="2:13" ht="15" customHeight="1" x14ac:dyDescent="0.25"/>
    <row r="25" spans="2:13" ht="15" customHeight="1" x14ac:dyDescent="0.25"/>
    <row r="26" spans="2:13" ht="15" customHeight="1" x14ac:dyDescent="0.25"/>
    <row r="27" spans="2:13" ht="15" customHeight="1" x14ac:dyDescent="0.25"/>
    <row r="28" spans="2:13" ht="15" customHeight="1" x14ac:dyDescent="0.25"/>
    <row r="29" spans="2:13" ht="15" customHeight="1" x14ac:dyDescent="0.25"/>
    <row r="30" spans="2:13" ht="15" customHeight="1" x14ac:dyDescent="0.25"/>
    <row r="31" spans="2:13" ht="15" customHeight="1" x14ac:dyDescent="0.25"/>
    <row r="32" spans="2:13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</sheetData>
  <sheetProtection password="E11B" sheet="1"/>
  <conditionalFormatting sqref="H17:H22 H8:H12">
    <cfRule type="expression" dxfId="82" priority="1">
      <formula>H8=""</formula>
    </cfRule>
    <cfRule type="expression" dxfId="81" priority="2">
      <formula>H8="??"</formula>
    </cfRule>
  </conditionalFormatting>
  <hyperlinks>
    <hyperlink ref="E1" location="'18'!A1" display="Tilbake"/>
    <hyperlink ref="F1" location="Innhold!A2" display="Innhold"/>
    <hyperlink ref="G1" location="'Fast bredbånd'!A1" display="Neste"/>
  </hyperlink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83"/>
  <sheetViews>
    <sheetView showGridLines="0" workbookViewId="0"/>
  </sheetViews>
  <sheetFormatPr baseColWidth="10" defaultColWidth="11.42578125" defaultRowHeight="15" x14ac:dyDescent="0.25"/>
  <cols>
    <col min="1" max="1" width="2.85546875" style="314" customWidth="1"/>
    <col min="2" max="2" width="19.42578125" style="314" customWidth="1"/>
    <col min="3" max="3" width="5.7109375" style="314" customWidth="1"/>
    <col min="4" max="4" width="57.140625" style="314" customWidth="1"/>
    <col min="5" max="5" width="5.7109375" style="314" customWidth="1"/>
    <col min="6" max="8" width="17.140625" style="314" customWidth="1"/>
    <col min="9" max="9" width="2.85546875" style="314" customWidth="1"/>
    <col min="10" max="10" width="16.7109375" style="314" customWidth="1"/>
  </cols>
  <sheetData>
    <row r="1" spans="4:10" ht="15.75" customHeight="1" thickBot="1" x14ac:dyDescent="0.3">
      <c r="F1" s="49" t="s">
        <v>22</v>
      </c>
      <c r="G1" s="51" t="s">
        <v>120</v>
      </c>
      <c r="H1" s="48" t="s">
        <v>23</v>
      </c>
    </row>
    <row r="2" spans="4:10" ht="15" customHeight="1" thickBot="1" x14ac:dyDescent="0.3"/>
    <row r="3" spans="4:10" ht="15" customHeight="1" x14ac:dyDescent="0.25">
      <c r="D3" s="8"/>
    </row>
    <row r="4" spans="4:10" ht="18" customHeight="1" x14ac:dyDescent="0.35">
      <c r="D4" s="10" t="s">
        <v>14</v>
      </c>
    </row>
    <row r="5" spans="4:10" ht="15" customHeight="1" thickBot="1" x14ac:dyDescent="0.3">
      <c r="D5" s="9"/>
    </row>
    <row r="6" spans="4:10" ht="15" customHeight="1" thickBot="1" x14ac:dyDescent="0.3"/>
    <row r="7" spans="4:10" ht="15" customHeight="1" thickBot="1" x14ac:dyDescent="0.3">
      <c r="D7" s="84"/>
      <c r="H7" s="305" t="s">
        <v>122</v>
      </c>
      <c r="I7" s="306"/>
      <c r="J7" s="293" t="s">
        <v>8</v>
      </c>
    </row>
    <row r="8" spans="4:10" ht="15" customHeight="1" x14ac:dyDescent="0.25">
      <c r="D8" s="168" t="s">
        <v>123</v>
      </c>
      <c r="F8" s="94" t="s">
        <v>712</v>
      </c>
      <c r="H8" s="307">
        <f>'20'!J3</f>
        <v>27</v>
      </c>
      <c r="I8" s="308"/>
      <c r="J8" s="309">
        <f>'20'!K3</f>
        <v>0</v>
      </c>
    </row>
    <row r="9" spans="4:10" ht="15" customHeight="1" x14ac:dyDescent="0.25">
      <c r="D9" s="96" t="s">
        <v>125</v>
      </c>
      <c r="F9" s="111" t="s">
        <v>713</v>
      </c>
      <c r="H9" s="310">
        <f>'21'!J3</f>
        <v>25</v>
      </c>
      <c r="I9" s="308"/>
      <c r="J9" s="311">
        <f>'21'!K3</f>
        <v>0</v>
      </c>
    </row>
    <row r="10" spans="4:10" ht="15" customHeight="1" x14ac:dyDescent="0.25">
      <c r="D10" s="96" t="s">
        <v>714</v>
      </c>
      <c r="F10" s="111" t="s">
        <v>715</v>
      </c>
      <c r="H10" s="310">
        <f>'22'!J3</f>
        <v>3</v>
      </c>
      <c r="I10" s="308"/>
      <c r="J10" s="311">
        <f>'22'!K3</f>
        <v>0</v>
      </c>
    </row>
    <row r="11" spans="4:10" ht="15" customHeight="1" x14ac:dyDescent="0.25">
      <c r="D11" s="96" t="s">
        <v>716</v>
      </c>
      <c r="F11" s="111" t="s">
        <v>717</v>
      </c>
      <c r="H11" s="310">
        <f>'23'!J3</f>
        <v>3</v>
      </c>
      <c r="I11" s="308"/>
      <c r="J11" s="311">
        <f>'23'!K3</f>
        <v>0</v>
      </c>
    </row>
    <row r="12" spans="4:10" ht="15" customHeight="1" x14ac:dyDescent="0.25">
      <c r="D12" s="96" t="s">
        <v>718</v>
      </c>
      <c r="F12" s="111" t="s">
        <v>719</v>
      </c>
      <c r="H12" s="310">
        <f>'24'!J3</f>
        <v>4</v>
      </c>
      <c r="I12" s="308"/>
      <c r="J12" s="311">
        <f>'24'!K3</f>
        <v>0</v>
      </c>
    </row>
    <row r="13" spans="4:10" ht="15" customHeight="1" x14ac:dyDescent="0.25">
      <c r="D13" s="96" t="s">
        <v>720</v>
      </c>
      <c r="F13" s="111" t="s">
        <v>721</v>
      </c>
      <c r="H13" s="310">
        <f>'25'!J3</f>
        <v>2</v>
      </c>
      <c r="I13" s="308"/>
      <c r="J13" s="311">
        <f>'25'!K3</f>
        <v>0</v>
      </c>
    </row>
    <row r="14" spans="4:10" ht="15" customHeight="1" x14ac:dyDescent="0.25">
      <c r="D14" s="96" t="s">
        <v>722</v>
      </c>
      <c r="F14" s="111" t="s">
        <v>723</v>
      </c>
      <c r="H14" s="310">
        <f>'26'!J3</f>
        <v>0</v>
      </c>
      <c r="I14" s="308"/>
      <c r="J14" s="311">
        <f>'26'!K3</f>
        <v>0</v>
      </c>
    </row>
    <row r="15" spans="4:10" ht="15" customHeight="1" x14ac:dyDescent="0.25">
      <c r="D15" s="127" t="s">
        <v>724</v>
      </c>
      <c r="F15" s="111" t="s">
        <v>725</v>
      </c>
      <c r="H15" s="310">
        <f>'27'!J3</f>
        <v>2</v>
      </c>
      <c r="I15" s="308"/>
      <c r="J15" s="311">
        <f>'27'!K3</f>
        <v>0</v>
      </c>
    </row>
    <row r="16" spans="4:10" ht="15" customHeight="1" thickBot="1" x14ac:dyDescent="0.3">
      <c r="D16" s="250" t="s">
        <v>726</v>
      </c>
      <c r="F16" s="111" t="s">
        <v>727</v>
      </c>
      <c r="H16" s="312">
        <f>'28'!J3</f>
        <v>0</v>
      </c>
      <c r="I16" s="308"/>
      <c r="J16" s="313">
        <f>'28'!K3</f>
        <v>0</v>
      </c>
    </row>
    <row r="17" spans="8:10" ht="15" customHeight="1" thickBot="1" x14ac:dyDescent="0.3"/>
    <row r="18" spans="8:10" ht="18" customHeight="1" thickBot="1" x14ac:dyDescent="0.35">
      <c r="H18" s="317">
        <f>SUM(H8:H17)</f>
        <v>66</v>
      </c>
      <c r="I18" s="318"/>
      <c r="J18" s="319">
        <f>SUM(J8:J17)</f>
        <v>0</v>
      </c>
    </row>
    <row r="19" spans="8:10" ht="15" customHeight="1" x14ac:dyDescent="0.25"/>
    <row r="20" spans="8:10" ht="15" customHeight="1" x14ac:dyDescent="0.25"/>
    <row r="21" spans="8:10" ht="15" customHeight="1" x14ac:dyDescent="0.25"/>
    <row r="22" spans="8:10" ht="15" customHeight="1" x14ac:dyDescent="0.25"/>
    <row r="23" spans="8:10" ht="15" customHeight="1" x14ac:dyDescent="0.25"/>
    <row r="24" spans="8:10" ht="15" customHeight="1" x14ac:dyDescent="0.25"/>
    <row r="25" spans="8:10" ht="15" customHeight="1" x14ac:dyDescent="0.25"/>
    <row r="26" spans="8:10" ht="15" customHeight="1" x14ac:dyDescent="0.25"/>
    <row r="27" spans="8:10" ht="15" customHeight="1" x14ac:dyDescent="0.25"/>
    <row r="28" spans="8:10" ht="15" customHeight="1" x14ac:dyDescent="0.25"/>
    <row r="29" spans="8:10" ht="15" customHeight="1" x14ac:dyDescent="0.25"/>
    <row r="30" spans="8:10" ht="15" customHeight="1" x14ac:dyDescent="0.25"/>
    <row r="31" spans="8:10" ht="15" customHeight="1" x14ac:dyDescent="0.25"/>
    <row r="32" spans="8:10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</sheetData>
  <sheetProtection password="E11B" sheet="1"/>
  <conditionalFormatting sqref="J18 J8:J16">
    <cfRule type="cellIs" dxfId="80" priority="3" operator="greaterThan">
      <formula>0</formula>
    </cfRule>
  </conditionalFormatting>
  <hyperlinks>
    <hyperlink ref="F1" location="'19'!A1" display="Tilbake"/>
    <hyperlink ref="G1" location="Innhold!A2" display="Innhold"/>
    <hyperlink ref="H1" location="'20'!G8" display="Neste"/>
    <hyperlink ref="F8" location="'20'!A1" display="Side 20"/>
    <hyperlink ref="F9" location="'21'!A1" display="Side 21"/>
    <hyperlink ref="F10" location="'22'!A1" display="Side 22"/>
    <hyperlink ref="F11" location="'23'!A1" display="Side 23"/>
    <hyperlink ref="F12" location="'24'!A1" display="Side 24"/>
    <hyperlink ref="F13" location="'25'!A1" display="Side 25"/>
    <hyperlink ref="F14" location="'26'!A1" display="Side 26"/>
    <hyperlink ref="F15" location="'27'!A1" display="Side 27"/>
    <hyperlink ref="F16" location="'28'!A1" display="Side 28"/>
  </hyperlinks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0"/>
  <sheetViews>
    <sheetView showGridLines="0" workbookViewId="0">
      <pane ySplit="5" topLeftCell="A22" activePane="bottomLeft" state="frozen"/>
      <selection activeCell="G8" sqref="G8"/>
      <selection pane="bottomLeft" activeCell="G34" sqref="G34:G40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64.7109375" style="314" customWidth="1"/>
    <col min="4" max="4" width="5.7109375" style="286" customWidth="1"/>
    <col min="5" max="7" width="17.140625" style="314" customWidth="1"/>
    <col min="8" max="8" width="5.7109375" style="314" customWidth="1"/>
    <col min="9" max="9" width="78.14062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712</v>
      </c>
      <c r="C3" s="58"/>
      <c r="E3" s="57"/>
      <c r="F3" s="59"/>
      <c r="G3" s="60"/>
      <c r="J3" s="283">
        <f>SUM(J8:J55)</f>
        <v>27</v>
      </c>
      <c r="K3" s="283">
        <f>SUM(K8:K55)</f>
        <v>0</v>
      </c>
      <c r="L3" s="283">
        <f>SUM(L8:L55)/2</f>
        <v>14</v>
      </c>
      <c r="M3" s="283">
        <f>SUM(M8:M55)</f>
        <v>0</v>
      </c>
    </row>
    <row r="4" spans="2:13" ht="15" customHeight="1" x14ac:dyDescent="0.25">
      <c r="B4" s="61"/>
      <c r="C4" s="62"/>
      <c r="E4" s="63"/>
      <c r="F4" s="64" t="s">
        <v>14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123</v>
      </c>
      <c r="G5" s="69"/>
    </row>
    <row r="6" spans="2:13" ht="15" customHeight="1" thickBot="1" x14ac:dyDescent="0.3"/>
    <row r="7" spans="2:13" ht="15" customHeight="1" thickBot="1" x14ac:dyDescent="0.3">
      <c r="B7" s="83" t="s">
        <v>30</v>
      </c>
      <c r="C7" s="84" t="s">
        <v>136</v>
      </c>
      <c r="E7" s="70" t="s">
        <v>103</v>
      </c>
      <c r="F7" s="70" t="s">
        <v>137</v>
      </c>
      <c r="G7" s="70" t="s">
        <v>32</v>
      </c>
      <c r="I7" s="93" t="s">
        <v>95</v>
      </c>
      <c r="J7" s="283"/>
      <c r="K7" s="283"/>
    </row>
    <row r="8" spans="2:13" ht="15" customHeight="1" x14ac:dyDescent="0.25">
      <c r="B8" s="95" t="s">
        <v>728</v>
      </c>
      <c r="C8" s="96" t="s">
        <v>729</v>
      </c>
      <c r="D8" s="270"/>
      <c r="E8" s="41">
        <v>676</v>
      </c>
      <c r="F8" s="41">
        <v>559</v>
      </c>
      <c r="G8" s="263">
        <v>440</v>
      </c>
      <c r="H8" s="249" t="str">
        <f t="shared" ref="H8:H16" si="0">IF(K8=1,"??","")</f>
        <v/>
      </c>
      <c r="I8" s="260"/>
      <c r="J8" s="283">
        <f t="shared" ref="J8:J16" si="1">IF(ISNUMBER(G8),1,0)</f>
        <v>1</v>
      </c>
      <c r="K8" s="283">
        <f t="shared" ref="K8:K16" si="2">IF(L8-M8-J8=2,1,0)</f>
        <v>0</v>
      </c>
      <c r="L8" s="283">
        <f t="shared" ref="L8:L16" si="3">IF(E8+F8&gt;0,2,0)</f>
        <v>2</v>
      </c>
      <c r="M8" s="283">
        <f t="shared" ref="M8:M16" si="4">IF(ISBLANK(I8),0,1)</f>
        <v>0</v>
      </c>
    </row>
    <row r="9" spans="2:13" ht="15" customHeight="1" x14ac:dyDescent="0.25">
      <c r="B9" s="233" t="s">
        <v>730</v>
      </c>
      <c r="C9" s="132" t="s">
        <v>731</v>
      </c>
      <c r="D9" s="270"/>
      <c r="E9" s="53"/>
      <c r="F9" s="53"/>
      <c r="G9" s="264">
        <v>0</v>
      </c>
      <c r="H9" s="262" t="str">
        <f t="shared" si="0"/>
        <v/>
      </c>
      <c r="I9" s="261"/>
      <c r="J9" s="283">
        <f t="shared" si="1"/>
        <v>1</v>
      </c>
      <c r="K9" s="283">
        <f t="shared" si="2"/>
        <v>0</v>
      </c>
      <c r="L9" s="283">
        <f t="shared" si="3"/>
        <v>0</v>
      </c>
      <c r="M9" s="283">
        <f t="shared" si="4"/>
        <v>0</v>
      </c>
    </row>
    <row r="10" spans="2:13" ht="15" customHeight="1" x14ac:dyDescent="0.25">
      <c r="B10" s="233" t="s">
        <v>732</v>
      </c>
      <c r="C10" s="127" t="s">
        <v>733</v>
      </c>
      <c r="D10" s="270"/>
      <c r="E10" s="53">
        <v>283112</v>
      </c>
      <c r="F10" s="53">
        <v>284587</v>
      </c>
      <c r="G10" s="264">
        <v>286162</v>
      </c>
      <c r="H10" s="262" t="str">
        <f t="shared" si="0"/>
        <v/>
      </c>
      <c r="I10" s="261"/>
      <c r="J10" s="283">
        <f t="shared" si="1"/>
        <v>1</v>
      </c>
      <c r="K10" s="283">
        <f t="shared" si="2"/>
        <v>0</v>
      </c>
      <c r="L10" s="283">
        <f t="shared" si="3"/>
        <v>2</v>
      </c>
      <c r="M10" s="283">
        <f t="shared" si="4"/>
        <v>0</v>
      </c>
    </row>
    <row r="11" spans="2:13" ht="15" customHeight="1" x14ac:dyDescent="0.25">
      <c r="B11" s="233" t="s">
        <v>734</v>
      </c>
      <c r="C11" s="132" t="s">
        <v>735</v>
      </c>
      <c r="D11" s="270"/>
      <c r="E11" s="53">
        <v>189993</v>
      </c>
      <c r="F11" s="53">
        <v>192642</v>
      </c>
      <c r="G11" s="264">
        <v>194258</v>
      </c>
      <c r="H11" s="262" t="str">
        <f t="shared" si="0"/>
        <v/>
      </c>
      <c r="I11" s="261"/>
      <c r="J11" s="283">
        <f t="shared" si="1"/>
        <v>1</v>
      </c>
      <c r="K11" s="283">
        <f t="shared" si="2"/>
        <v>0</v>
      </c>
      <c r="L11" s="283">
        <f t="shared" si="3"/>
        <v>2</v>
      </c>
      <c r="M11" s="283">
        <f t="shared" si="4"/>
        <v>0</v>
      </c>
    </row>
    <row r="12" spans="2:13" ht="15" customHeight="1" x14ac:dyDescent="0.25">
      <c r="B12" s="233" t="s">
        <v>736</v>
      </c>
      <c r="C12" s="127" t="s">
        <v>737</v>
      </c>
      <c r="D12" s="270"/>
      <c r="E12" s="53">
        <v>84601</v>
      </c>
      <c r="F12" s="53">
        <v>89420</v>
      </c>
      <c r="G12" s="264">
        <v>99063</v>
      </c>
      <c r="H12" s="262" t="str">
        <f t="shared" si="0"/>
        <v/>
      </c>
      <c r="I12" s="261"/>
      <c r="J12" s="283">
        <f t="shared" si="1"/>
        <v>1</v>
      </c>
      <c r="K12" s="283">
        <f t="shared" si="2"/>
        <v>0</v>
      </c>
      <c r="L12" s="283">
        <f t="shared" si="3"/>
        <v>2</v>
      </c>
      <c r="M12" s="283">
        <f t="shared" si="4"/>
        <v>0</v>
      </c>
    </row>
    <row r="13" spans="2:13" ht="15" customHeight="1" x14ac:dyDescent="0.25">
      <c r="B13" s="233" t="s">
        <v>738</v>
      </c>
      <c r="C13" s="132" t="s">
        <v>735</v>
      </c>
      <c r="D13" s="270"/>
      <c r="E13" s="53">
        <v>57817</v>
      </c>
      <c r="F13" s="53">
        <v>63357</v>
      </c>
      <c r="G13" s="264">
        <v>72986</v>
      </c>
      <c r="H13" s="262" t="str">
        <f t="shared" si="0"/>
        <v/>
      </c>
      <c r="I13" s="261"/>
      <c r="J13" s="283">
        <f t="shared" si="1"/>
        <v>1</v>
      </c>
      <c r="K13" s="283">
        <f t="shared" si="2"/>
        <v>0</v>
      </c>
      <c r="L13" s="283">
        <f t="shared" si="3"/>
        <v>2</v>
      </c>
      <c r="M13" s="283">
        <f t="shared" si="4"/>
        <v>0</v>
      </c>
    </row>
    <row r="14" spans="2:13" ht="15" customHeight="1" x14ac:dyDescent="0.25">
      <c r="B14" s="233" t="s">
        <v>739</v>
      </c>
      <c r="C14" s="127" t="s">
        <v>740</v>
      </c>
      <c r="D14" s="270"/>
      <c r="E14" s="53"/>
      <c r="F14" s="53"/>
      <c r="G14" s="264">
        <v>0</v>
      </c>
      <c r="H14" s="262" t="str">
        <f t="shared" si="0"/>
        <v/>
      </c>
      <c r="I14" s="261"/>
      <c r="J14" s="283">
        <f t="shared" si="1"/>
        <v>1</v>
      </c>
      <c r="K14" s="283">
        <f t="shared" si="2"/>
        <v>0</v>
      </c>
      <c r="L14" s="283">
        <f t="shared" si="3"/>
        <v>0</v>
      </c>
      <c r="M14" s="283">
        <f t="shared" si="4"/>
        <v>0</v>
      </c>
    </row>
    <row r="15" spans="2:13" ht="15" customHeight="1" x14ac:dyDescent="0.25">
      <c r="B15" s="233" t="s">
        <v>741</v>
      </c>
      <c r="C15" s="127" t="s">
        <v>742</v>
      </c>
      <c r="D15" s="270"/>
      <c r="E15" s="53"/>
      <c r="F15" s="53"/>
      <c r="G15" s="264">
        <v>0</v>
      </c>
      <c r="H15" s="262" t="str">
        <f t="shared" si="0"/>
        <v/>
      </c>
      <c r="I15" s="261"/>
      <c r="J15" s="283">
        <f t="shared" si="1"/>
        <v>1</v>
      </c>
      <c r="K15" s="283">
        <f t="shared" si="2"/>
        <v>0</v>
      </c>
      <c r="L15" s="283">
        <f t="shared" si="3"/>
        <v>0</v>
      </c>
      <c r="M15" s="283">
        <f t="shared" si="4"/>
        <v>0</v>
      </c>
    </row>
    <row r="16" spans="2:13" ht="15" customHeight="1" thickBot="1" x14ac:dyDescent="0.3">
      <c r="B16" s="233" t="s">
        <v>743</v>
      </c>
      <c r="C16" s="127" t="s">
        <v>744</v>
      </c>
      <c r="D16" s="270"/>
      <c r="E16" s="53"/>
      <c r="F16" s="53"/>
      <c r="G16" s="264">
        <v>0</v>
      </c>
      <c r="H16" s="251" t="str">
        <f t="shared" si="0"/>
        <v/>
      </c>
      <c r="I16" s="337"/>
      <c r="J16" s="283">
        <f t="shared" si="1"/>
        <v>1</v>
      </c>
      <c r="K16" s="283">
        <f t="shared" si="2"/>
        <v>0</v>
      </c>
      <c r="L16" s="283">
        <f t="shared" si="3"/>
        <v>0</v>
      </c>
      <c r="M16" s="283">
        <f t="shared" si="4"/>
        <v>0</v>
      </c>
    </row>
    <row r="17" spans="2:13" ht="15" customHeight="1" thickBot="1" x14ac:dyDescent="0.3">
      <c r="B17" s="137" t="s">
        <v>745</v>
      </c>
      <c r="C17" s="138" t="s">
        <v>668</v>
      </c>
      <c r="D17" s="270"/>
      <c r="E17" s="73">
        <f>E8+E10+E12+E14+E15+E16</f>
        <v>368389</v>
      </c>
      <c r="F17" s="73">
        <f>F8+F10+F12+F14+F15+F16</f>
        <v>374566</v>
      </c>
      <c r="G17" s="73">
        <f>G8+G10+G12+G14+G15+G16</f>
        <v>385665</v>
      </c>
    </row>
    <row r="18" spans="2:13" ht="15" customHeight="1" thickBot="1" x14ac:dyDescent="0.3">
      <c r="B18" s="102" t="s">
        <v>746</v>
      </c>
      <c r="C18" s="148" t="s">
        <v>747</v>
      </c>
      <c r="D18" s="270"/>
      <c r="E18" s="331">
        <v>367713</v>
      </c>
      <c r="F18" s="331">
        <v>374007</v>
      </c>
      <c r="G18" s="275">
        <v>385225</v>
      </c>
      <c r="H18" s="248" t="str">
        <f>IF(K18=1,"??","")</f>
        <v/>
      </c>
      <c r="I18" s="274"/>
      <c r="J18" s="283">
        <f>IF(ISNUMBER(G18),1,0)</f>
        <v>1</v>
      </c>
      <c r="K18" s="283">
        <f>IF(L18-M18-J18=2,1,0)</f>
        <v>0</v>
      </c>
      <c r="L18" s="283">
        <f>IF(E18+F18&gt;0,2,0)</f>
        <v>2</v>
      </c>
      <c r="M18" s="283">
        <f>IF(ISBLANK(I18),0,1)</f>
        <v>0</v>
      </c>
    </row>
    <row r="19" spans="2:13" ht="15" customHeight="1" thickBot="1" x14ac:dyDescent="0.3">
      <c r="D19" s="270"/>
    </row>
    <row r="20" spans="2:13" ht="15" customHeight="1" thickBot="1" x14ac:dyDescent="0.3">
      <c r="B20" s="85" t="s">
        <v>30</v>
      </c>
      <c r="C20" s="86" t="s">
        <v>144</v>
      </c>
      <c r="D20" s="270"/>
      <c r="E20" s="76" t="s">
        <v>103</v>
      </c>
      <c r="F20" s="76" t="s">
        <v>137</v>
      </c>
      <c r="G20" s="76" t="s">
        <v>32</v>
      </c>
      <c r="I20" s="77" t="s">
        <v>95</v>
      </c>
    </row>
    <row r="21" spans="2:13" ht="15" customHeight="1" x14ac:dyDescent="0.25">
      <c r="B21" s="95" t="s">
        <v>748</v>
      </c>
      <c r="C21" s="96" t="s">
        <v>729</v>
      </c>
      <c r="D21" s="270"/>
      <c r="E21" s="41">
        <v>936</v>
      </c>
      <c r="F21" s="41">
        <v>738</v>
      </c>
      <c r="G21" s="263">
        <v>720</v>
      </c>
      <c r="H21" s="249" t="str">
        <f t="shared" ref="H21:H29" si="5">IF(K21=1,"??","")</f>
        <v/>
      </c>
      <c r="I21" s="260"/>
      <c r="J21" s="283">
        <f t="shared" ref="J21:J29" si="6">IF(ISNUMBER(G21),1,0)</f>
        <v>1</v>
      </c>
      <c r="K21" s="283">
        <f t="shared" ref="K21:K29" si="7">IF(L21-M21-J21=2,1,0)</f>
        <v>0</v>
      </c>
      <c r="L21" s="283">
        <f t="shared" ref="L21:L29" si="8">IF(E21+F21&gt;0,2,0)</f>
        <v>2</v>
      </c>
      <c r="M21" s="283">
        <f t="shared" ref="M21:M29" si="9">IF(ISBLANK(I21),0,1)</f>
        <v>0</v>
      </c>
    </row>
    <row r="22" spans="2:13" ht="15" customHeight="1" x14ac:dyDescent="0.25">
      <c r="B22" s="233" t="s">
        <v>749</v>
      </c>
      <c r="C22" s="132" t="s">
        <v>731</v>
      </c>
      <c r="D22" s="270"/>
      <c r="E22" s="53">
        <v>26</v>
      </c>
      <c r="F22" s="53">
        <v>29</v>
      </c>
      <c r="G22" s="264">
        <v>25</v>
      </c>
      <c r="H22" s="262" t="str">
        <f t="shared" si="5"/>
        <v/>
      </c>
      <c r="I22" s="261"/>
      <c r="J22" s="283">
        <f t="shared" si="6"/>
        <v>1</v>
      </c>
      <c r="K22" s="283">
        <f t="shared" si="7"/>
        <v>0</v>
      </c>
      <c r="L22" s="283">
        <f t="shared" si="8"/>
        <v>2</v>
      </c>
      <c r="M22" s="283">
        <f t="shared" si="9"/>
        <v>0</v>
      </c>
    </row>
    <row r="23" spans="2:13" ht="15" customHeight="1" x14ac:dyDescent="0.25">
      <c r="B23" s="233" t="s">
        <v>750</v>
      </c>
      <c r="C23" s="127" t="s">
        <v>733</v>
      </c>
      <c r="D23" s="270"/>
      <c r="E23" s="53">
        <v>2843</v>
      </c>
      <c r="F23" s="53">
        <v>2993</v>
      </c>
      <c r="G23" s="264">
        <v>2737</v>
      </c>
      <c r="H23" s="262" t="str">
        <f t="shared" si="5"/>
        <v/>
      </c>
      <c r="I23" s="261"/>
      <c r="J23" s="283">
        <f t="shared" si="6"/>
        <v>1</v>
      </c>
      <c r="K23" s="283">
        <f t="shared" si="7"/>
        <v>0</v>
      </c>
      <c r="L23" s="283">
        <f t="shared" si="8"/>
        <v>2</v>
      </c>
      <c r="M23" s="283">
        <f t="shared" si="9"/>
        <v>0</v>
      </c>
    </row>
    <row r="24" spans="2:13" ht="15" customHeight="1" x14ac:dyDescent="0.25">
      <c r="B24" s="233" t="s">
        <v>751</v>
      </c>
      <c r="C24" s="132" t="s">
        <v>735</v>
      </c>
      <c r="D24" s="270"/>
      <c r="E24" s="53"/>
      <c r="F24" s="53"/>
      <c r="G24" s="264">
        <v>0</v>
      </c>
      <c r="H24" s="262" t="str">
        <f t="shared" si="5"/>
        <v/>
      </c>
      <c r="I24" s="261"/>
      <c r="J24" s="283">
        <f t="shared" si="6"/>
        <v>1</v>
      </c>
      <c r="K24" s="283">
        <f t="shared" si="7"/>
        <v>0</v>
      </c>
      <c r="L24" s="283">
        <f t="shared" si="8"/>
        <v>0</v>
      </c>
      <c r="M24" s="283">
        <f t="shared" si="9"/>
        <v>0</v>
      </c>
    </row>
    <row r="25" spans="2:13" ht="15" customHeight="1" x14ac:dyDescent="0.25">
      <c r="B25" s="233" t="s">
        <v>752</v>
      </c>
      <c r="C25" s="127" t="s">
        <v>737</v>
      </c>
      <c r="D25" s="270"/>
      <c r="E25" s="53">
        <v>2787</v>
      </c>
      <c r="F25" s="53">
        <v>2900</v>
      </c>
      <c r="G25" s="264">
        <v>2850</v>
      </c>
      <c r="H25" s="262" t="str">
        <f t="shared" si="5"/>
        <v/>
      </c>
      <c r="I25" s="261"/>
      <c r="J25" s="283">
        <f t="shared" si="6"/>
        <v>1</v>
      </c>
      <c r="K25" s="283">
        <f t="shared" si="7"/>
        <v>0</v>
      </c>
      <c r="L25" s="283">
        <f t="shared" si="8"/>
        <v>2</v>
      </c>
      <c r="M25" s="283">
        <f t="shared" si="9"/>
        <v>0</v>
      </c>
    </row>
    <row r="26" spans="2:13" ht="15" customHeight="1" x14ac:dyDescent="0.25">
      <c r="B26" s="233" t="s">
        <v>753</v>
      </c>
      <c r="C26" s="132" t="s">
        <v>735</v>
      </c>
      <c r="D26" s="270"/>
      <c r="E26" s="53"/>
      <c r="F26" s="53"/>
      <c r="G26" s="264">
        <v>0</v>
      </c>
      <c r="H26" s="262" t="str">
        <f t="shared" si="5"/>
        <v/>
      </c>
      <c r="I26" s="261"/>
      <c r="J26" s="283">
        <f t="shared" si="6"/>
        <v>1</v>
      </c>
      <c r="K26" s="283">
        <f t="shared" si="7"/>
        <v>0</v>
      </c>
      <c r="L26" s="283">
        <f t="shared" si="8"/>
        <v>0</v>
      </c>
      <c r="M26" s="283">
        <f t="shared" si="9"/>
        <v>0</v>
      </c>
    </row>
    <row r="27" spans="2:13" ht="15" customHeight="1" x14ac:dyDescent="0.25">
      <c r="B27" s="233" t="s">
        <v>754</v>
      </c>
      <c r="C27" s="127" t="s">
        <v>740</v>
      </c>
      <c r="D27" s="270"/>
      <c r="E27" s="53"/>
      <c r="F27" s="53"/>
      <c r="G27" s="264">
        <v>0</v>
      </c>
      <c r="H27" s="262" t="str">
        <f t="shared" si="5"/>
        <v/>
      </c>
      <c r="I27" s="261"/>
      <c r="J27" s="283">
        <f t="shared" si="6"/>
        <v>1</v>
      </c>
      <c r="K27" s="283">
        <f t="shared" si="7"/>
        <v>0</v>
      </c>
      <c r="L27" s="283">
        <f t="shared" si="8"/>
        <v>0</v>
      </c>
      <c r="M27" s="283">
        <f t="shared" si="9"/>
        <v>0</v>
      </c>
    </row>
    <row r="28" spans="2:13" ht="15" customHeight="1" x14ac:dyDescent="0.25">
      <c r="B28" s="233" t="s">
        <v>755</v>
      </c>
      <c r="C28" s="127" t="s">
        <v>742</v>
      </c>
      <c r="D28" s="270"/>
      <c r="E28" s="53">
        <v>30</v>
      </c>
      <c r="F28" s="53">
        <v>30</v>
      </c>
      <c r="G28" s="264">
        <v>27</v>
      </c>
      <c r="H28" s="262" t="str">
        <f t="shared" si="5"/>
        <v/>
      </c>
      <c r="I28" s="261"/>
      <c r="J28" s="283">
        <f t="shared" si="6"/>
        <v>1</v>
      </c>
      <c r="K28" s="283">
        <f t="shared" si="7"/>
        <v>0</v>
      </c>
      <c r="L28" s="283">
        <f t="shared" si="8"/>
        <v>2</v>
      </c>
      <c r="M28" s="283">
        <f t="shared" si="9"/>
        <v>0</v>
      </c>
    </row>
    <row r="29" spans="2:13" ht="15" customHeight="1" thickBot="1" x14ac:dyDescent="0.3">
      <c r="B29" s="233" t="s">
        <v>756</v>
      </c>
      <c r="C29" s="127" t="s">
        <v>744</v>
      </c>
      <c r="D29" s="270"/>
      <c r="E29" s="53"/>
      <c r="F29" s="53"/>
      <c r="G29" s="264">
        <v>0</v>
      </c>
      <c r="H29" s="251" t="str">
        <f t="shared" si="5"/>
        <v/>
      </c>
      <c r="I29" s="337"/>
      <c r="J29" s="283">
        <f t="shared" si="6"/>
        <v>1</v>
      </c>
      <c r="K29" s="283">
        <f t="shared" si="7"/>
        <v>0</v>
      </c>
      <c r="L29" s="283">
        <f t="shared" si="8"/>
        <v>0</v>
      </c>
      <c r="M29" s="283">
        <f t="shared" si="9"/>
        <v>0</v>
      </c>
    </row>
    <row r="30" spans="2:13" ht="15" customHeight="1" thickBot="1" x14ac:dyDescent="0.3">
      <c r="B30" s="137" t="s">
        <v>757</v>
      </c>
      <c r="C30" s="138" t="s">
        <v>668</v>
      </c>
      <c r="D30" s="270"/>
      <c r="E30" s="73">
        <f>E21+E23+E25+E27+E28+E29</f>
        <v>6596</v>
      </c>
      <c r="F30" s="73">
        <f>F21+F23+F25+F27+F28+F29</f>
        <v>6661</v>
      </c>
      <c r="G30" s="73">
        <f>G21+G23+G25+G27+G28+G29</f>
        <v>6334</v>
      </c>
    </row>
    <row r="31" spans="2:13" ht="15" customHeight="1" thickBot="1" x14ac:dyDescent="0.3">
      <c r="B31" s="102" t="s">
        <v>758</v>
      </c>
      <c r="C31" s="148" t="s">
        <v>747</v>
      </c>
      <c r="D31" s="270"/>
      <c r="E31" s="331">
        <v>4884</v>
      </c>
      <c r="F31" s="331">
        <v>5120</v>
      </c>
      <c r="G31" s="275">
        <v>4731</v>
      </c>
      <c r="H31" s="248" t="str">
        <f>IF(K31=1,"??","")</f>
        <v/>
      </c>
      <c r="I31" s="274"/>
      <c r="J31" s="283">
        <f>IF(ISNUMBER(G31),1,0)</f>
        <v>1</v>
      </c>
      <c r="K31" s="283">
        <f>IF(L31-M31-J31=2,1,0)</f>
        <v>0</v>
      </c>
      <c r="L31" s="283">
        <f>IF(E31+F31&gt;0,2,0)</f>
        <v>2</v>
      </c>
      <c r="M31" s="283">
        <f>IF(ISBLANK(I31),0,1)</f>
        <v>0</v>
      </c>
    </row>
    <row r="32" spans="2:13" ht="15" customHeight="1" thickBot="1" x14ac:dyDescent="0.3">
      <c r="D32" s="270"/>
    </row>
    <row r="33" spans="2:13" ht="15" customHeight="1" thickBot="1" x14ac:dyDescent="0.3">
      <c r="B33" s="90" t="s">
        <v>30</v>
      </c>
      <c r="C33" s="91" t="s">
        <v>149</v>
      </c>
      <c r="D33" s="270"/>
      <c r="E33" s="117" t="s">
        <v>103</v>
      </c>
      <c r="F33" s="117" t="s">
        <v>137</v>
      </c>
      <c r="G33" s="117" t="s">
        <v>32</v>
      </c>
      <c r="I33" s="118" t="s">
        <v>95</v>
      </c>
    </row>
    <row r="34" spans="2:13" ht="15" customHeight="1" x14ac:dyDescent="0.25">
      <c r="B34" s="232" t="s">
        <v>759</v>
      </c>
      <c r="C34" s="168" t="s">
        <v>729</v>
      </c>
      <c r="D34" s="270"/>
      <c r="E34" s="41">
        <v>161</v>
      </c>
      <c r="F34" s="41">
        <v>145</v>
      </c>
      <c r="G34" s="263">
        <v>148</v>
      </c>
      <c r="H34" s="249" t="str">
        <f t="shared" ref="H34:H40" si="10">IF(K34=1,"??","")</f>
        <v/>
      </c>
      <c r="I34" s="260"/>
      <c r="J34" s="283">
        <f t="shared" ref="J34:J40" si="11">IF(ISNUMBER(G34),1,0)</f>
        <v>1</v>
      </c>
      <c r="K34" s="283">
        <f t="shared" ref="K34:K40" si="12">IF(L34-M34-J34=2,1,0)</f>
        <v>0</v>
      </c>
      <c r="L34" s="283">
        <f t="shared" ref="L34:L40" si="13">IF(E34+F34&gt;0,2,0)</f>
        <v>2</v>
      </c>
      <c r="M34" s="283">
        <f t="shared" ref="M34:M40" si="14">IF(ISBLANK(I34),0,1)</f>
        <v>0</v>
      </c>
    </row>
    <row r="35" spans="2:13" ht="15" customHeight="1" x14ac:dyDescent="0.25">
      <c r="B35" s="233" t="s">
        <v>760</v>
      </c>
      <c r="C35" s="132" t="s">
        <v>731</v>
      </c>
      <c r="D35" s="270"/>
      <c r="E35" s="53"/>
      <c r="F35" s="53"/>
      <c r="G35" s="264">
        <v>0</v>
      </c>
      <c r="H35" s="262" t="str">
        <f t="shared" si="10"/>
        <v/>
      </c>
      <c r="I35" s="261"/>
      <c r="J35" s="283">
        <f t="shared" si="11"/>
        <v>1</v>
      </c>
      <c r="K35" s="283">
        <f t="shared" si="12"/>
        <v>0</v>
      </c>
      <c r="L35" s="283">
        <f t="shared" si="13"/>
        <v>0</v>
      </c>
      <c r="M35" s="283">
        <f t="shared" si="14"/>
        <v>0</v>
      </c>
    </row>
    <row r="36" spans="2:13" ht="15" customHeight="1" x14ac:dyDescent="0.25">
      <c r="B36" s="233" t="s">
        <v>761</v>
      </c>
      <c r="C36" s="127" t="s">
        <v>733</v>
      </c>
      <c r="D36" s="270"/>
      <c r="E36" s="53"/>
      <c r="F36" s="53"/>
      <c r="G36" s="264">
        <v>0</v>
      </c>
      <c r="H36" s="262" t="str">
        <f t="shared" si="10"/>
        <v/>
      </c>
      <c r="I36" s="261"/>
      <c r="J36" s="283">
        <f t="shared" si="11"/>
        <v>1</v>
      </c>
      <c r="K36" s="283">
        <f t="shared" si="12"/>
        <v>0</v>
      </c>
      <c r="L36" s="283">
        <f t="shared" si="13"/>
        <v>0</v>
      </c>
      <c r="M36" s="283">
        <f t="shared" si="14"/>
        <v>0</v>
      </c>
    </row>
    <row r="37" spans="2:13" ht="15" customHeight="1" x14ac:dyDescent="0.25">
      <c r="B37" s="233" t="s">
        <v>762</v>
      </c>
      <c r="C37" s="127" t="s">
        <v>737</v>
      </c>
      <c r="D37" s="270"/>
      <c r="E37" s="53">
        <v>178</v>
      </c>
      <c r="F37" s="53">
        <v>159</v>
      </c>
      <c r="G37" s="264">
        <v>197</v>
      </c>
      <c r="H37" s="262" t="str">
        <f t="shared" si="10"/>
        <v/>
      </c>
      <c r="I37" s="261"/>
      <c r="J37" s="283">
        <f t="shared" si="11"/>
        <v>1</v>
      </c>
      <c r="K37" s="283">
        <f t="shared" si="12"/>
        <v>0</v>
      </c>
      <c r="L37" s="283">
        <f t="shared" si="13"/>
        <v>2</v>
      </c>
      <c r="M37" s="283">
        <f t="shared" si="14"/>
        <v>0</v>
      </c>
    </row>
    <row r="38" spans="2:13" ht="15" customHeight="1" x14ac:dyDescent="0.25">
      <c r="B38" s="233" t="s">
        <v>763</v>
      </c>
      <c r="C38" s="127" t="s">
        <v>740</v>
      </c>
      <c r="D38" s="270"/>
      <c r="E38" s="53"/>
      <c r="F38" s="53"/>
      <c r="G38" s="264">
        <v>0</v>
      </c>
      <c r="H38" s="262" t="str">
        <f t="shared" si="10"/>
        <v/>
      </c>
      <c r="I38" s="261"/>
      <c r="J38" s="283">
        <f t="shared" si="11"/>
        <v>1</v>
      </c>
      <c r="K38" s="283">
        <f t="shared" si="12"/>
        <v>0</v>
      </c>
      <c r="L38" s="283">
        <f t="shared" si="13"/>
        <v>0</v>
      </c>
      <c r="M38" s="283">
        <f t="shared" si="14"/>
        <v>0</v>
      </c>
    </row>
    <row r="39" spans="2:13" ht="15" customHeight="1" x14ac:dyDescent="0.25">
      <c r="B39" s="233" t="s">
        <v>764</v>
      </c>
      <c r="C39" s="127" t="s">
        <v>742</v>
      </c>
      <c r="D39" s="270"/>
      <c r="E39" s="53"/>
      <c r="F39" s="53"/>
      <c r="G39" s="264">
        <v>0</v>
      </c>
      <c r="H39" s="262" t="str">
        <f t="shared" si="10"/>
        <v/>
      </c>
      <c r="I39" s="261"/>
      <c r="J39" s="283">
        <f t="shared" si="11"/>
        <v>1</v>
      </c>
      <c r="K39" s="283">
        <f t="shared" si="12"/>
        <v>0</v>
      </c>
      <c r="L39" s="283">
        <f t="shared" si="13"/>
        <v>0</v>
      </c>
      <c r="M39" s="283">
        <f t="shared" si="14"/>
        <v>0</v>
      </c>
    </row>
    <row r="40" spans="2:13" ht="15" customHeight="1" thickBot="1" x14ac:dyDescent="0.3">
      <c r="B40" s="233" t="s">
        <v>765</v>
      </c>
      <c r="C40" s="127" t="s">
        <v>744</v>
      </c>
      <c r="D40" s="270"/>
      <c r="E40" s="53"/>
      <c r="F40" s="53"/>
      <c r="G40" s="264">
        <v>0</v>
      </c>
      <c r="H40" s="251" t="str">
        <f t="shared" si="10"/>
        <v/>
      </c>
      <c r="I40" s="337"/>
      <c r="J40" s="283">
        <f t="shared" si="11"/>
        <v>1</v>
      </c>
      <c r="K40" s="283">
        <f t="shared" si="12"/>
        <v>0</v>
      </c>
      <c r="L40" s="283">
        <f t="shared" si="13"/>
        <v>0</v>
      </c>
      <c r="M40" s="283">
        <f t="shared" si="14"/>
        <v>0</v>
      </c>
    </row>
    <row r="41" spans="2:13" ht="15" customHeight="1" thickBot="1" x14ac:dyDescent="0.3">
      <c r="B41" s="139" t="s">
        <v>766</v>
      </c>
      <c r="C41" s="140" t="s">
        <v>668</v>
      </c>
      <c r="D41" s="287"/>
      <c r="E41" s="73">
        <f>SUM(E34:E40)-E35</f>
        <v>339</v>
      </c>
      <c r="F41" s="73">
        <f>SUM(F34:F40)-F35</f>
        <v>304</v>
      </c>
      <c r="G41" s="73">
        <f>SUM(G34:G40)-G35</f>
        <v>345</v>
      </c>
    </row>
    <row r="42" spans="2:13" ht="15" customHeight="1" x14ac:dyDescent="0.25"/>
    <row r="43" spans="2:13" ht="15" customHeight="1" x14ac:dyDescent="0.25"/>
    <row r="44" spans="2:13" ht="15" customHeight="1" x14ac:dyDescent="0.25"/>
    <row r="45" spans="2:13" ht="15" customHeight="1" x14ac:dyDescent="0.25"/>
    <row r="46" spans="2:13" ht="15" customHeight="1" x14ac:dyDescent="0.25"/>
    <row r="47" spans="2:13" ht="15" customHeight="1" x14ac:dyDescent="0.25"/>
    <row r="48" spans="2:13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</sheetData>
  <sheetProtection password="E11B" sheet="1"/>
  <conditionalFormatting sqref="H34:H40 H31 H21:H29 H18 H8:H16">
    <cfRule type="expression" dxfId="79" priority="1">
      <formula>H8=""</formula>
    </cfRule>
    <cfRule type="expression" dxfId="78" priority="2">
      <formula>H8="??"</formula>
    </cfRule>
  </conditionalFormatting>
  <hyperlinks>
    <hyperlink ref="E1" location="'Fast bredbånd'!A1" display="Tilbake"/>
    <hyperlink ref="F1" location="Innhold!A2" display="Innhold"/>
    <hyperlink ref="G1" location="'21'!G8" display="Neste"/>
  </hyperlink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6"/>
  <sheetViews>
    <sheetView showGridLines="0" workbookViewId="0">
      <pane ySplit="5" topLeftCell="A22" activePane="bottomLeft" state="frozen"/>
      <selection activeCell="G8" sqref="G8"/>
      <selection pane="bottomLeft" activeCell="G32" sqref="G32:G38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63.7109375" style="314" customWidth="1"/>
    <col min="4" max="4" width="5.7109375" style="283" customWidth="1"/>
    <col min="5" max="7" width="17.140625" style="314" customWidth="1"/>
    <col min="8" max="8" width="5.7109375" style="314" customWidth="1"/>
    <col min="9" max="9" width="82.710937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713</v>
      </c>
      <c r="C3" s="58"/>
      <c r="E3" s="57"/>
      <c r="F3" s="59"/>
      <c r="G3" s="60"/>
      <c r="J3" s="283">
        <f>SUM(J8:J41)</f>
        <v>25</v>
      </c>
      <c r="K3" s="283">
        <f>SUM(K8:K41)</f>
        <v>0</v>
      </c>
      <c r="L3" s="283">
        <f>SUM(L8:L41)/2</f>
        <v>12</v>
      </c>
      <c r="M3" s="283">
        <f>SUM(M8:M41)</f>
        <v>0</v>
      </c>
    </row>
    <row r="4" spans="2:13" ht="15" customHeight="1" x14ac:dyDescent="0.25">
      <c r="B4" s="61"/>
      <c r="C4" s="62"/>
      <c r="E4" s="63"/>
      <c r="F4" s="64" t="s">
        <v>14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125</v>
      </c>
      <c r="G5" s="69"/>
    </row>
    <row r="6" spans="2:13" ht="15" customHeight="1" thickBot="1" x14ac:dyDescent="0.3"/>
    <row r="7" spans="2:13" ht="15" customHeight="1" thickBot="1" x14ac:dyDescent="0.3">
      <c r="B7" s="83" t="s">
        <v>30</v>
      </c>
      <c r="C7" s="84" t="s">
        <v>154</v>
      </c>
      <c r="E7" s="70" t="s">
        <v>103</v>
      </c>
      <c r="F7" s="70" t="s">
        <v>137</v>
      </c>
      <c r="G7" s="70" t="s">
        <v>32</v>
      </c>
      <c r="I7" s="93" t="s">
        <v>95</v>
      </c>
      <c r="J7" s="283"/>
      <c r="K7" s="283"/>
    </row>
    <row r="8" spans="2:13" ht="15" customHeight="1" x14ac:dyDescent="0.25">
      <c r="B8" s="232" t="s">
        <v>767</v>
      </c>
      <c r="C8" s="168" t="s">
        <v>768</v>
      </c>
      <c r="D8" s="270"/>
      <c r="E8" s="41">
        <v>3104.2966300000012</v>
      </c>
      <c r="F8" s="41">
        <v>1122.6887119999999</v>
      </c>
      <c r="G8" s="263">
        <v>2036.0420699999995</v>
      </c>
      <c r="H8" s="249" t="str">
        <f t="shared" ref="H8:H16" si="0">IF(K8=1,"??","")</f>
        <v/>
      </c>
      <c r="I8" s="260"/>
      <c r="J8" s="283">
        <f t="shared" ref="J8:J16" si="1">IF(ISNUMBER(G8),1,0)</f>
        <v>1</v>
      </c>
      <c r="K8" s="283">
        <f t="shared" ref="K8:K16" si="2">IF(L8-M8-J8=2,1,0)</f>
        <v>0</v>
      </c>
      <c r="L8" s="283">
        <f t="shared" ref="L8:L16" si="3">IF(E8+F8&gt;0,2,0)</f>
        <v>2</v>
      </c>
      <c r="M8" s="283">
        <f t="shared" ref="M8:M16" si="4">IF(ISBLANK(I8),0,1)</f>
        <v>0</v>
      </c>
    </row>
    <row r="9" spans="2:13" ht="15" customHeight="1" x14ac:dyDescent="0.25">
      <c r="B9" s="233" t="s">
        <v>769</v>
      </c>
      <c r="C9" s="132" t="s">
        <v>770</v>
      </c>
      <c r="D9" s="270"/>
      <c r="E9" s="53"/>
      <c r="F9" s="53"/>
      <c r="G9" s="264">
        <v>0</v>
      </c>
      <c r="H9" s="262" t="str">
        <f t="shared" si="0"/>
        <v/>
      </c>
      <c r="I9" s="261"/>
      <c r="J9" s="283">
        <f t="shared" si="1"/>
        <v>1</v>
      </c>
      <c r="K9" s="283">
        <f t="shared" si="2"/>
        <v>0</v>
      </c>
      <c r="L9" s="283">
        <f t="shared" si="3"/>
        <v>0</v>
      </c>
      <c r="M9" s="283">
        <f t="shared" si="4"/>
        <v>0</v>
      </c>
    </row>
    <row r="10" spans="2:13" ht="15" customHeight="1" x14ac:dyDescent="0.25">
      <c r="B10" s="233" t="s">
        <v>771</v>
      </c>
      <c r="C10" s="127" t="s">
        <v>772</v>
      </c>
      <c r="D10" s="270"/>
      <c r="E10" s="53">
        <v>902924.38439609308</v>
      </c>
      <c r="F10" s="53">
        <v>463452.60535298078</v>
      </c>
      <c r="G10" s="264">
        <v>912903.34774083924</v>
      </c>
      <c r="H10" s="262" t="str">
        <f t="shared" si="0"/>
        <v/>
      </c>
      <c r="I10" s="261"/>
      <c r="J10" s="283">
        <f t="shared" si="1"/>
        <v>1</v>
      </c>
      <c r="K10" s="283">
        <f t="shared" si="2"/>
        <v>0</v>
      </c>
      <c r="L10" s="283">
        <f t="shared" si="3"/>
        <v>2</v>
      </c>
      <c r="M10" s="283">
        <f t="shared" si="4"/>
        <v>0</v>
      </c>
    </row>
    <row r="11" spans="2:13" ht="15" customHeight="1" x14ac:dyDescent="0.25">
      <c r="B11" s="233" t="s">
        <v>773</v>
      </c>
      <c r="C11" s="132" t="s">
        <v>774</v>
      </c>
      <c r="D11" s="270"/>
      <c r="E11" s="53">
        <v>435818.12529615982</v>
      </c>
      <c r="F11" s="53">
        <v>225716.68669957889</v>
      </c>
      <c r="G11" s="264">
        <v>447042.11342040414</v>
      </c>
      <c r="H11" s="262" t="str">
        <f t="shared" si="0"/>
        <v/>
      </c>
      <c r="I11" s="261"/>
      <c r="J11" s="283">
        <f t="shared" si="1"/>
        <v>1</v>
      </c>
      <c r="K11" s="283">
        <f t="shared" si="2"/>
        <v>0</v>
      </c>
      <c r="L11" s="283">
        <f t="shared" si="3"/>
        <v>2</v>
      </c>
      <c r="M11" s="283">
        <f t="shared" si="4"/>
        <v>0</v>
      </c>
    </row>
    <row r="12" spans="2:13" ht="15" customHeight="1" x14ac:dyDescent="0.25">
      <c r="B12" s="233" t="s">
        <v>775</v>
      </c>
      <c r="C12" s="127" t="s">
        <v>776</v>
      </c>
      <c r="D12" s="270"/>
      <c r="E12" s="53">
        <v>256307.37244390679</v>
      </c>
      <c r="F12" s="53">
        <v>139573.7059350193</v>
      </c>
      <c r="G12" s="264">
        <v>297771.9711891606</v>
      </c>
      <c r="H12" s="262" t="str">
        <f t="shared" si="0"/>
        <v/>
      </c>
      <c r="I12" s="261"/>
      <c r="J12" s="283">
        <f t="shared" si="1"/>
        <v>1</v>
      </c>
      <c r="K12" s="283">
        <f t="shared" si="2"/>
        <v>0</v>
      </c>
      <c r="L12" s="283">
        <f t="shared" si="3"/>
        <v>2</v>
      </c>
      <c r="M12" s="283">
        <f t="shared" si="4"/>
        <v>0</v>
      </c>
    </row>
    <row r="13" spans="2:13" ht="15" customHeight="1" x14ac:dyDescent="0.25">
      <c r="B13" s="233" t="s">
        <v>777</v>
      </c>
      <c r="C13" s="132" t="s">
        <v>774</v>
      </c>
      <c r="D13" s="270"/>
      <c r="E13" s="53">
        <v>125969.2617238403</v>
      </c>
      <c r="F13" s="53">
        <v>69408.313300420981</v>
      </c>
      <c r="G13" s="264">
        <v>152541.45747959591</v>
      </c>
      <c r="H13" s="262" t="str">
        <f t="shared" si="0"/>
        <v/>
      </c>
      <c r="I13" s="261"/>
      <c r="J13" s="283">
        <f t="shared" si="1"/>
        <v>1</v>
      </c>
      <c r="K13" s="283">
        <f t="shared" si="2"/>
        <v>0</v>
      </c>
      <c r="L13" s="283">
        <f t="shared" si="3"/>
        <v>2</v>
      </c>
      <c r="M13" s="283">
        <f t="shared" si="4"/>
        <v>0</v>
      </c>
    </row>
    <row r="14" spans="2:13" ht="15" customHeight="1" x14ac:dyDescent="0.25">
      <c r="B14" s="233" t="s">
        <v>778</v>
      </c>
      <c r="C14" s="127" t="s">
        <v>779</v>
      </c>
      <c r="D14" s="270"/>
      <c r="E14" s="53"/>
      <c r="F14" s="53"/>
      <c r="G14" s="264">
        <v>0</v>
      </c>
      <c r="H14" s="262" t="str">
        <f t="shared" si="0"/>
        <v/>
      </c>
      <c r="I14" s="261"/>
      <c r="J14" s="283">
        <f t="shared" si="1"/>
        <v>1</v>
      </c>
      <c r="K14" s="283">
        <f t="shared" si="2"/>
        <v>0</v>
      </c>
      <c r="L14" s="283">
        <f t="shared" si="3"/>
        <v>0</v>
      </c>
      <c r="M14" s="283">
        <f t="shared" si="4"/>
        <v>0</v>
      </c>
    </row>
    <row r="15" spans="2:13" ht="15" customHeight="1" x14ac:dyDescent="0.25">
      <c r="B15" s="233" t="s">
        <v>780</v>
      </c>
      <c r="C15" s="127" t="s">
        <v>781</v>
      </c>
      <c r="D15" s="270"/>
      <c r="E15" s="53"/>
      <c r="F15" s="53"/>
      <c r="G15" s="264">
        <v>0</v>
      </c>
      <c r="H15" s="262" t="str">
        <f t="shared" si="0"/>
        <v/>
      </c>
      <c r="I15" s="261"/>
      <c r="J15" s="283">
        <f t="shared" si="1"/>
        <v>1</v>
      </c>
      <c r="K15" s="283">
        <f t="shared" si="2"/>
        <v>0</v>
      </c>
      <c r="L15" s="283">
        <f t="shared" si="3"/>
        <v>0</v>
      </c>
      <c r="M15" s="283">
        <f t="shared" si="4"/>
        <v>0</v>
      </c>
    </row>
    <row r="16" spans="2:13" ht="15" customHeight="1" thickBot="1" x14ac:dyDescent="0.3">
      <c r="B16" s="233" t="s">
        <v>782</v>
      </c>
      <c r="C16" s="127" t="s">
        <v>783</v>
      </c>
      <c r="D16" s="270"/>
      <c r="E16" s="53"/>
      <c r="F16" s="53"/>
      <c r="G16" s="264">
        <v>0</v>
      </c>
      <c r="H16" s="251" t="str">
        <f t="shared" si="0"/>
        <v/>
      </c>
      <c r="I16" s="337"/>
      <c r="J16" s="283">
        <f t="shared" si="1"/>
        <v>1</v>
      </c>
      <c r="K16" s="283">
        <f t="shared" si="2"/>
        <v>0</v>
      </c>
      <c r="L16" s="283">
        <f t="shared" si="3"/>
        <v>0</v>
      </c>
      <c r="M16" s="283">
        <f t="shared" si="4"/>
        <v>0</v>
      </c>
    </row>
    <row r="17" spans="2:13" ht="15" customHeight="1" thickBot="1" x14ac:dyDescent="0.3">
      <c r="B17" s="139" t="s">
        <v>784</v>
      </c>
      <c r="C17" s="140" t="s">
        <v>785</v>
      </c>
      <c r="D17" s="270"/>
      <c r="E17" s="73">
        <f>E8+E10+E12+E14+E15+E16</f>
        <v>1162336.0534699999</v>
      </c>
      <c r="F17" s="73">
        <f>F8+F10+F12+F14+F15+F16</f>
        <v>604149</v>
      </c>
      <c r="G17" s="73">
        <f>G8+G10+G12+G14+G15+G16</f>
        <v>1212711.3609999998</v>
      </c>
    </row>
    <row r="18" spans="2:13" ht="15" customHeight="1" thickBot="1" x14ac:dyDescent="0.3">
      <c r="D18" s="270"/>
    </row>
    <row r="19" spans="2:13" ht="15" customHeight="1" thickBot="1" x14ac:dyDescent="0.3">
      <c r="B19" s="85" t="s">
        <v>30</v>
      </c>
      <c r="C19" s="86" t="s">
        <v>173</v>
      </c>
      <c r="D19" s="270"/>
      <c r="E19" s="76" t="s">
        <v>103</v>
      </c>
      <c r="F19" s="76" t="s">
        <v>137</v>
      </c>
      <c r="G19" s="76" t="s">
        <v>32</v>
      </c>
      <c r="I19" s="77" t="s">
        <v>95</v>
      </c>
    </row>
    <row r="20" spans="2:13" ht="15" customHeight="1" x14ac:dyDescent="0.25">
      <c r="B20" s="232" t="s">
        <v>786</v>
      </c>
      <c r="C20" s="168" t="s">
        <v>768</v>
      </c>
      <c r="D20" s="270"/>
      <c r="E20" s="41">
        <v>11335.40266</v>
      </c>
      <c r="F20" s="41">
        <v>6168.7333735365864</v>
      </c>
      <c r="G20" s="263">
        <v>14007.493349268292</v>
      </c>
      <c r="H20" s="249" t="str">
        <f t="shared" ref="H20:H28" si="5">IF(K20=1,"??","")</f>
        <v/>
      </c>
      <c r="I20" s="260"/>
      <c r="J20" s="283">
        <f t="shared" ref="J20:J28" si="6">IF(ISNUMBER(G20),1,0)</f>
        <v>1</v>
      </c>
      <c r="K20" s="283">
        <f t="shared" ref="K20:K28" si="7">IF(L20-M20-J20=2,1,0)</f>
        <v>0</v>
      </c>
      <c r="L20" s="283">
        <f t="shared" ref="L20:L28" si="8">IF(E20+F20&gt;0,2,0)</f>
        <v>2</v>
      </c>
      <c r="M20" s="283">
        <f t="shared" ref="M20:M28" si="9">IF(ISBLANK(I20),0,1)</f>
        <v>0</v>
      </c>
    </row>
    <row r="21" spans="2:13" ht="15" customHeight="1" x14ac:dyDescent="0.25">
      <c r="B21" s="233" t="s">
        <v>787</v>
      </c>
      <c r="C21" s="132" t="s">
        <v>770</v>
      </c>
      <c r="D21" s="270"/>
      <c r="E21" s="53">
        <v>198.57979</v>
      </c>
      <c r="F21" s="53">
        <v>125.1285709210526</v>
      </c>
      <c r="G21" s="264">
        <v>230.35400605263163</v>
      </c>
      <c r="H21" s="262" t="str">
        <f t="shared" si="5"/>
        <v/>
      </c>
      <c r="I21" s="261"/>
      <c r="J21" s="283">
        <f t="shared" si="6"/>
        <v>1</v>
      </c>
      <c r="K21" s="283">
        <f t="shared" si="7"/>
        <v>0</v>
      </c>
      <c r="L21" s="283">
        <f t="shared" si="8"/>
        <v>2</v>
      </c>
      <c r="M21" s="283">
        <f t="shared" si="9"/>
        <v>0</v>
      </c>
    </row>
    <row r="22" spans="2:13" ht="15" customHeight="1" x14ac:dyDescent="0.25">
      <c r="B22" s="233" t="s">
        <v>788</v>
      </c>
      <c r="C22" s="127" t="s">
        <v>772</v>
      </c>
      <c r="D22" s="270"/>
      <c r="E22" s="53">
        <v>16876.62406927413</v>
      </c>
      <c r="F22" s="53">
        <v>7467.1827889310534</v>
      </c>
      <c r="G22" s="264">
        <v>14132.584792000001</v>
      </c>
      <c r="H22" s="262" t="str">
        <f t="shared" si="5"/>
        <v/>
      </c>
      <c r="I22" s="261"/>
      <c r="J22" s="283">
        <f t="shared" si="6"/>
        <v>1</v>
      </c>
      <c r="K22" s="283">
        <f t="shared" si="7"/>
        <v>0</v>
      </c>
      <c r="L22" s="283">
        <f t="shared" si="8"/>
        <v>2</v>
      </c>
      <c r="M22" s="283">
        <f t="shared" si="9"/>
        <v>0</v>
      </c>
    </row>
    <row r="23" spans="2:13" ht="15" customHeight="1" x14ac:dyDescent="0.25">
      <c r="B23" s="233" t="s">
        <v>789</v>
      </c>
      <c r="C23" s="132" t="s">
        <v>774</v>
      </c>
      <c r="D23" s="270"/>
      <c r="E23" s="53"/>
      <c r="F23" s="53"/>
      <c r="G23" s="264">
        <v>0</v>
      </c>
      <c r="H23" s="262" t="str">
        <f t="shared" si="5"/>
        <v/>
      </c>
      <c r="I23" s="261"/>
      <c r="J23" s="283">
        <f t="shared" si="6"/>
        <v>1</v>
      </c>
      <c r="K23" s="283">
        <f t="shared" si="7"/>
        <v>0</v>
      </c>
      <c r="L23" s="283">
        <f t="shared" si="8"/>
        <v>0</v>
      </c>
      <c r="M23" s="283">
        <f t="shared" si="9"/>
        <v>0</v>
      </c>
    </row>
    <row r="24" spans="2:13" ht="15" customHeight="1" x14ac:dyDescent="0.25">
      <c r="B24" s="233" t="s">
        <v>790</v>
      </c>
      <c r="C24" s="127" t="s">
        <v>776</v>
      </c>
      <c r="D24" s="270"/>
      <c r="E24" s="53">
        <v>72471.658410725868</v>
      </c>
      <c r="F24" s="53">
        <v>36100.776271231203</v>
      </c>
      <c r="G24" s="264">
        <v>66575.525003071016</v>
      </c>
      <c r="H24" s="262" t="str">
        <f t="shared" si="5"/>
        <v/>
      </c>
      <c r="I24" s="261"/>
      <c r="J24" s="283">
        <f t="shared" si="6"/>
        <v>1</v>
      </c>
      <c r="K24" s="283">
        <f t="shared" si="7"/>
        <v>0</v>
      </c>
      <c r="L24" s="283">
        <f t="shared" si="8"/>
        <v>2</v>
      </c>
      <c r="M24" s="283">
        <f t="shared" si="9"/>
        <v>0</v>
      </c>
    </row>
    <row r="25" spans="2:13" ht="15" customHeight="1" x14ac:dyDescent="0.25">
      <c r="B25" s="233" t="s">
        <v>791</v>
      </c>
      <c r="C25" s="132" t="s">
        <v>774</v>
      </c>
      <c r="D25" s="270"/>
      <c r="E25" s="53"/>
      <c r="F25" s="53"/>
      <c r="G25" s="264">
        <v>0</v>
      </c>
      <c r="H25" s="262" t="str">
        <f t="shared" si="5"/>
        <v/>
      </c>
      <c r="I25" s="261"/>
      <c r="J25" s="283">
        <f t="shared" si="6"/>
        <v>1</v>
      </c>
      <c r="K25" s="283">
        <f t="shared" si="7"/>
        <v>0</v>
      </c>
      <c r="L25" s="283">
        <f t="shared" si="8"/>
        <v>0</v>
      </c>
      <c r="M25" s="283">
        <f t="shared" si="9"/>
        <v>0</v>
      </c>
    </row>
    <row r="26" spans="2:13" ht="15" customHeight="1" x14ac:dyDescent="0.25">
      <c r="B26" s="233" t="s">
        <v>792</v>
      </c>
      <c r="C26" s="127" t="s">
        <v>779</v>
      </c>
      <c r="D26" s="270"/>
      <c r="E26" s="53"/>
      <c r="F26" s="53"/>
      <c r="G26" s="264">
        <v>0</v>
      </c>
      <c r="H26" s="262" t="str">
        <f t="shared" si="5"/>
        <v/>
      </c>
      <c r="I26" s="261"/>
      <c r="J26" s="283">
        <f t="shared" si="6"/>
        <v>1</v>
      </c>
      <c r="K26" s="283">
        <f t="shared" si="7"/>
        <v>0</v>
      </c>
      <c r="L26" s="283">
        <f t="shared" si="8"/>
        <v>0</v>
      </c>
      <c r="M26" s="283">
        <f t="shared" si="9"/>
        <v>0</v>
      </c>
    </row>
    <row r="27" spans="2:13" ht="15" customHeight="1" x14ac:dyDescent="0.25">
      <c r="B27" s="233" t="s">
        <v>793</v>
      </c>
      <c r="C27" s="127" t="s">
        <v>781</v>
      </c>
      <c r="D27" s="270"/>
      <c r="E27" s="53">
        <v>1765.6632999999999</v>
      </c>
      <c r="F27" s="53">
        <v>882.83164999999997</v>
      </c>
      <c r="G27" s="264">
        <v>1589.0969700000001</v>
      </c>
      <c r="H27" s="262" t="str">
        <f t="shared" si="5"/>
        <v/>
      </c>
      <c r="I27" s="261"/>
      <c r="J27" s="283">
        <f t="shared" si="6"/>
        <v>1</v>
      </c>
      <c r="K27" s="283">
        <f t="shared" si="7"/>
        <v>0</v>
      </c>
      <c r="L27" s="283">
        <f t="shared" si="8"/>
        <v>2</v>
      </c>
      <c r="M27" s="283">
        <f t="shared" si="9"/>
        <v>0</v>
      </c>
    </row>
    <row r="28" spans="2:13" ht="15" customHeight="1" thickBot="1" x14ac:dyDescent="0.3">
      <c r="B28" s="233" t="s">
        <v>794</v>
      </c>
      <c r="C28" s="127" t="s">
        <v>783</v>
      </c>
      <c r="D28" s="270"/>
      <c r="E28" s="53"/>
      <c r="F28" s="53"/>
      <c r="G28" s="264">
        <v>0</v>
      </c>
      <c r="H28" s="251" t="str">
        <f t="shared" si="5"/>
        <v/>
      </c>
      <c r="I28" s="337"/>
      <c r="J28" s="283">
        <f t="shared" si="6"/>
        <v>1</v>
      </c>
      <c r="K28" s="283">
        <f t="shared" si="7"/>
        <v>0</v>
      </c>
      <c r="L28" s="283">
        <f t="shared" si="8"/>
        <v>0</v>
      </c>
      <c r="M28" s="283">
        <f t="shared" si="9"/>
        <v>0</v>
      </c>
    </row>
    <row r="29" spans="2:13" ht="15" customHeight="1" thickBot="1" x14ac:dyDescent="0.3">
      <c r="B29" s="139" t="s">
        <v>795</v>
      </c>
      <c r="C29" s="140" t="s">
        <v>785</v>
      </c>
      <c r="D29" s="270"/>
      <c r="E29" s="73">
        <f>E20+E22+E24+E26+E27+E28</f>
        <v>102449.34844</v>
      </c>
      <c r="F29" s="73">
        <f>F20+F22+F24+F26+F27+F28</f>
        <v>50619.524083698845</v>
      </c>
      <c r="G29" s="73">
        <f>G20+G22+G24+G26+G27+G28</f>
        <v>96304.700114339314</v>
      </c>
    </row>
    <row r="30" spans="2:13" ht="15" customHeight="1" thickBot="1" x14ac:dyDescent="0.3">
      <c r="D30" s="270"/>
    </row>
    <row r="31" spans="2:13" ht="15" customHeight="1" thickBot="1" x14ac:dyDescent="0.3">
      <c r="B31" s="90" t="s">
        <v>30</v>
      </c>
      <c r="C31" s="91" t="s">
        <v>796</v>
      </c>
      <c r="D31" s="270"/>
      <c r="E31" s="117" t="s">
        <v>103</v>
      </c>
      <c r="F31" s="117" t="s">
        <v>137</v>
      </c>
      <c r="G31" s="117" t="s">
        <v>32</v>
      </c>
      <c r="I31" s="118" t="s">
        <v>95</v>
      </c>
    </row>
    <row r="32" spans="2:13" ht="15" customHeight="1" x14ac:dyDescent="0.25">
      <c r="B32" s="232" t="s">
        <v>797</v>
      </c>
      <c r="C32" s="168" t="s">
        <v>768</v>
      </c>
      <c r="D32" s="270"/>
      <c r="E32" s="41">
        <v>4359</v>
      </c>
      <c r="F32" s="41">
        <v>2344</v>
      </c>
      <c r="G32" s="263">
        <v>3615</v>
      </c>
      <c r="H32" s="249" t="str">
        <f t="shared" ref="H32:H38" si="10">IF(K32=1,"??","")</f>
        <v/>
      </c>
      <c r="I32" s="260"/>
      <c r="J32" s="283">
        <f t="shared" ref="J32:J38" si="11">IF(ISNUMBER(G32),1,0)</f>
        <v>1</v>
      </c>
      <c r="K32" s="283">
        <f t="shared" ref="K32:K38" si="12">IF(L32-M32-J32=2,1,0)</f>
        <v>0</v>
      </c>
      <c r="L32" s="283">
        <f t="shared" ref="L32:L38" si="13">IF(E32+F32&gt;0,2,0)</f>
        <v>2</v>
      </c>
      <c r="M32" s="283">
        <f t="shared" ref="M32:M38" si="14">IF(ISBLANK(I32),0,1)</f>
        <v>0</v>
      </c>
    </row>
    <row r="33" spans="2:13" ht="15" customHeight="1" x14ac:dyDescent="0.25">
      <c r="B33" s="233" t="s">
        <v>798</v>
      </c>
      <c r="C33" s="132" t="s">
        <v>770</v>
      </c>
      <c r="D33" s="270"/>
      <c r="E33" s="53"/>
      <c r="F33" s="53"/>
      <c r="G33" s="264">
        <v>0</v>
      </c>
      <c r="H33" s="262" t="str">
        <f t="shared" si="10"/>
        <v/>
      </c>
      <c r="I33" s="261"/>
      <c r="J33" s="283">
        <f t="shared" si="11"/>
        <v>1</v>
      </c>
      <c r="K33" s="283">
        <f t="shared" si="12"/>
        <v>0</v>
      </c>
      <c r="L33" s="283">
        <f t="shared" si="13"/>
        <v>0</v>
      </c>
      <c r="M33" s="283">
        <f t="shared" si="14"/>
        <v>0</v>
      </c>
    </row>
    <row r="34" spans="2:13" ht="15" customHeight="1" x14ac:dyDescent="0.25">
      <c r="B34" s="233" t="s">
        <v>799</v>
      </c>
      <c r="C34" s="127" t="s">
        <v>772</v>
      </c>
      <c r="D34" s="270"/>
      <c r="E34" s="53"/>
      <c r="F34" s="53"/>
      <c r="G34" s="264">
        <v>0</v>
      </c>
      <c r="H34" s="262" t="str">
        <f t="shared" si="10"/>
        <v/>
      </c>
      <c r="I34" s="261"/>
      <c r="J34" s="283">
        <f t="shared" si="11"/>
        <v>1</v>
      </c>
      <c r="K34" s="283">
        <f t="shared" si="12"/>
        <v>0</v>
      </c>
      <c r="L34" s="283">
        <f t="shared" si="13"/>
        <v>0</v>
      </c>
      <c r="M34" s="283">
        <f t="shared" si="14"/>
        <v>0</v>
      </c>
    </row>
    <row r="35" spans="2:13" ht="15" customHeight="1" x14ac:dyDescent="0.25">
      <c r="B35" s="233" t="s">
        <v>800</v>
      </c>
      <c r="C35" s="127" t="s">
        <v>776</v>
      </c>
      <c r="D35" s="270"/>
      <c r="E35" s="53">
        <v>8788</v>
      </c>
      <c r="F35" s="53">
        <v>4286</v>
      </c>
      <c r="G35" s="264">
        <v>9558</v>
      </c>
      <c r="H35" s="262" t="str">
        <f t="shared" si="10"/>
        <v/>
      </c>
      <c r="I35" s="261"/>
      <c r="J35" s="283">
        <f t="shared" si="11"/>
        <v>1</v>
      </c>
      <c r="K35" s="283">
        <f t="shared" si="12"/>
        <v>0</v>
      </c>
      <c r="L35" s="283">
        <f t="shared" si="13"/>
        <v>2</v>
      </c>
      <c r="M35" s="283">
        <f t="shared" si="14"/>
        <v>0</v>
      </c>
    </row>
    <row r="36" spans="2:13" ht="15" customHeight="1" x14ac:dyDescent="0.25">
      <c r="B36" s="233" t="s">
        <v>801</v>
      </c>
      <c r="C36" s="127" t="s">
        <v>779</v>
      </c>
      <c r="D36" s="270"/>
      <c r="E36" s="53"/>
      <c r="F36" s="53"/>
      <c r="G36" s="264">
        <v>0</v>
      </c>
      <c r="H36" s="262" t="str">
        <f t="shared" si="10"/>
        <v/>
      </c>
      <c r="I36" s="261"/>
      <c r="J36" s="283">
        <f t="shared" si="11"/>
        <v>1</v>
      </c>
      <c r="K36" s="283">
        <f t="shared" si="12"/>
        <v>0</v>
      </c>
      <c r="L36" s="283">
        <f t="shared" si="13"/>
        <v>0</v>
      </c>
      <c r="M36" s="283">
        <f t="shared" si="14"/>
        <v>0</v>
      </c>
    </row>
    <row r="37" spans="2:13" ht="15" customHeight="1" x14ac:dyDescent="0.25">
      <c r="B37" s="233" t="s">
        <v>802</v>
      </c>
      <c r="C37" s="127" t="s">
        <v>781</v>
      </c>
      <c r="D37" s="270"/>
      <c r="E37" s="53"/>
      <c r="F37" s="53"/>
      <c r="G37" s="264">
        <v>0</v>
      </c>
      <c r="H37" s="262" t="str">
        <f t="shared" si="10"/>
        <v/>
      </c>
      <c r="I37" s="261"/>
      <c r="J37" s="283">
        <f t="shared" si="11"/>
        <v>1</v>
      </c>
      <c r="K37" s="283">
        <f t="shared" si="12"/>
        <v>0</v>
      </c>
      <c r="L37" s="283">
        <f t="shared" si="13"/>
        <v>0</v>
      </c>
      <c r="M37" s="283">
        <f t="shared" si="14"/>
        <v>0</v>
      </c>
    </row>
    <row r="38" spans="2:13" ht="15" customHeight="1" thickBot="1" x14ac:dyDescent="0.3">
      <c r="B38" s="233" t="s">
        <v>803</v>
      </c>
      <c r="C38" s="127" t="s">
        <v>783</v>
      </c>
      <c r="D38" s="270"/>
      <c r="E38" s="53"/>
      <c r="F38" s="53"/>
      <c r="G38" s="264">
        <v>0</v>
      </c>
      <c r="H38" s="251" t="str">
        <f t="shared" si="10"/>
        <v/>
      </c>
      <c r="I38" s="337"/>
      <c r="J38" s="283">
        <f t="shared" si="11"/>
        <v>1</v>
      </c>
      <c r="K38" s="283">
        <f t="shared" si="12"/>
        <v>0</v>
      </c>
      <c r="L38" s="283">
        <f t="shared" si="13"/>
        <v>0</v>
      </c>
      <c r="M38" s="283">
        <f t="shared" si="14"/>
        <v>0</v>
      </c>
    </row>
    <row r="39" spans="2:13" ht="15" customHeight="1" thickBot="1" x14ac:dyDescent="0.3">
      <c r="B39" s="139" t="s">
        <v>804</v>
      </c>
      <c r="C39" s="140" t="s">
        <v>785</v>
      </c>
      <c r="E39" s="73">
        <f>SUM(E32:E38)-E33</f>
        <v>13147</v>
      </c>
      <c r="F39" s="73">
        <f>SUM(F32:F38)-F33</f>
        <v>6630</v>
      </c>
      <c r="G39" s="73">
        <f>SUM(G32:G38)-G33</f>
        <v>13173</v>
      </c>
    </row>
    <row r="40" spans="2:13" ht="15" customHeight="1" x14ac:dyDescent="0.25"/>
    <row r="41" spans="2:13" ht="15" customHeight="1" x14ac:dyDescent="0.25"/>
    <row r="42" spans="2:13" ht="15" customHeight="1" x14ac:dyDescent="0.25"/>
    <row r="43" spans="2:13" ht="15" customHeight="1" x14ac:dyDescent="0.25"/>
    <row r="44" spans="2:13" ht="15" customHeight="1" x14ac:dyDescent="0.25"/>
    <row r="45" spans="2:13" ht="15" customHeight="1" x14ac:dyDescent="0.25"/>
    <row r="46" spans="2:13" ht="15" customHeight="1" x14ac:dyDescent="0.25"/>
    <row r="47" spans="2:13" ht="15" customHeight="1" x14ac:dyDescent="0.25"/>
    <row r="48" spans="2:13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</sheetData>
  <sheetProtection password="E11B" sheet="1"/>
  <conditionalFormatting sqref="H32:H38 H20:H28 H8:H16">
    <cfRule type="expression" dxfId="77" priority="1">
      <formula>H8=""</formula>
    </cfRule>
    <cfRule type="expression" dxfId="76" priority="2">
      <formula>H8="??"</formula>
    </cfRule>
  </conditionalFormatting>
  <hyperlinks>
    <hyperlink ref="E1" location="'20'!A1" display="Tilbake"/>
    <hyperlink ref="F1" location="Innhold!A2" display="Innhold"/>
    <hyperlink ref="G1" location="'22'!G8" display="Neste"/>
  </hyperlink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2"/>
  <sheetViews>
    <sheetView showGridLines="0" workbookViewId="0">
      <pane ySplit="5" topLeftCell="A22" activePane="bottomLeft" state="frozen"/>
      <selection activeCell="G8" sqref="G8"/>
      <selection pane="bottomLeft" activeCell="G41" sqref="G41:G47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57.140625" style="314" customWidth="1"/>
    <col min="4" max="4" width="5.7109375" style="314" customWidth="1"/>
    <col min="5" max="7" width="17.140625" style="314" customWidth="1"/>
    <col min="8" max="8" width="5.7109375" style="314" customWidth="1"/>
    <col min="9" max="9" width="76.2851562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715</v>
      </c>
      <c r="C3" s="58"/>
      <c r="E3" s="57"/>
      <c r="F3" s="59"/>
      <c r="G3" s="60"/>
      <c r="J3" s="283">
        <f>SUM(J9:J41)</f>
        <v>3</v>
      </c>
      <c r="K3" s="283">
        <f>SUM(K9:K41)</f>
        <v>0</v>
      </c>
      <c r="L3" s="283">
        <f>SUM(L9:L41)/2</f>
        <v>3</v>
      </c>
      <c r="M3" s="283">
        <f>SUM(M9:M41)</f>
        <v>0</v>
      </c>
    </row>
    <row r="4" spans="2:13" ht="15" customHeight="1" x14ac:dyDescent="0.25">
      <c r="B4" s="61"/>
      <c r="C4" s="62"/>
      <c r="E4" s="63"/>
      <c r="F4" s="64" t="s">
        <v>14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805</v>
      </c>
      <c r="G5" s="69"/>
    </row>
    <row r="6" spans="2:13" ht="15" customHeight="1" thickBot="1" x14ac:dyDescent="0.3"/>
    <row r="7" spans="2:13" ht="15" customHeight="1" thickBot="1" x14ac:dyDescent="0.3">
      <c r="B7" s="83" t="s">
        <v>30</v>
      </c>
      <c r="C7" s="84" t="s">
        <v>806</v>
      </c>
      <c r="E7" s="70" t="s">
        <v>103</v>
      </c>
      <c r="F7" s="70" t="s">
        <v>137</v>
      </c>
      <c r="G7" s="70" t="s">
        <v>32</v>
      </c>
      <c r="I7" s="93" t="s">
        <v>95</v>
      </c>
      <c r="J7" s="283"/>
      <c r="K7" s="283"/>
    </row>
    <row r="8" spans="2:13" ht="15" customHeight="1" x14ac:dyDescent="0.25">
      <c r="B8" s="95" t="s">
        <v>807</v>
      </c>
      <c r="C8" s="96" t="s">
        <v>808</v>
      </c>
      <c r="E8" s="41">
        <v>456</v>
      </c>
      <c r="F8" s="41">
        <v>429</v>
      </c>
      <c r="G8" s="263">
        <v>396</v>
      </c>
      <c r="H8" s="249" t="str">
        <f t="shared" ref="H8:H14" si="0">IF($K$15=1,"??","")</f>
        <v/>
      </c>
      <c r="I8" s="260"/>
    </row>
    <row r="9" spans="2:13" ht="15" customHeight="1" x14ac:dyDescent="0.25">
      <c r="B9" s="233" t="s">
        <v>809</v>
      </c>
      <c r="C9" s="96" t="s">
        <v>810</v>
      </c>
      <c r="E9" s="53">
        <v>26392</v>
      </c>
      <c r="F9" s="53">
        <v>24079</v>
      </c>
      <c r="G9" s="264">
        <v>23426</v>
      </c>
      <c r="H9" s="262" t="str">
        <f t="shared" si="0"/>
        <v/>
      </c>
      <c r="I9" s="261"/>
    </row>
    <row r="10" spans="2:13" ht="15" customHeight="1" x14ac:dyDescent="0.25">
      <c r="B10" s="233" t="s">
        <v>811</v>
      </c>
      <c r="C10" s="96" t="s">
        <v>812</v>
      </c>
      <c r="E10" s="53">
        <v>24328</v>
      </c>
      <c r="F10" s="53">
        <v>29077</v>
      </c>
      <c r="G10" s="264">
        <v>31383</v>
      </c>
      <c r="H10" s="262" t="str">
        <f t="shared" si="0"/>
        <v/>
      </c>
      <c r="I10" s="261"/>
    </row>
    <row r="11" spans="2:13" ht="15" customHeight="1" x14ac:dyDescent="0.25">
      <c r="B11" s="233" t="s">
        <v>813</v>
      </c>
      <c r="C11" s="96" t="s">
        <v>814</v>
      </c>
      <c r="E11" s="53">
        <v>18772</v>
      </c>
      <c r="F11" s="53">
        <v>19185</v>
      </c>
      <c r="G11" s="264">
        <v>24930</v>
      </c>
      <c r="H11" s="262" t="str">
        <f t="shared" si="0"/>
        <v/>
      </c>
      <c r="I11" s="261"/>
    </row>
    <row r="12" spans="2:13" ht="15" customHeight="1" x14ac:dyDescent="0.25">
      <c r="B12" s="233" t="s">
        <v>815</v>
      </c>
      <c r="C12" s="96" t="s">
        <v>816</v>
      </c>
      <c r="E12" s="53">
        <v>13801</v>
      </c>
      <c r="F12" s="53">
        <v>10234</v>
      </c>
      <c r="G12" s="264">
        <v>11190</v>
      </c>
      <c r="H12" s="262" t="str">
        <f t="shared" si="0"/>
        <v/>
      </c>
      <c r="I12" s="261"/>
    </row>
    <row r="13" spans="2:13" ht="15" customHeight="1" x14ac:dyDescent="0.25">
      <c r="B13" s="233" t="s">
        <v>817</v>
      </c>
      <c r="C13" s="96" t="s">
        <v>818</v>
      </c>
      <c r="E13" s="53">
        <v>812</v>
      </c>
      <c r="F13" s="53">
        <v>6077</v>
      </c>
      <c r="G13" s="264">
        <v>7064</v>
      </c>
      <c r="H13" s="262" t="str">
        <f t="shared" si="0"/>
        <v/>
      </c>
      <c r="I13" s="261"/>
    </row>
    <row r="14" spans="2:13" ht="15" customHeight="1" thickBot="1" x14ac:dyDescent="0.3">
      <c r="B14" s="233" t="s">
        <v>819</v>
      </c>
      <c r="C14" s="96" t="s">
        <v>820</v>
      </c>
      <c r="E14" s="53">
        <v>40</v>
      </c>
      <c r="F14" s="53">
        <v>339</v>
      </c>
      <c r="G14" s="264">
        <v>674</v>
      </c>
      <c r="H14" s="251" t="str">
        <f t="shared" si="0"/>
        <v/>
      </c>
      <c r="I14" s="337"/>
    </row>
    <row r="15" spans="2:13" ht="15" customHeight="1" thickBot="1" x14ac:dyDescent="0.3">
      <c r="B15" s="137" t="s">
        <v>821</v>
      </c>
      <c r="C15" s="138" t="s">
        <v>668</v>
      </c>
      <c r="E15" s="73">
        <f>SUM(E8:E14)</f>
        <v>84601</v>
      </c>
      <c r="F15" s="73">
        <f>SUM(F8:F14)</f>
        <v>89420</v>
      </c>
      <c r="G15" s="73">
        <f>SUM(G8:G14)</f>
        <v>99063</v>
      </c>
      <c r="I15" s="193" t="s">
        <v>494</v>
      </c>
      <c r="J15" s="283">
        <f>IF(G15&gt;0,1,0)</f>
        <v>1</v>
      </c>
      <c r="K15" s="283">
        <f>IF(OR(G15&lt;&gt;G16,AND(L15&gt;1,G16=0,G15=0)),1,0)</f>
        <v>0</v>
      </c>
      <c r="L15" s="283">
        <f>IF(E15+F15&gt;0,2,0)</f>
        <v>2</v>
      </c>
      <c r="M15" s="283">
        <v>0</v>
      </c>
    </row>
    <row r="16" spans="2:13" ht="15" customHeight="1" thickBot="1" x14ac:dyDescent="0.3">
      <c r="B16" s="145"/>
      <c r="C16" s="142" t="s">
        <v>822</v>
      </c>
      <c r="E16" s="141">
        <f>'20'!E12</f>
        <v>84601</v>
      </c>
      <c r="F16" s="141">
        <f>'20'!F12</f>
        <v>89420</v>
      </c>
      <c r="G16" s="141">
        <f>'20'!G12</f>
        <v>99063</v>
      </c>
      <c r="I16" s="194" t="s">
        <v>494</v>
      </c>
    </row>
    <row r="17" spans="2:13" ht="15" customHeight="1" thickBot="1" x14ac:dyDescent="0.3"/>
    <row r="18" spans="2:13" ht="15" customHeight="1" thickBot="1" x14ac:dyDescent="0.3">
      <c r="B18" s="83" t="s">
        <v>30</v>
      </c>
      <c r="C18" s="84" t="s">
        <v>823</v>
      </c>
      <c r="E18" s="70" t="s">
        <v>103</v>
      </c>
      <c r="F18" s="70" t="s">
        <v>137</v>
      </c>
      <c r="G18" s="70" t="s">
        <v>32</v>
      </c>
      <c r="I18" s="93" t="s">
        <v>95</v>
      </c>
    </row>
    <row r="19" spans="2:13" ht="15" customHeight="1" x14ac:dyDescent="0.25">
      <c r="B19" s="95" t="s">
        <v>824</v>
      </c>
      <c r="C19" s="96" t="s">
        <v>825</v>
      </c>
      <c r="E19" s="41">
        <v>6153</v>
      </c>
      <c r="F19" s="41">
        <v>429</v>
      </c>
      <c r="G19" s="263">
        <v>396</v>
      </c>
      <c r="H19" s="249" t="str">
        <f t="shared" ref="H19:H25" si="1">IF($K$26=1,"??","")</f>
        <v/>
      </c>
      <c r="I19" s="260"/>
    </row>
    <row r="20" spans="2:13" ht="15" customHeight="1" x14ac:dyDescent="0.25">
      <c r="B20" s="233" t="s">
        <v>826</v>
      </c>
      <c r="C20" s="96" t="s">
        <v>827</v>
      </c>
      <c r="E20" s="53">
        <v>59130</v>
      </c>
      <c r="F20" s="53">
        <v>65641</v>
      </c>
      <c r="G20" s="264">
        <v>66347</v>
      </c>
      <c r="H20" s="262" t="str">
        <f t="shared" si="1"/>
        <v/>
      </c>
      <c r="I20" s="261"/>
    </row>
    <row r="21" spans="2:13" ht="15" customHeight="1" x14ac:dyDescent="0.25">
      <c r="B21" s="233" t="s">
        <v>828</v>
      </c>
      <c r="C21" s="96" t="s">
        <v>829</v>
      </c>
      <c r="E21" s="53">
        <v>12485</v>
      </c>
      <c r="F21" s="53">
        <v>17257</v>
      </c>
      <c r="G21" s="264">
        <v>19689</v>
      </c>
      <c r="H21" s="262" t="str">
        <f t="shared" si="1"/>
        <v/>
      </c>
      <c r="I21" s="261"/>
    </row>
    <row r="22" spans="2:13" ht="15" customHeight="1" x14ac:dyDescent="0.25">
      <c r="B22" s="233" t="s">
        <v>830</v>
      </c>
      <c r="C22" s="96" t="s">
        <v>831</v>
      </c>
      <c r="E22" s="53">
        <v>4541</v>
      </c>
      <c r="F22" s="53">
        <v>5554</v>
      </c>
      <c r="G22" s="264">
        <v>11694</v>
      </c>
      <c r="H22" s="262" t="str">
        <f t="shared" si="1"/>
        <v/>
      </c>
      <c r="I22" s="261"/>
    </row>
    <row r="23" spans="2:13" ht="15" customHeight="1" x14ac:dyDescent="0.25">
      <c r="B23" s="233" t="s">
        <v>832</v>
      </c>
      <c r="C23" s="96" t="s">
        <v>833</v>
      </c>
      <c r="E23" s="53">
        <v>1440</v>
      </c>
      <c r="F23" s="53">
        <v>118</v>
      </c>
      <c r="G23" s="264">
        <v>128</v>
      </c>
      <c r="H23" s="262" t="str">
        <f t="shared" si="1"/>
        <v/>
      </c>
      <c r="I23" s="261"/>
    </row>
    <row r="24" spans="2:13" ht="15" customHeight="1" x14ac:dyDescent="0.25">
      <c r="B24" s="233" t="s">
        <v>834</v>
      </c>
      <c r="C24" s="96" t="s">
        <v>835</v>
      </c>
      <c r="E24" s="53">
        <v>835</v>
      </c>
      <c r="F24" s="53">
        <v>178</v>
      </c>
      <c r="G24" s="264">
        <v>477</v>
      </c>
      <c r="H24" s="262" t="str">
        <f t="shared" si="1"/>
        <v/>
      </c>
      <c r="I24" s="261"/>
    </row>
    <row r="25" spans="2:13" ht="15" customHeight="1" thickBot="1" x14ac:dyDescent="0.3">
      <c r="B25" s="233" t="s">
        <v>836</v>
      </c>
      <c r="C25" s="96" t="s">
        <v>837</v>
      </c>
      <c r="E25" s="53">
        <v>17</v>
      </c>
      <c r="F25" s="53">
        <v>243</v>
      </c>
      <c r="G25" s="264">
        <v>332</v>
      </c>
      <c r="H25" s="251" t="str">
        <f t="shared" si="1"/>
        <v/>
      </c>
      <c r="I25" s="337"/>
    </row>
    <row r="26" spans="2:13" ht="15" customHeight="1" thickBot="1" x14ac:dyDescent="0.3">
      <c r="B26" s="137" t="s">
        <v>838</v>
      </c>
      <c r="C26" s="138" t="s">
        <v>668</v>
      </c>
      <c r="E26" s="73">
        <f>SUM(E19:E25)</f>
        <v>84601</v>
      </c>
      <c r="F26" s="73">
        <f>SUM(F19:F25)</f>
        <v>89420</v>
      </c>
      <c r="G26" s="73">
        <f>SUM(G19:G25)</f>
        <v>99063</v>
      </c>
      <c r="I26" s="193" t="s">
        <v>494</v>
      </c>
      <c r="J26" s="283">
        <f>IF(G26&gt;0,1,0)</f>
        <v>1</v>
      </c>
      <c r="K26" s="283">
        <f>IF(OR(G26&lt;&gt;G27,AND(L26&gt;1,G27=0,G26=0)),1,0)</f>
        <v>0</v>
      </c>
      <c r="L26" s="283">
        <f>IF(E26+F26&gt;0,2,0)</f>
        <v>2</v>
      </c>
      <c r="M26" s="283">
        <v>0</v>
      </c>
    </row>
    <row r="27" spans="2:13" ht="15" customHeight="1" thickBot="1" x14ac:dyDescent="0.3">
      <c r="B27" s="145"/>
      <c r="C27" s="142" t="s">
        <v>822</v>
      </c>
      <c r="E27" s="141">
        <f>'20'!E12</f>
        <v>84601</v>
      </c>
      <c r="F27" s="141">
        <f>'20'!F12</f>
        <v>89420</v>
      </c>
      <c r="G27" s="141">
        <f>'20'!G12</f>
        <v>99063</v>
      </c>
      <c r="I27" s="194" t="s">
        <v>494</v>
      </c>
    </row>
    <row r="28" spans="2:13" ht="15" customHeight="1" thickBot="1" x14ac:dyDescent="0.3"/>
    <row r="29" spans="2:13" ht="15" customHeight="1" thickBot="1" x14ac:dyDescent="0.3">
      <c r="B29" s="85" t="s">
        <v>30</v>
      </c>
      <c r="C29" s="86" t="s">
        <v>839</v>
      </c>
      <c r="E29" s="76" t="s">
        <v>103</v>
      </c>
      <c r="F29" s="76" t="s">
        <v>137</v>
      </c>
      <c r="G29" s="76" t="s">
        <v>32</v>
      </c>
      <c r="I29" s="77" t="s">
        <v>95</v>
      </c>
    </row>
    <row r="30" spans="2:13" ht="15" customHeight="1" x14ac:dyDescent="0.25">
      <c r="B30" s="95" t="s">
        <v>840</v>
      </c>
      <c r="C30" s="96" t="s">
        <v>808</v>
      </c>
      <c r="E30" s="41">
        <v>378</v>
      </c>
      <c r="F30" s="41">
        <v>172</v>
      </c>
      <c r="G30" s="263">
        <v>161</v>
      </c>
      <c r="H30" s="249" t="str">
        <f t="shared" ref="H30:H36" si="2">IF($K$37=1,"??","")</f>
        <v/>
      </c>
      <c r="I30" s="260"/>
    </row>
    <row r="31" spans="2:13" ht="15" customHeight="1" x14ac:dyDescent="0.25">
      <c r="B31" s="233" t="s">
        <v>841</v>
      </c>
      <c r="C31" s="96" t="s">
        <v>810</v>
      </c>
      <c r="E31" s="53">
        <v>1281</v>
      </c>
      <c r="F31" s="53">
        <v>1319</v>
      </c>
      <c r="G31" s="264">
        <v>1188</v>
      </c>
      <c r="H31" s="262" t="str">
        <f t="shared" si="2"/>
        <v/>
      </c>
      <c r="I31" s="261"/>
    </row>
    <row r="32" spans="2:13" ht="15" customHeight="1" x14ac:dyDescent="0.25">
      <c r="B32" s="233" t="s">
        <v>842</v>
      </c>
      <c r="C32" s="96" t="s">
        <v>812</v>
      </c>
      <c r="E32" s="53">
        <v>376</v>
      </c>
      <c r="F32" s="53">
        <v>421</v>
      </c>
      <c r="G32" s="264">
        <v>415</v>
      </c>
      <c r="H32" s="262" t="str">
        <f t="shared" si="2"/>
        <v/>
      </c>
      <c r="I32" s="261"/>
    </row>
    <row r="33" spans="2:13" ht="15" customHeight="1" x14ac:dyDescent="0.25">
      <c r="B33" s="233" t="s">
        <v>843</v>
      </c>
      <c r="C33" s="96" t="s">
        <v>814</v>
      </c>
      <c r="E33" s="53">
        <v>415</v>
      </c>
      <c r="F33" s="53">
        <v>445</v>
      </c>
      <c r="G33" s="264">
        <v>485</v>
      </c>
      <c r="H33" s="262" t="str">
        <f t="shared" si="2"/>
        <v/>
      </c>
      <c r="I33" s="261"/>
    </row>
    <row r="34" spans="2:13" ht="15" customHeight="1" x14ac:dyDescent="0.25">
      <c r="B34" s="233" t="s">
        <v>844</v>
      </c>
      <c r="C34" s="96" t="s">
        <v>816</v>
      </c>
      <c r="E34" s="53">
        <v>30</v>
      </c>
      <c r="F34" s="53">
        <v>28</v>
      </c>
      <c r="G34" s="264">
        <v>30</v>
      </c>
      <c r="H34" s="262" t="str">
        <f t="shared" si="2"/>
        <v/>
      </c>
      <c r="I34" s="261"/>
    </row>
    <row r="35" spans="2:13" ht="15" customHeight="1" x14ac:dyDescent="0.25">
      <c r="B35" s="233" t="s">
        <v>845</v>
      </c>
      <c r="C35" s="96" t="s">
        <v>818</v>
      </c>
      <c r="E35" s="53">
        <v>231</v>
      </c>
      <c r="F35" s="53">
        <v>442</v>
      </c>
      <c r="G35" s="264">
        <v>477</v>
      </c>
      <c r="H35" s="262" t="str">
        <f t="shared" si="2"/>
        <v/>
      </c>
      <c r="I35" s="261"/>
    </row>
    <row r="36" spans="2:13" ht="15" customHeight="1" thickBot="1" x14ac:dyDescent="0.3">
      <c r="B36" s="233" t="s">
        <v>846</v>
      </c>
      <c r="C36" s="96" t="s">
        <v>820</v>
      </c>
      <c r="E36" s="53">
        <v>76</v>
      </c>
      <c r="F36" s="53">
        <v>73</v>
      </c>
      <c r="G36" s="264">
        <v>94</v>
      </c>
      <c r="H36" s="251" t="str">
        <f t="shared" si="2"/>
        <v/>
      </c>
      <c r="I36" s="337"/>
    </row>
    <row r="37" spans="2:13" ht="15" customHeight="1" thickBot="1" x14ac:dyDescent="0.3">
      <c r="B37" s="137" t="s">
        <v>847</v>
      </c>
      <c r="C37" s="138" t="s">
        <v>668</v>
      </c>
      <c r="E37" s="73">
        <f>SUM(E30:E36)</f>
        <v>2787</v>
      </c>
      <c r="F37" s="73">
        <f>SUM(F30:F36)</f>
        <v>2900</v>
      </c>
      <c r="G37" s="73">
        <f>SUM(G30:G36)</f>
        <v>2850</v>
      </c>
      <c r="I37" s="193" t="s">
        <v>494</v>
      </c>
      <c r="J37" s="283">
        <f>IF(G37&gt;0,1,0)</f>
        <v>1</v>
      </c>
      <c r="K37" s="283">
        <f>IF(OR(G37&lt;&gt;G38,AND(L37&gt;1,G38=0,G37=0)),1,0)</f>
        <v>0</v>
      </c>
      <c r="L37" s="283">
        <f>IF(E37+F37&gt;0,2,0)</f>
        <v>2</v>
      </c>
      <c r="M37" s="283">
        <v>0</v>
      </c>
    </row>
    <row r="38" spans="2:13" ht="15" customHeight="1" thickBot="1" x14ac:dyDescent="0.3">
      <c r="B38" s="145"/>
      <c r="C38" s="142" t="s">
        <v>822</v>
      </c>
      <c r="E38" s="141">
        <f>'20'!E25</f>
        <v>2787</v>
      </c>
      <c r="F38" s="141">
        <f>'20'!F25</f>
        <v>2900</v>
      </c>
      <c r="G38" s="141">
        <f>'20'!G25</f>
        <v>2850</v>
      </c>
      <c r="I38" s="194" t="s">
        <v>494</v>
      </c>
    </row>
    <row r="39" spans="2:13" ht="15" customHeight="1" thickBot="1" x14ac:dyDescent="0.3"/>
    <row r="40" spans="2:13" ht="15" customHeight="1" thickBot="1" x14ac:dyDescent="0.3">
      <c r="B40" s="85" t="s">
        <v>30</v>
      </c>
      <c r="C40" s="86" t="s">
        <v>848</v>
      </c>
      <c r="E40" s="76" t="s">
        <v>103</v>
      </c>
      <c r="F40" s="76" t="s">
        <v>137</v>
      </c>
      <c r="G40" s="76" t="s">
        <v>32</v>
      </c>
      <c r="I40" s="77" t="s">
        <v>95</v>
      </c>
    </row>
    <row r="41" spans="2:13" ht="15" customHeight="1" x14ac:dyDescent="0.25">
      <c r="B41" s="95" t="s">
        <v>849</v>
      </c>
      <c r="C41" s="96" t="s">
        <v>825</v>
      </c>
      <c r="E41" s="41">
        <v>189</v>
      </c>
      <c r="F41" s="41">
        <v>181</v>
      </c>
      <c r="G41" s="263">
        <v>167</v>
      </c>
      <c r="H41" s="249" t="str">
        <f t="shared" ref="H41:H47" si="3">IF($K$48=1,"??","")</f>
        <v/>
      </c>
      <c r="I41" s="260"/>
    </row>
    <row r="42" spans="2:13" ht="15" customHeight="1" x14ac:dyDescent="0.25">
      <c r="B42" s="233" t="s">
        <v>850</v>
      </c>
      <c r="C42" s="96" t="s">
        <v>827</v>
      </c>
      <c r="E42" s="53">
        <v>1276</v>
      </c>
      <c r="F42" s="53">
        <v>1316</v>
      </c>
      <c r="G42" s="264">
        <v>1187</v>
      </c>
      <c r="H42" s="262" t="str">
        <f t="shared" si="3"/>
        <v/>
      </c>
      <c r="I42" s="261"/>
    </row>
    <row r="43" spans="2:13" ht="15" customHeight="1" x14ac:dyDescent="0.25">
      <c r="B43" s="233" t="s">
        <v>851</v>
      </c>
      <c r="C43" s="96" t="s">
        <v>829</v>
      </c>
      <c r="E43" s="53">
        <v>394</v>
      </c>
      <c r="F43" s="53">
        <v>417</v>
      </c>
      <c r="G43" s="264">
        <v>411</v>
      </c>
      <c r="H43" s="262" t="str">
        <f t="shared" si="3"/>
        <v/>
      </c>
      <c r="I43" s="261"/>
    </row>
    <row r="44" spans="2:13" ht="15" customHeight="1" x14ac:dyDescent="0.25">
      <c r="B44" s="233" t="s">
        <v>852</v>
      </c>
      <c r="C44" s="96" t="s">
        <v>831</v>
      </c>
      <c r="E44" s="53">
        <v>792</v>
      </c>
      <c r="F44" s="53">
        <v>445</v>
      </c>
      <c r="G44" s="264">
        <v>485</v>
      </c>
      <c r="H44" s="262" t="str">
        <f t="shared" si="3"/>
        <v/>
      </c>
      <c r="I44" s="261"/>
    </row>
    <row r="45" spans="2:13" ht="15" customHeight="1" x14ac:dyDescent="0.25">
      <c r="B45" s="233" t="s">
        <v>853</v>
      </c>
      <c r="C45" s="96" t="s">
        <v>833</v>
      </c>
      <c r="E45" s="53">
        <v>30</v>
      </c>
      <c r="F45" s="53">
        <v>27</v>
      </c>
      <c r="G45" s="264">
        <v>30</v>
      </c>
      <c r="H45" s="262" t="str">
        <f t="shared" si="3"/>
        <v/>
      </c>
      <c r="I45" s="261"/>
    </row>
    <row r="46" spans="2:13" ht="15" customHeight="1" x14ac:dyDescent="0.25">
      <c r="B46" s="233" t="s">
        <v>854</v>
      </c>
      <c r="C46" s="96" t="s">
        <v>835</v>
      </c>
      <c r="E46" s="53">
        <v>30</v>
      </c>
      <c r="F46" s="53">
        <v>441</v>
      </c>
      <c r="G46" s="264">
        <v>476</v>
      </c>
      <c r="H46" s="262" t="str">
        <f t="shared" si="3"/>
        <v/>
      </c>
      <c r="I46" s="261"/>
    </row>
    <row r="47" spans="2:13" ht="15" customHeight="1" thickBot="1" x14ac:dyDescent="0.3">
      <c r="B47" s="233" t="s">
        <v>855</v>
      </c>
      <c r="C47" s="96" t="s">
        <v>837</v>
      </c>
      <c r="E47" s="53">
        <v>76</v>
      </c>
      <c r="F47" s="53">
        <v>73</v>
      </c>
      <c r="G47" s="264">
        <v>94</v>
      </c>
      <c r="H47" s="251" t="str">
        <f t="shared" si="3"/>
        <v/>
      </c>
      <c r="I47" s="337"/>
    </row>
    <row r="48" spans="2:13" ht="15" customHeight="1" thickBot="1" x14ac:dyDescent="0.3">
      <c r="B48" s="137" t="s">
        <v>856</v>
      </c>
      <c r="C48" s="138" t="s">
        <v>668</v>
      </c>
      <c r="E48" s="73">
        <f>SUM(E41:E47)</f>
        <v>2787</v>
      </c>
      <c r="F48" s="73">
        <f>SUM(F41:F47)</f>
        <v>2900</v>
      </c>
      <c r="G48" s="73">
        <f>SUM(G41:G47)</f>
        <v>2850</v>
      </c>
      <c r="I48" s="193" t="s">
        <v>494</v>
      </c>
      <c r="J48" s="283">
        <f>IF(G48&gt;0,1,0)</f>
        <v>1</v>
      </c>
      <c r="K48" s="283">
        <f>IF(OR(G48&lt;&gt;G49,AND(L48&gt;1,G49=0,G48=0)),1,0)</f>
        <v>0</v>
      </c>
      <c r="L48" s="283">
        <f>IF(E48+F48&gt;0,2,0)</f>
        <v>2</v>
      </c>
      <c r="M48" s="283">
        <v>0</v>
      </c>
    </row>
    <row r="49" spans="2:9" ht="15" customHeight="1" thickBot="1" x14ac:dyDescent="0.3">
      <c r="B49" s="145"/>
      <c r="C49" s="142" t="s">
        <v>822</v>
      </c>
      <c r="E49" s="141">
        <f>'20'!E25</f>
        <v>2787</v>
      </c>
      <c r="F49" s="141">
        <f>'20'!F25</f>
        <v>2900</v>
      </c>
      <c r="G49" s="141">
        <f>'20'!G25</f>
        <v>2850</v>
      </c>
      <c r="I49" s="194" t="s">
        <v>494</v>
      </c>
    </row>
    <row r="50" spans="2:9" ht="15" customHeight="1" x14ac:dyDescent="0.25"/>
    <row r="51" spans="2:9" ht="15" customHeight="1" x14ac:dyDescent="0.25"/>
    <row r="52" spans="2:9" ht="15" customHeight="1" x14ac:dyDescent="0.25"/>
    <row r="53" spans="2:9" ht="15" customHeight="1" x14ac:dyDescent="0.25"/>
    <row r="54" spans="2:9" ht="15" customHeight="1" x14ac:dyDescent="0.25"/>
    <row r="55" spans="2:9" ht="15" customHeight="1" x14ac:dyDescent="0.25"/>
    <row r="56" spans="2:9" ht="15" customHeight="1" x14ac:dyDescent="0.25"/>
    <row r="57" spans="2:9" ht="15" customHeight="1" x14ac:dyDescent="0.25"/>
    <row r="58" spans="2:9" ht="15" customHeight="1" x14ac:dyDescent="0.25"/>
    <row r="59" spans="2:9" ht="15" customHeight="1" x14ac:dyDescent="0.25"/>
    <row r="60" spans="2:9" ht="15" customHeight="1" x14ac:dyDescent="0.25"/>
    <row r="61" spans="2:9" ht="15" customHeight="1" x14ac:dyDescent="0.25"/>
    <row r="62" spans="2:9" ht="15" customHeight="1" x14ac:dyDescent="0.25"/>
    <row r="63" spans="2:9" ht="15" customHeight="1" x14ac:dyDescent="0.25"/>
    <row r="64" spans="2:9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</sheetData>
  <sheetProtection password="E11B" sheet="1"/>
  <conditionalFormatting sqref="H8:H14">
    <cfRule type="expression" dxfId="75" priority="7">
      <formula>H8=""</formula>
    </cfRule>
    <cfRule type="expression" dxfId="74" priority="8">
      <formula>H8="??"</formula>
    </cfRule>
  </conditionalFormatting>
  <conditionalFormatting sqref="H19:H25">
    <cfRule type="expression" dxfId="73" priority="5">
      <formula>H19=""</formula>
    </cfRule>
    <cfRule type="expression" dxfId="72" priority="6">
      <formula>H19="??"</formula>
    </cfRule>
  </conditionalFormatting>
  <conditionalFormatting sqref="H30:H36">
    <cfRule type="expression" dxfId="71" priority="3">
      <formula>H30=""</formula>
    </cfRule>
    <cfRule type="expression" dxfId="70" priority="4">
      <formula>H30="??"</formula>
    </cfRule>
  </conditionalFormatting>
  <conditionalFormatting sqref="H41:H47">
    <cfRule type="expression" dxfId="69" priority="1">
      <formula>H41=""</formula>
    </cfRule>
    <cfRule type="expression" dxfId="68" priority="2">
      <formula>H41="??"</formula>
    </cfRule>
  </conditionalFormatting>
  <hyperlinks>
    <hyperlink ref="E1" location="'21'!A1" display="Tilbake"/>
    <hyperlink ref="F1" location="Innhold!A2" display="Innhold"/>
    <hyperlink ref="G1" location="'23'!G8" display="Neste"/>
  </hyperlinks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"/>
  <sheetViews>
    <sheetView showGridLines="0" zoomScaleNormal="100" workbookViewId="0">
      <pane ySplit="5" topLeftCell="A6" activePane="bottomLeft" state="frozen"/>
      <selection activeCell="G8" sqref="G8"/>
      <selection pane="bottomLeft" activeCell="G41" sqref="G41:G47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57.140625" style="314" customWidth="1"/>
    <col min="4" max="4" width="5.7109375" style="314" customWidth="1"/>
    <col min="5" max="7" width="17.140625" style="314" customWidth="1"/>
    <col min="8" max="8" width="5.7109375" style="314" customWidth="1"/>
    <col min="9" max="9" width="75.8554687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717</v>
      </c>
      <c r="C3" s="58"/>
      <c r="E3" s="57"/>
      <c r="F3" s="59"/>
      <c r="G3" s="60"/>
      <c r="J3" s="283">
        <f>SUM(J9:J41)</f>
        <v>3</v>
      </c>
      <c r="K3" s="283">
        <f>SUM(K9:K41)</f>
        <v>0</v>
      </c>
      <c r="L3" s="283">
        <f>SUM(L9:L41)/2</f>
        <v>3</v>
      </c>
      <c r="M3" s="283">
        <f>SUM(M9:M41)</f>
        <v>0</v>
      </c>
    </row>
    <row r="4" spans="2:13" ht="15" customHeight="1" x14ac:dyDescent="0.25">
      <c r="B4" s="61"/>
      <c r="C4" s="62"/>
      <c r="E4" s="63"/>
      <c r="F4" s="64" t="s">
        <v>14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857</v>
      </c>
      <c r="G5" s="69"/>
    </row>
    <row r="6" spans="2:13" ht="15" customHeight="1" thickBot="1" x14ac:dyDescent="0.3"/>
    <row r="7" spans="2:13" ht="15" customHeight="1" thickBot="1" x14ac:dyDescent="0.3">
      <c r="B7" s="83" t="s">
        <v>30</v>
      </c>
      <c r="C7" s="84" t="s">
        <v>858</v>
      </c>
      <c r="E7" s="70" t="s">
        <v>103</v>
      </c>
      <c r="F7" s="70" t="s">
        <v>137</v>
      </c>
      <c r="G7" s="70" t="s">
        <v>32</v>
      </c>
      <c r="I7" s="93" t="s">
        <v>95</v>
      </c>
      <c r="J7" s="283"/>
      <c r="K7" s="283"/>
    </row>
    <row r="8" spans="2:13" ht="15" customHeight="1" x14ac:dyDescent="0.25">
      <c r="B8" s="95" t="s">
        <v>859</v>
      </c>
      <c r="C8" s="96" t="s">
        <v>808</v>
      </c>
      <c r="E8" s="41">
        <v>181</v>
      </c>
      <c r="F8" s="41">
        <v>166</v>
      </c>
      <c r="G8" s="42">
        <v>148</v>
      </c>
      <c r="H8" s="249" t="str">
        <f t="shared" ref="H8:H14" si="0">IF($K$15=1,"??","")</f>
        <v/>
      </c>
      <c r="I8" s="46"/>
    </row>
    <row r="9" spans="2:13" ht="15" customHeight="1" x14ac:dyDescent="0.25">
      <c r="B9" s="233" t="s">
        <v>860</v>
      </c>
      <c r="C9" s="96" t="s">
        <v>810</v>
      </c>
      <c r="E9" s="53">
        <v>68846</v>
      </c>
      <c r="F9" s="53">
        <v>67118</v>
      </c>
      <c r="G9" s="54">
        <v>61256</v>
      </c>
      <c r="H9" s="262" t="str">
        <f t="shared" si="0"/>
        <v/>
      </c>
      <c r="I9" s="52"/>
    </row>
    <row r="10" spans="2:13" ht="15" customHeight="1" x14ac:dyDescent="0.25">
      <c r="B10" s="233" t="s">
        <v>861</v>
      </c>
      <c r="C10" s="96" t="s">
        <v>812</v>
      </c>
      <c r="E10" s="53">
        <v>96055</v>
      </c>
      <c r="F10" s="53">
        <v>94561</v>
      </c>
      <c r="G10" s="54">
        <v>97049</v>
      </c>
      <c r="H10" s="262" t="str">
        <f t="shared" si="0"/>
        <v/>
      </c>
      <c r="I10" s="52"/>
    </row>
    <row r="11" spans="2:13" ht="15" customHeight="1" x14ac:dyDescent="0.25">
      <c r="B11" s="233" t="s">
        <v>862</v>
      </c>
      <c r="C11" s="96" t="s">
        <v>814</v>
      </c>
      <c r="E11" s="53">
        <v>58293</v>
      </c>
      <c r="F11" s="53">
        <v>57695</v>
      </c>
      <c r="G11" s="54">
        <v>55846</v>
      </c>
      <c r="H11" s="262" t="str">
        <f t="shared" si="0"/>
        <v/>
      </c>
      <c r="I11" s="52"/>
    </row>
    <row r="12" spans="2:13" ht="15" customHeight="1" x14ac:dyDescent="0.25">
      <c r="B12" s="233" t="s">
        <v>863</v>
      </c>
      <c r="C12" s="96" t="s">
        <v>816</v>
      </c>
      <c r="E12" s="53">
        <v>57545</v>
      </c>
      <c r="F12" s="53">
        <v>41035</v>
      </c>
      <c r="G12" s="54">
        <v>42554</v>
      </c>
      <c r="H12" s="262" t="str">
        <f t="shared" si="0"/>
        <v/>
      </c>
      <c r="I12" s="52"/>
    </row>
    <row r="13" spans="2:13" ht="15" customHeight="1" x14ac:dyDescent="0.25">
      <c r="B13" s="233" t="s">
        <v>864</v>
      </c>
      <c r="C13" s="96" t="s">
        <v>818</v>
      </c>
      <c r="E13" s="53">
        <v>1901</v>
      </c>
      <c r="F13" s="53">
        <v>23511</v>
      </c>
      <c r="G13" s="54">
        <v>28671</v>
      </c>
      <c r="H13" s="262" t="str">
        <f t="shared" si="0"/>
        <v/>
      </c>
      <c r="I13" s="52"/>
    </row>
    <row r="14" spans="2:13" ht="15" customHeight="1" thickBot="1" x14ac:dyDescent="0.3">
      <c r="B14" s="233" t="s">
        <v>865</v>
      </c>
      <c r="C14" s="96" t="s">
        <v>820</v>
      </c>
      <c r="E14" s="53">
        <v>291</v>
      </c>
      <c r="F14" s="53">
        <v>501</v>
      </c>
      <c r="G14" s="54">
        <v>638</v>
      </c>
      <c r="H14" s="251" t="str">
        <f t="shared" si="0"/>
        <v/>
      </c>
      <c r="I14" s="4"/>
    </row>
    <row r="15" spans="2:13" ht="15" customHeight="1" thickBot="1" x14ac:dyDescent="0.3">
      <c r="B15" s="137" t="s">
        <v>866</v>
      </c>
      <c r="C15" s="138" t="s">
        <v>668</v>
      </c>
      <c r="E15" s="73">
        <f>SUM(E8:E14)</f>
        <v>283112</v>
      </c>
      <c r="F15" s="73">
        <f>SUM(F8:F14)</f>
        <v>284587</v>
      </c>
      <c r="G15" s="73">
        <f>SUM(G8:G14)</f>
        <v>286162</v>
      </c>
      <c r="I15" s="193" t="s">
        <v>494</v>
      </c>
      <c r="J15" s="283">
        <f>IF(G15&gt;0,1,0)</f>
        <v>1</v>
      </c>
      <c r="K15" s="283">
        <f>IF(OR(G15&lt;&gt;G16,AND(L15&gt;1,G16=0,G15=0)),1,0)</f>
        <v>0</v>
      </c>
      <c r="L15" s="283">
        <f>IF(E15+F15&gt;0,2,0)</f>
        <v>2</v>
      </c>
      <c r="M15" s="283">
        <v>0</v>
      </c>
    </row>
    <row r="16" spans="2:13" ht="15" customHeight="1" thickBot="1" x14ac:dyDescent="0.3">
      <c r="B16" s="145"/>
      <c r="C16" s="142" t="s">
        <v>822</v>
      </c>
      <c r="E16" s="141">
        <f>'20'!E10</f>
        <v>283112</v>
      </c>
      <c r="F16" s="141">
        <f>'20'!F10</f>
        <v>284587</v>
      </c>
      <c r="G16" s="141">
        <f>'20'!G10</f>
        <v>286162</v>
      </c>
      <c r="I16" s="194" t="s">
        <v>494</v>
      </c>
    </row>
    <row r="17" spans="2:13" ht="15" customHeight="1" thickBot="1" x14ac:dyDescent="0.3"/>
    <row r="18" spans="2:13" ht="15" customHeight="1" thickBot="1" x14ac:dyDescent="0.3">
      <c r="B18" s="83" t="s">
        <v>30</v>
      </c>
      <c r="C18" s="84" t="s">
        <v>867</v>
      </c>
      <c r="E18" s="70" t="s">
        <v>103</v>
      </c>
      <c r="F18" s="70" t="s">
        <v>137</v>
      </c>
      <c r="G18" s="70" t="s">
        <v>32</v>
      </c>
      <c r="I18" s="93" t="s">
        <v>95</v>
      </c>
    </row>
    <row r="19" spans="2:13" ht="15" customHeight="1" x14ac:dyDescent="0.25">
      <c r="B19" s="95" t="s">
        <v>868</v>
      </c>
      <c r="C19" s="96" t="s">
        <v>825</v>
      </c>
      <c r="E19" s="41">
        <v>50836</v>
      </c>
      <c r="F19" s="41">
        <v>47638</v>
      </c>
      <c r="G19" s="42">
        <v>44946</v>
      </c>
      <c r="H19" s="249" t="str">
        <f t="shared" ref="H19:H25" si="1">IF($K$26=1,"??","")</f>
        <v/>
      </c>
      <c r="I19" s="46"/>
    </row>
    <row r="20" spans="2:13" ht="15" customHeight="1" x14ac:dyDescent="0.25">
      <c r="B20" s="233" t="s">
        <v>869</v>
      </c>
      <c r="C20" s="96" t="s">
        <v>827</v>
      </c>
      <c r="E20" s="53">
        <v>231949</v>
      </c>
      <c r="F20" s="53">
        <v>235129</v>
      </c>
      <c r="G20" s="54">
        <v>238432</v>
      </c>
      <c r="H20" s="262" t="str">
        <f t="shared" si="1"/>
        <v/>
      </c>
      <c r="I20" s="52"/>
    </row>
    <row r="21" spans="2:13" ht="15" customHeight="1" x14ac:dyDescent="0.25">
      <c r="B21" s="233" t="s">
        <v>870</v>
      </c>
      <c r="C21" s="96" t="s">
        <v>829</v>
      </c>
      <c r="E21" s="53">
        <v>292</v>
      </c>
      <c r="F21" s="53">
        <v>1575</v>
      </c>
      <c r="G21" s="54">
        <v>1857</v>
      </c>
      <c r="H21" s="262" t="str">
        <f t="shared" si="1"/>
        <v/>
      </c>
      <c r="I21" s="52"/>
    </row>
    <row r="22" spans="2:13" ht="15" customHeight="1" x14ac:dyDescent="0.25">
      <c r="B22" s="233" t="s">
        <v>871</v>
      </c>
      <c r="C22" s="96" t="s">
        <v>831</v>
      </c>
      <c r="E22" s="53">
        <v>35</v>
      </c>
      <c r="F22" s="53">
        <v>191</v>
      </c>
      <c r="G22" s="54">
        <v>221</v>
      </c>
      <c r="H22" s="262" t="str">
        <f t="shared" si="1"/>
        <v/>
      </c>
      <c r="I22" s="52"/>
    </row>
    <row r="23" spans="2:13" ht="15" customHeight="1" x14ac:dyDescent="0.25">
      <c r="B23" s="233" t="s">
        <v>872</v>
      </c>
      <c r="C23" s="96" t="s">
        <v>833</v>
      </c>
      <c r="E23" s="53"/>
      <c r="F23" s="53">
        <v>39</v>
      </c>
      <c r="G23" s="54">
        <v>427</v>
      </c>
      <c r="H23" s="262" t="str">
        <f t="shared" si="1"/>
        <v/>
      </c>
      <c r="I23" s="52"/>
    </row>
    <row r="24" spans="2:13" ht="15" customHeight="1" x14ac:dyDescent="0.25">
      <c r="B24" s="233" t="s">
        <v>873</v>
      </c>
      <c r="C24" s="96" t="s">
        <v>835</v>
      </c>
      <c r="E24" s="53"/>
      <c r="F24" s="53">
        <v>15</v>
      </c>
      <c r="G24" s="54">
        <v>279</v>
      </c>
      <c r="H24" s="262" t="str">
        <f t="shared" si="1"/>
        <v/>
      </c>
      <c r="I24" s="52"/>
    </row>
    <row r="25" spans="2:13" ht="15" customHeight="1" thickBot="1" x14ac:dyDescent="0.3">
      <c r="B25" s="233" t="s">
        <v>874</v>
      </c>
      <c r="C25" s="96" t="s">
        <v>837</v>
      </c>
      <c r="E25" s="53"/>
      <c r="F25" s="53"/>
      <c r="G25" s="54">
        <v>0</v>
      </c>
      <c r="H25" s="251" t="str">
        <f t="shared" si="1"/>
        <v/>
      </c>
      <c r="I25" s="4"/>
    </row>
    <row r="26" spans="2:13" ht="15" customHeight="1" thickBot="1" x14ac:dyDescent="0.3">
      <c r="B26" s="137" t="s">
        <v>875</v>
      </c>
      <c r="C26" s="138" t="s">
        <v>668</v>
      </c>
      <c r="E26" s="73">
        <f>SUM(E19:E25)</f>
        <v>283112</v>
      </c>
      <c r="F26" s="73">
        <f>SUM(F19:F25)</f>
        <v>284587</v>
      </c>
      <c r="G26" s="73">
        <f>SUM(G19:G25)</f>
        <v>286162</v>
      </c>
      <c r="I26" s="193" t="s">
        <v>494</v>
      </c>
      <c r="J26" s="283">
        <f>IF(G26&gt;0,1,0)</f>
        <v>1</v>
      </c>
      <c r="K26" s="283">
        <f>IF(OR(G26&lt;&gt;G27,AND(L26&gt;1,G27=0,G26=0)),1,0)</f>
        <v>0</v>
      </c>
      <c r="L26" s="283">
        <f>IF(E26+F26&gt;0,2,0)</f>
        <v>2</v>
      </c>
      <c r="M26" s="283">
        <v>0</v>
      </c>
    </row>
    <row r="27" spans="2:13" ht="15" customHeight="1" thickBot="1" x14ac:dyDescent="0.3">
      <c r="B27" s="145"/>
      <c r="C27" s="142" t="s">
        <v>822</v>
      </c>
      <c r="E27" s="141">
        <f>'20'!E10</f>
        <v>283112</v>
      </c>
      <c r="F27" s="141">
        <f>'20'!F10</f>
        <v>284587</v>
      </c>
      <c r="G27" s="141">
        <f>'20'!G10</f>
        <v>286162</v>
      </c>
      <c r="I27" s="194" t="s">
        <v>494</v>
      </c>
    </row>
    <row r="28" spans="2:13" ht="15" customHeight="1" thickBot="1" x14ac:dyDescent="0.3"/>
    <row r="29" spans="2:13" ht="15" customHeight="1" thickBot="1" x14ac:dyDescent="0.3">
      <c r="B29" s="85" t="s">
        <v>30</v>
      </c>
      <c r="C29" s="86" t="s">
        <v>876</v>
      </c>
      <c r="E29" s="76" t="s">
        <v>103</v>
      </c>
      <c r="F29" s="76" t="s">
        <v>137</v>
      </c>
      <c r="G29" s="76" t="s">
        <v>32</v>
      </c>
      <c r="I29" s="77" t="s">
        <v>95</v>
      </c>
    </row>
    <row r="30" spans="2:13" ht="15" customHeight="1" x14ac:dyDescent="0.25">
      <c r="B30" s="95" t="s">
        <v>877</v>
      </c>
      <c r="C30" s="96" t="s">
        <v>808</v>
      </c>
      <c r="E30" s="41">
        <v>61</v>
      </c>
      <c r="F30" s="41">
        <v>54</v>
      </c>
      <c r="G30" s="42">
        <v>45</v>
      </c>
      <c r="H30" s="249" t="str">
        <f t="shared" ref="H30:H36" si="2">IF($K$37=1,"??","")</f>
        <v/>
      </c>
      <c r="I30" s="46"/>
    </row>
    <row r="31" spans="2:13" ht="15" customHeight="1" x14ac:dyDescent="0.25">
      <c r="B31" s="233" t="s">
        <v>878</v>
      </c>
      <c r="C31" s="96" t="s">
        <v>810</v>
      </c>
      <c r="E31" s="53">
        <v>1382</v>
      </c>
      <c r="F31" s="53">
        <v>1496</v>
      </c>
      <c r="G31" s="54">
        <v>1289</v>
      </c>
      <c r="H31" s="262" t="str">
        <f t="shared" si="2"/>
        <v/>
      </c>
      <c r="I31" s="52"/>
    </row>
    <row r="32" spans="2:13" ht="15" customHeight="1" x14ac:dyDescent="0.25">
      <c r="B32" s="233" t="s">
        <v>879</v>
      </c>
      <c r="C32" s="96" t="s">
        <v>812</v>
      </c>
      <c r="E32" s="53">
        <v>1050</v>
      </c>
      <c r="F32" s="53">
        <v>1047</v>
      </c>
      <c r="G32" s="54">
        <v>1049</v>
      </c>
      <c r="H32" s="262" t="str">
        <f t="shared" si="2"/>
        <v/>
      </c>
      <c r="I32" s="52"/>
    </row>
    <row r="33" spans="2:13" ht="15" customHeight="1" x14ac:dyDescent="0.25">
      <c r="B33" s="233" t="s">
        <v>880</v>
      </c>
      <c r="C33" s="96" t="s">
        <v>814</v>
      </c>
      <c r="E33" s="53">
        <v>340</v>
      </c>
      <c r="F33" s="53">
        <v>369</v>
      </c>
      <c r="G33" s="54">
        <v>331</v>
      </c>
      <c r="H33" s="262" t="str">
        <f t="shared" si="2"/>
        <v/>
      </c>
      <c r="I33" s="52"/>
    </row>
    <row r="34" spans="2:13" ht="15" customHeight="1" x14ac:dyDescent="0.25">
      <c r="B34" s="233" t="s">
        <v>881</v>
      </c>
      <c r="C34" s="96" t="s">
        <v>816</v>
      </c>
      <c r="E34" s="53"/>
      <c r="F34" s="53"/>
      <c r="G34" s="54">
        <v>0</v>
      </c>
      <c r="H34" s="262" t="str">
        <f t="shared" si="2"/>
        <v/>
      </c>
      <c r="I34" s="52"/>
    </row>
    <row r="35" spans="2:13" ht="15" customHeight="1" x14ac:dyDescent="0.25">
      <c r="B35" s="233" t="s">
        <v>882</v>
      </c>
      <c r="C35" s="96" t="s">
        <v>818</v>
      </c>
      <c r="E35" s="53">
        <v>10</v>
      </c>
      <c r="F35" s="53">
        <v>27</v>
      </c>
      <c r="G35" s="54">
        <v>23</v>
      </c>
      <c r="H35" s="262" t="str">
        <f t="shared" si="2"/>
        <v/>
      </c>
      <c r="I35" s="52"/>
    </row>
    <row r="36" spans="2:13" ht="15" customHeight="1" thickBot="1" x14ac:dyDescent="0.3">
      <c r="B36" s="233" t="s">
        <v>883</v>
      </c>
      <c r="C36" s="96" t="s">
        <v>820</v>
      </c>
      <c r="E36" s="53"/>
      <c r="F36" s="53"/>
      <c r="G36" s="54">
        <v>0</v>
      </c>
      <c r="H36" s="251" t="str">
        <f t="shared" si="2"/>
        <v/>
      </c>
      <c r="I36" s="4"/>
    </row>
    <row r="37" spans="2:13" ht="15" customHeight="1" thickBot="1" x14ac:dyDescent="0.3">
      <c r="B37" s="137" t="s">
        <v>884</v>
      </c>
      <c r="C37" s="138" t="s">
        <v>668</v>
      </c>
      <c r="E37" s="73">
        <f>SUM(E30:E36)</f>
        <v>2843</v>
      </c>
      <c r="F37" s="73">
        <f>SUM(F30:F36)</f>
        <v>2993</v>
      </c>
      <c r="G37" s="73">
        <f>SUM(G30:G36)</f>
        <v>2737</v>
      </c>
      <c r="I37" s="193" t="s">
        <v>494</v>
      </c>
      <c r="J37" s="283">
        <f>IF(G37&gt;0,1,0)</f>
        <v>1</v>
      </c>
      <c r="K37" s="283">
        <f>IF(OR(G37&lt;&gt;G38,AND(L37&gt;1,G38=0,G37=0)),1,0)</f>
        <v>0</v>
      </c>
      <c r="L37" s="283">
        <f>IF(E37+F37&gt;0,2,0)</f>
        <v>2</v>
      </c>
      <c r="M37" s="283">
        <v>0</v>
      </c>
    </row>
    <row r="38" spans="2:13" ht="15" customHeight="1" thickBot="1" x14ac:dyDescent="0.3">
      <c r="B38" s="145"/>
      <c r="C38" s="142" t="s">
        <v>822</v>
      </c>
      <c r="E38" s="141">
        <f>'20'!E23</f>
        <v>2843</v>
      </c>
      <c r="F38" s="141">
        <f>'20'!F23</f>
        <v>2993</v>
      </c>
      <c r="G38" s="141">
        <f>'20'!G23</f>
        <v>2737</v>
      </c>
      <c r="I38" s="194" t="s">
        <v>494</v>
      </c>
    </row>
    <row r="39" spans="2:13" ht="15" customHeight="1" thickBot="1" x14ac:dyDescent="0.3"/>
    <row r="40" spans="2:13" ht="15" customHeight="1" thickBot="1" x14ac:dyDescent="0.3">
      <c r="B40" s="85" t="s">
        <v>30</v>
      </c>
      <c r="C40" s="86" t="s">
        <v>885</v>
      </c>
      <c r="E40" s="76" t="s">
        <v>103</v>
      </c>
      <c r="F40" s="76" t="s">
        <v>137</v>
      </c>
      <c r="G40" s="76" t="s">
        <v>32</v>
      </c>
      <c r="I40" s="77" t="s">
        <v>95</v>
      </c>
    </row>
    <row r="41" spans="2:13" ht="15" customHeight="1" x14ac:dyDescent="0.25">
      <c r="B41" s="95" t="s">
        <v>886</v>
      </c>
      <c r="C41" s="96" t="s">
        <v>825</v>
      </c>
      <c r="E41" s="41">
        <v>1366</v>
      </c>
      <c r="F41" s="41">
        <v>1506</v>
      </c>
      <c r="G41" s="42">
        <v>1292</v>
      </c>
      <c r="H41" s="249" t="str">
        <f t="shared" ref="H41:H47" si="3">IF($K$48=1,"??","")</f>
        <v/>
      </c>
      <c r="I41" s="46"/>
    </row>
    <row r="42" spans="2:13" ht="15" customHeight="1" x14ac:dyDescent="0.25">
      <c r="B42" s="233" t="s">
        <v>887</v>
      </c>
      <c r="C42" s="96" t="s">
        <v>827</v>
      </c>
      <c r="E42" s="53">
        <v>1453</v>
      </c>
      <c r="F42" s="53">
        <v>1457</v>
      </c>
      <c r="G42" s="54">
        <v>1419</v>
      </c>
      <c r="H42" s="262" t="str">
        <f t="shared" si="3"/>
        <v/>
      </c>
      <c r="I42" s="52"/>
    </row>
    <row r="43" spans="2:13" ht="15" customHeight="1" x14ac:dyDescent="0.25">
      <c r="B43" s="233" t="s">
        <v>888</v>
      </c>
      <c r="C43" s="96" t="s">
        <v>829</v>
      </c>
      <c r="E43" s="53">
        <v>24</v>
      </c>
      <c r="F43" s="53">
        <v>30</v>
      </c>
      <c r="G43" s="54">
        <v>26</v>
      </c>
      <c r="H43" s="262" t="str">
        <f t="shared" si="3"/>
        <v/>
      </c>
      <c r="I43" s="52"/>
    </row>
    <row r="44" spans="2:13" ht="15" customHeight="1" x14ac:dyDescent="0.25">
      <c r="B44" s="233" t="s">
        <v>889</v>
      </c>
      <c r="C44" s="96" t="s">
        <v>831</v>
      </c>
      <c r="E44" s="53"/>
      <c r="F44" s="53"/>
      <c r="G44" s="54">
        <v>0</v>
      </c>
      <c r="H44" s="262" t="str">
        <f t="shared" si="3"/>
        <v/>
      </c>
      <c r="I44" s="52"/>
    </row>
    <row r="45" spans="2:13" ht="15" customHeight="1" x14ac:dyDescent="0.25">
      <c r="B45" s="233" t="s">
        <v>890</v>
      </c>
      <c r="C45" s="96" t="s">
        <v>833</v>
      </c>
      <c r="E45" s="53"/>
      <c r="F45" s="53"/>
      <c r="G45" s="54">
        <v>0</v>
      </c>
      <c r="H45" s="262" t="str">
        <f t="shared" si="3"/>
        <v/>
      </c>
      <c r="I45" s="52"/>
    </row>
    <row r="46" spans="2:13" ht="15" customHeight="1" x14ac:dyDescent="0.25">
      <c r="B46" s="233" t="s">
        <v>891</v>
      </c>
      <c r="C46" s="96" t="s">
        <v>835</v>
      </c>
      <c r="E46" s="53"/>
      <c r="F46" s="53"/>
      <c r="G46" s="54">
        <v>0</v>
      </c>
      <c r="H46" s="262" t="str">
        <f t="shared" si="3"/>
        <v/>
      </c>
      <c r="I46" s="52"/>
    </row>
    <row r="47" spans="2:13" ht="15" customHeight="1" thickBot="1" x14ac:dyDescent="0.3">
      <c r="B47" s="233" t="s">
        <v>892</v>
      </c>
      <c r="C47" s="96" t="s">
        <v>837</v>
      </c>
      <c r="E47" s="53"/>
      <c r="F47" s="53"/>
      <c r="G47" s="54">
        <v>0</v>
      </c>
      <c r="H47" s="251" t="str">
        <f t="shared" si="3"/>
        <v/>
      </c>
      <c r="I47" s="4"/>
    </row>
    <row r="48" spans="2:13" ht="15" customHeight="1" thickBot="1" x14ac:dyDescent="0.3">
      <c r="B48" s="137" t="s">
        <v>893</v>
      </c>
      <c r="C48" s="138" t="s">
        <v>668</v>
      </c>
      <c r="E48" s="73">
        <f>SUM(E41:E47)</f>
        <v>2843</v>
      </c>
      <c r="F48" s="73">
        <f>SUM(F41:F47)</f>
        <v>2993</v>
      </c>
      <c r="G48" s="73">
        <f>SUM(G41:G47)</f>
        <v>2737</v>
      </c>
      <c r="I48" s="193" t="s">
        <v>494</v>
      </c>
      <c r="J48" s="283">
        <f>IF(G48&gt;0,1,0)</f>
        <v>1</v>
      </c>
      <c r="K48" s="283">
        <f>IF(OR(G48&lt;&gt;G49,AND(L48&gt;1,G49=0,G48=0)),1,0)</f>
        <v>0</v>
      </c>
      <c r="L48" s="283">
        <f>IF(E48+F48&gt;0,2,0)</f>
        <v>2</v>
      </c>
      <c r="M48" s="283">
        <v>0</v>
      </c>
    </row>
    <row r="49" spans="2:9" ht="15" customHeight="1" thickBot="1" x14ac:dyDescent="0.3">
      <c r="B49" s="145"/>
      <c r="C49" s="142" t="s">
        <v>822</v>
      </c>
      <c r="E49" s="141">
        <f>'20'!E23</f>
        <v>2843</v>
      </c>
      <c r="F49" s="141">
        <f>'20'!F23</f>
        <v>2993</v>
      </c>
      <c r="G49" s="141">
        <f>'20'!G23</f>
        <v>2737</v>
      </c>
      <c r="I49" s="194" t="s">
        <v>494</v>
      </c>
    </row>
    <row r="50" spans="2:9" ht="15" customHeight="1" x14ac:dyDescent="0.25"/>
    <row r="51" spans="2:9" ht="15" customHeight="1" x14ac:dyDescent="0.25"/>
    <row r="52" spans="2:9" ht="15" customHeight="1" x14ac:dyDescent="0.25"/>
    <row r="53" spans="2:9" ht="15" customHeight="1" x14ac:dyDescent="0.25"/>
    <row r="54" spans="2:9" ht="15" customHeight="1" x14ac:dyDescent="0.25"/>
    <row r="55" spans="2:9" ht="15" customHeight="1" x14ac:dyDescent="0.25"/>
    <row r="56" spans="2:9" ht="15" customHeight="1" x14ac:dyDescent="0.25"/>
    <row r="57" spans="2:9" ht="15" customHeight="1" x14ac:dyDescent="0.25"/>
    <row r="58" spans="2:9" ht="15" customHeight="1" x14ac:dyDescent="0.25"/>
    <row r="59" spans="2:9" ht="15" customHeight="1" x14ac:dyDescent="0.25"/>
    <row r="60" spans="2:9" ht="15" customHeight="1" x14ac:dyDescent="0.25"/>
    <row r="61" spans="2:9" ht="15" customHeight="1" x14ac:dyDescent="0.25"/>
    <row r="62" spans="2:9" ht="15" customHeight="1" x14ac:dyDescent="0.25"/>
    <row r="63" spans="2:9" ht="15" customHeight="1" x14ac:dyDescent="0.25"/>
    <row r="64" spans="2:9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</sheetData>
  <sheetProtection password="E11B" sheet="1"/>
  <conditionalFormatting sqref="H8:H14">
    <cfRule type="expression" dxfId="67" priority="7">
      <formula>H8=""</formula>
    </cfRule>
    <cfRule type="expression" dxfId="66" priority="8">
      <formula>H8="??"</formula>
    </cfRule>
  </conditionalFormatting>
  <conditionalFormatting sqref="H19:H25">
    <cfRule type="expression" dxfId="65" priority="5">
      <formula>H19=""</formula>
    </cfRule>
    <cfRule type="expression" dxfId="64" priority="6">
      <formula>H19="??"</formula>
    </cfRule>
  </conditionalFormatting>
  <conditionalFormatting sqref="H30:H36">
    <cfRule type="expression" dxfId="63" priority="3">
      <formula>H30=""</formula>
    </cfRule>
    <cfRule type="expression" dxfId="62" priority="4">
      <formula>H30="??"</formula>
    </cfRule>
  </conditionalFormatting>
  <conditionalFormatting sqref="H41:H47">
    <cfRule type="expression" dxfId="61" priority="1">
      <formula>H41=""</formula>
    </cfRule>
    <cfRule type="expression" dxfId="60" priority="2">
      <formula>H41="??"</formula>
    </cfRule>
  </conditionalFormatting>
  <hyperlinks>
    <hyperlink ref="E1" location="'22'!A1" display="Tilbake"/>
    <hyperlink ref="F1" location="Innhold!A2" display="Innhold"/>
    <hyperlink ref="G1" location="'24'!G8" display="Neste"/>
  </hyperlinks>
  <pageMargins left="0.7" right="0.7" top="0.75" bottom="0.75" header="0.3" footer="0.3"/>
  <pageSetup paperSize="9"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0"/>
  <sheetViews>
    <sheetView showGridLines="0" workbookViewId="0">
      <pane ySplit="5" topLeftCell="A14" activePane="bottomLeft" state="frozen"/>
      <selection activeCell="G8" sqref="G8"/>
      <selection pane="bottomLeft" activeCell="G32" sqref="G32:G35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57.140625" style="314" customWidth="1"/>
    <col min="4" max="4" width="5.7109375" style="314" customWidth="1"/>
    <col min="5" max="7" width="17.140625" style="314" customWidth="1"/>
    <col min="8" max="8" width="5.7109375" style="314" customWidth="1"/>
    <col min="9" max="9" width="76.2851562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719</v>
      </c>
      <c r="C3" s="58"/>
      <c r="E3" s="57"/>
      <c r="F3" s="59"/>
      <c r="G3" s="60"/>
      <c r="J3" s="283">
        <f>SUM(J9:J38)</f>
        <v>4</v>
      </c>
      <c r="K3" s="283">
        <f>SUM(K9:K38)</f>
        <v>0</v>
      </c>
      <c r="L3" s="283">
        <f>SUM(L9:L38)/2</f>
        <v>4</v>
      </c>
      <c r="M3" s="283">
        <f>SUM(M9:M38)</f>
        <v>0</v>
      </c>
    </row>
    <row r="4" spans="2:13" ht="15" customHeight="1" x14ac:dyDescent="0.25">
      <c r="B4" s="61"/>
      <c r="C4" s="62"/>
      <c r="E4" s="63"/>
      <c r="F4" s="64" t="s">
        <v>14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718</v>
      </c>
      <c r="G5" s="69"/>
    </row>
    <row r="6" spans="2:13" ht="15" customHeight="1" thickBot="1" x14ac:dyDescent="0.3"/>
    <row r="7" spans="2:13" ht="15" customHeight="1" thickBot="1" x14ac:dyDescent="0.3">
      <c r="B7" s="83" t="s">
        <v>30</v>
      </c>
      <c r="C7" s="84" t="s">
        <v>894</v>
      </c>
      <c r="E7" s="70" t="s">
        <v>103</v>
      </c>
      <c r="F7" s="70" t="s">
        <v>137</v>
      </c>
      <c r="G7" s="70" t="s">
        <v>32</v>
      </c>
      <c r="I7" s="93" t="s">
        <v>95</v>
      </c>
      <c r="J7" s="283"/>
      <c r="K7" s="283"/>
    </row>
    <row r="8" spans="2:13" ht="15" customHeight="1" x14ac:dyDescent="0.25">
      <c r="B8" s="95" t="s">
        <v>895</v>
      </c>
      <c r="C8" s="96" t="s">
        <v>808</v>
      </c>
      <c r="E8" s="41"/>
      <c r="F8" s="41"/>
      <c r="G8" s="263">
        <v>0</v>
      </c>
      <c r="H8" s="249" t="str">
        <f>IF($K$12=1,"??","")</f>
        <v/>
      </c>
      <c r="I8" s="260"/>
    </row>
    <row r="9" spans="2:13" ht="15" customHeight="1" x14ac:dyDescent="0.25">
      <c r="B9" s="233" t="s">
        <v>896</v>
      </c>
      <c r="C9" s="96" t="s">
        <v>810</v>
      </c>
      <c r="E9" s="53">
        <v>676</v>
      </c>
      <c r="F9" s="53">
        <v>559</v>
      </c>
      <c r="G9" s="264">
        <v>440</v>
      </c>
      <c r="H9" s="262" t="str">
        <f>IF($K$12=1,"??","")</f>
        <v/>
      </c>
      <c r="I9" s="261"/>
    </row>
    <row r="10" spans="2:13" ht="15" customHeight="1" x14ac:dyDescent="0.25">
      <c r="B10" s="233" t="s">
        <v>897</v>
      </c>
      <c r="C10" s="96" t="s">
        <v>812</v>
      </c>
      <c r="E10" s="53"/>
      <c r="F10" s="53"/>
      <c r="G10" s="264">
        <v>0</v>
      </c>
      <c r="H10" s="262" t="str">
        <f>IF($K$12=1,"??","")</f>
        <v/>
      </c>
      <c r="I10" s="261"/>
    </row>
    <row r="11" spans="2:13" ht="15" customHeight="1" thickBot="1" x14ac:dyDescent="0.3">
      <c r="B11" s="234" t="s">
        <v>898</v>
      </c>
      <c r="C11" s="81" t="s">
        <v>899</v>
      </c>
      <c r="E11" s="53"/>
      <c r="F11" s="53"/>
      <c r="G11" s="264">
        <v>0</v>
      </c>
      <c r="H11" s="251" t="str">
        <f>IF($K$12=1,"??","")</f>
        <v/>
      </c>
      <c r="I11" s="337"/>
    </row>
    <row r="12" spans="2:13" ht="15" customHeight="1" thickBot="1" x14ac:dyDescent="0.3">
      <c r="B12" s="98" t="s">
        <v>900</v>
      </c>
      <c r="C12" s="99" t="s">
        <v>668</v>
      </c>
      <c r="E12" s="73">
        <f>SUM(E8:E11)</f>
        <v>676</v>
      </c>
      <c r="F12" s="73">
        <f>SUM(F8:F11)</f>
        <v>559</v>
      </c>
      <c r="G12" s="73">
        <f>SUM(G8:G11)</f>
        <v>440</v>
      </c>
      <c r="I12" s="193" t="s">
        <v>494</v>
      </c>
      <c r="J12" s="283">
        <f>IF(G12&gt;0,1,0)</f>
        <v>1</v>
      </c>
      <c r="K12" s="283">
        <f>IF(OR(G12&lt;&gt;G13,AND(L12&gt;1,G13=0,G12=0)),1,0)</f>
        <v>0</v>
      </c>
      <c r="L12" s="283">
        <f>IF(E12+F12&gt;0,2,0)</f>
        <v>2</v>
      </c>
      <c r="M12" s="283">
        <v>0</v>
      </c>
    </row>
    <row r="13" spans="2:13" ht="15" customHeight="1" thickBot="1" x14ac:dyDescent="0.3">
      <c r="B13" s="144"/>
      <c r="C13" s="143" t="s">
        <v>822</v>
      </c>
      <c r="E13" s="141">
        <f>'20'!E8</f>
        <v>676</v>
      </c>
      <c r="F13" s="141">
        <f>'20'!F8</f>
        <v>559</v>
      </c>
      <c r="G13" s="141">
        <f>'20'!G8</f>
        <v>440</v>
      </c>
      <c r="I13" s="194" t="s">
        <v>494</v>
      </c>
    </row>
    <row r="14" spans="2:13" ht="15" customHeight="1" thickBot="1" x14ac:dyDescent="0.3"/>
    <row r="15" spans="2:13" ht="15" customHeight="1" thickBot="1" x14ac:dyDescent="0.3">
      <c r="B15" s="83" t="s">
        <v>30</v>
      </c>
      <c r="C15" s="84" t="s">
        <v>901</v>
      </c>
      <c r="E15" s="70" t="s">
        <v>103</v>
      </c>
      <c r="F15" s="70" t="s">
        <v>137</v>
      </c>
      <c r="G15" s="70" t="s">
        <v>32</v>
      </c>
      <c r="I15" s="93" t="s">
        <v>95</v>
      </c>
    </row>
    <row r="16" spans="2:13" ht="15" customHeight="1" x14ac:dyDescent="0.25">
      <c r="B16" s="95" t="s">
        <v>902</v>
      </c>
      <c r="C16" s="96" t="s">
        <v>825</v>
      </c>
      <c r="E16" s="41">
        <v>676</v>
      </c>
      <c r="F16" s="41">
        <v>559</v>
      </c>
      <c r="G16" s="263">
        <v>440</v>
      </c>
      <c r="H16" s="249" t="str">
        <f>IF($K$20=1,"??","")</f>
        <v/>
      </c>
      <c r="I16" s="260"/>
    </row>
    <row r="17" spans="2:13" ht="15" customHeight="1" x14ac:dyDescent="0.25">
      <c r="B17" s="233" t="s">
        <v>903</v>
      </c>
      <c r="C17" s="96" t="s">
        <v>827</v>
      </c>
      <c r="E17" s="53"/>
      <c r="F17" s="53"/>
      <c r="G17" s="264">
        <v>0</v>
      </c>
      <c r="H17" s="262" t="str">
        <f>IF($K$20=1,"??","")</f>
        <v/>
      </c>
      <c r="I17" s="261"/>
    </row>
    <row r="18" spans="2:13" ht="15" customHeight="1" x14ac:dyDescent="0.25">
      <c r="B18" s="233" t="s">
        <v>904</v>
      </c>
      <c r="C18" s="96" t="s">
        <v>829</v>
      </c>
      <c r="E18" s="53"/>
      <c r="F18" s="53"/>
      <c r="G18" s="264">
        <v>0</v>
      </c>
      <c r="H18" s="262" t="str">
        <f>IF($K$20=1,"??","")</f>
        <v/>
      </c>
      <c r="I18" s="261"/>
    </row>
    <row r="19" spans="2:13" ht="15" customHeight="1" thickBot="1" x14ac:dyDescent="0.3">
      <c r="B19" s="234" t="s">
        <v>905</v>
      </c>
      <c r="C19" s="81" t="s">
        <v>906</v>
      </c>
      <c r="E19" s="53"/>
      <c r="F19" s="53"/>
      <c r="G19" s="264">
        <v>0</v>
      </c>
      <c r="H19" s="251" t="str">
        <f>IF($K$20=1,"??","")</f>
        <v/>
      </c>
      <c r="I19" s="337"/>
    </row>
    <row r="20" spans="2:13" ht="15" customHeight="1" thickBot="1" x14ac:dyDescent="0.3">
      <c r="B20" s="98" t="s">
        <v>907</v>
      </c>
      <c r="C20" s="99" t="s">
        <v>668</v>
      </c>
      <c r="E20" s="73">
        <f>SUM(E16:E19)</f>
        <v>676</v>
      </c>
      <c r="F20" s="73">
        <f>SUM(F16:F19)</f>
        <v>559</v>
      </c>
      <c r="G20" s="73">
        <f>SUM(G16:G19)</f>
        <v>440</v>
      </c>
      <c r="I20" s="193" t="s">
        <v>494</v>
      </c>
      <c r="J20" s="283">
        <f>IF(G20&gt;0,1,0)</f>
        <v>1</v>
      </c>
      <c r="K20" s="283">
        <f>IF(OR(G20&lt;&gt;G21,AND(L20&gt;1,G21=0,G20=0)),1,0)</f>
        <v>0</v>
      </c>
      <c r="L20" s="283">
        <f>IF(E20+F20&gt;0,2,0)</f>
        <v>2</v>
      </c>
      <c r="M20" s="283">
        <v>0</v>
      </c>
    </row>
    <row r="21" spans="2:13" ht="15" customHeight="1" thickBot="1" x14ac:dyDescent="0.3">
      <c r="B21" s="144"/>
      <c r="C21" s="143" t="s">
        <v>822</v>
      </c>
      <c r="E21" s="141">
        <f>'20'!E8</f>
        <v>676</v>
      </c>
      <c r="F21" s="141">
        <f>'20'!F8</f>
        <v>559</v>
      </c>
      <c r="G21" s="141">
        <f>'20'!G8</f>
        <v>440</v>
      </c>
      <c r="I21" s="194" t="s">
        <v>494</v>
      </c>
    </row>
    <row r="22" spans="2:13" ht="15" customHeight="1" thickBot="1" x14ac:dyDescent="0.3"/>
    <row r="23" spans="2:13" ht="15" customHeight="1" thickBot="1" x14ac:dyDescent="0.3">
      <c r="B23" s="85" t="s">
        <v>30</v>
      </c>
      <c r="C23" s="86" t="s">
        <v>908</v>
      </c>
      <c r="E23" s="76" t="s">
        <v>103</v>
      </c>
      <c r="F23" s="76" t="s">
        <v>137</v>
      </c>
      <c r="G23" s="76" t="s">
        <v>32</v>
      </c>
      <c r="I23" s="77" t="s">
        <v>95</v>
      </c>
    </row>
    <row r="24" spans="2:13" ht="15" customHeight="1" x14ac:dyDescent="0.25">
      <c r="B24" s="95" t="s">
        <v>909</v>
      </c>
      <c r="C24" s="96" t="s">
        <v>808</v>
      </c>
      <c r="E24" s="41">
        <v>533</v>
      </c>
      <c r="F24" s="41">
        <v>388</v>
      </c>
      <c r="G24" s="263">
        <v>173</v>
      </c>
      <c r="H24" s="249" t="str">
        <f>IF($K$28=1,"??","")</f>
        <v/>
      </c>
      <c r="I24" s="260"/>
    </row>
    <row r="25" spans="2:13" ht="15" customHeight="1" x14ac:dyDescent="0.25">
      <c r="B25" s="233" t="s">
        <v>910</v>
      </c>
      <c r="C25" s="96" t="s">
        <v>810</v>
      </c>
      <c r="E25" s="53">
        <v>236</v>
      </c>
      <c r="F25" s="53">
        <v>224</v>
      </c>
      <c r="G25" s="264">
        <v>317</v>
      </c>
      <c r="H25" s="262" t="str">
        <f>IF($K$28=1,"??","")</f>
        <v/>
      </c>
      <c r="I25" s="261"/>
    </row>
    <row r="26" spans="2:13" ht="15" customHeight="1" x14ac:dyDescent="0.25">
      <c r="B26" s="233" t="s">
        <v>911</v>
      </c>
      <c r="C26" s="96" t="s">
        <v>812</v>
      </c>
      <c r="E26" s="53">
        <v>100</v>
      </c>
      <c r="F26" s="53">
        <v>66</v>
      </c>
      <c r="G26" s="264">
        <v>134</v>
      </c>
      <c r="H26" s="262" t="str">
        <f>IF($K$28=1,"??","")</f>
        <v/>
      </c>
      <c r="I26" s="261"/>
    </row>
    <row r="27" spans="2:13" ht="15" customHeight="1" thickBot="1" x14ac:dyDescent="0.3">
      <c r="B27" s="234" t="s">
        <v>912</v>
      </c>
      <c r="C27" s="81" t="s">
        <v>899</v>
      </c>
      <c r="E27" s="53">
        <v>67</v>
      </c>
      <c r="F27" s="53">
        <v>60</v>
      </c>
      <c r="G27" s="264">
        <v>96</v>
      </c>
      <c r="H27" s="251" t="str">
        <f>IF($K$28=1,"??","")</f>
        <v/>
      </c>
      <c r="I27" s="337"/>
    </row>
    <row r="28" spans="2:13" ht="15" customHeight="1" thickBot="1" x14ac:dyDescent="0.3">
      <c r="B28" s="98" t="s">
        <v>913</v>
      </c>
      <c r="C28" s="99" t="s">
        <v>668</v>
      </c>
      <c r="E28" s="73">
        <f>SUM(E24:E27)</f>
        <v>936</v>
      </c>
      <c r="F28" s="73">
        <f>SUM(F24:F27)</f>
        <v>738</v>
      </c>
      <c r="G28" s="73">
        <f>SUM(G24:G27)</f>
        <v>720</v>
      </c>
      <c r="I28" s="193" t="s">
        <v>494</v>
      </c>
      <c r="J28" s="283">
        <f>IF(G28&gt;0,1,0)</f>
        <v>1</v>
      </c>
      <c r="K28" s="283">
        <f>IF(OR(G28&lt;&gt;G29,AND(L28&gt;1,G29=0,G28=0)),1,0)</f>
        <v>0</v>
      </c>
      <c r="L28" s="283">
        <f>IF(E28+F28&gt;0,2,0)</f>
        <v>2</v>
      </c>
      <c r="M28" s="283">
        <v>0</v>
      </c>
    </row>
    <row r="29" spans="2:13" ht="15" customHeight="1" thickBot="1" x14ac:dyDescent="0.3">
      <c r="B29" s="144"/>
      <c r="C29" s="143" t="s">
        <v>822</v>
      </c>
      <c r="E29" s="141">
        <f>'20'!E21</f>
        <v>936</v>
      </c>
      <c r="F29" s="141">
        <f>'20'!F21</f>
        <v>738</v>
      </c>
      <c r="G29" s="141">
        <f>'20'!G21</f>
        <v>720</v>
      </c>
      <c r="I29" s="194" t="s">
        <v>494</v>
      </c>
    </row>
    <row r="30" spans="2:13" ht="15" customHeight="1" thickBot="1" x14ac:dyDescent="0.3"/>
    <row r="31" spans="2:13" ht="15" customHeight="1" thickBot="1" x14ac:dyDescent="0.3">
      <c r="B31" s="85" t="s">
        <v>30</v>
      </c>
      <c r="C31" s="86" t="s">
        <v>914</v>
      </c>
      <c r="E31" s="76" t="s">
        <v>103</v>
      </c>
      <c r="F31" s="76" t="s">
        <v>137</v>
      </c>
      <c r="G31" s="76" t="s">
        <v>32</v>
      </c>
      <c r="I31" s="77" t="s">
        <v>95</v>
      </c>
    </row>
    <row r="32" spans="2:13" ht="15" customHeight="1" x14ac:dyDescent="0.25">
      <c r="B32" s="95" t="s">
        <v>915</v>
      </c>
      <c r="C32" s="96" t="s">
        <v>825</v>
      </c>
      <c r="E32" s="41">
        <v>594</v>
      </c>
      <c r="F32" s="41">
        <v>437</v>
      </c>
      <c r="G32" s="263">
        <v>217</v>
      </c>
      <c r="H32" s="249" t="str">
        <f>IF($K$36=1,"??","")</f>
        <v/>
      </c>
      <c r="I32" s="260"/>
    </row>
    <row r="33" spans="2:13" ht="15" customHeight="1" x14ac:dyDescent="0.25">
      <c r="B33" s="233" t="s">
        <v>916</v>
      </c>
      <c r="C33" s="96" t="s">
        <v>827</v>
      </c>
      <c r="E33" s="53">
        <v>190</v>
      </c>
      <c r="F33" s="53">
        <v>190</v>
      </c>
      <c r="G33" s="264">
        <v>285</v>
      </c>
      <c r="H33" s="262" t="str">
        <f>IF($K$36=1,"??","")</f>
        <v/>
      </c>
      <c r="I33" s="261"/>
    </row>
    <row r="34" spans="2:13" ht="15" customHeight="1" x14ac:dyDescent="0.25">
      <c r="B34" s="233" t="s">
        <v>917</v>
      </c>
      <c r="C34" s="96" t="s">
        <v>829</v>
      </c>
      <c r="E34" s="53">
        <v>85</v>
      </c>
      <c r="F34" s="53">
        <v>51</v>
      </c>
      <c r="G34" s="264">
        <v>122</v>
      </c>
      <c r="H34" s="262" t="str">
        <f>IF($K$36=1,"??","")</f>
        <v/>
      </c>
      <c r="I34" s="261"/>
    </row>
    <row r="35" spans="2:13" ht="15" customHeight="1" thickBot="1" x14ac:dyDescent="0.3">
      <c r="B35" s="234" t="s">
        <v>918</v>
      </c>
      <c r="C35" s="81" t="s">
        <v>906</v>
      </c>
      <c r="E35" s="53">
        <v>67</v>
      </c>
      <c r="F35" s="53">
        <v>60</v>
      </c>
      <c r="G35" s="264">
        <v>96</v>
      </c>
      <c r="H35" s="251" t="str">
        <f>IF($K$36=1,"??","")</f>
        <v/>
      </c>
      <c r="I35" s="337"/>
    </row>
    <row r="36" spans="2:13" ht="15" customHeight="1" thickBot="1" x14ac:dyDescent="0.3">
      <c r="B36" s="98" t="s">
        <v>919</v>
      </c>
      <c r="C36" s="99" t="s">
        <v>668</v>
      </c>
      <c r="E36" s="73">
        <f>SUM(E32:E35)</f>
        <v>936</v>
      </c>
      <c r="F36" s="73">
        <f>SUM(F32:F35)</f>
        <v>738</v>
      </c>
      <c r="G36" s="73">
        <f>SUM(G32:G35)</f>
        <v>720</v>
      </c>
      <c r="I36" s="193" t="s">
        <v>494</v>
      </c>
      <c r="J36" s="283">
        <f>IF(G36&gt;0,1,0)</f>
        <v>1</v>
      </c>
      <c r="K36" s="283">
        <f>IF(OR(G36&lt;&gt;G37,AND(L36&gt;1,G37=0,G36=0)),1,0)</f>
        <v>0</v>
      </c>
      <c r="L36" s="283">
        <f>IF(E36+F36&gt;0,2,0)</f>
        <v>2</v>
      </c>
      <c r="M36" s="283">
        <v>0</v>
      </c>
    </row>
    <row r="37" spans="2:13" ht="15" customHeight="1" thickBot="1" x14ac:dyDescent="0.3">
      <c r="B37" s="144"/>
      <c r="C37" s="143" t="s">
        <v>822</v>
      </c>
      <c r="E37" s="141">
        <f>'20'!E21</f>
        <v>936</v>
      </c>
      <c r="F37" s="141">
        <f>'20'!F21</f>
        <v>738</v>
      </c>
      <c r="G37" s="141">
        <f>'20'!G21</f>
        <v>720</v>
      </c>
      <c r="I37" s="194" t="s">
        <v>494</v>
      </c>
    </row>
    <row r="38" spans="2:13" ht="15" customHeight="1" x14ac:dyDescent="0.25"/>
    <row r="39" spans="2:13" ht="15" customHeight="1" x14ac:dyDescent="0.25"/>
    <row r="40" spans="2:13" ht="15" customHeight="1" x14ac:dyDescent="0.25"/>
    <row r="41" spans="2:13" ht="15" customHeight="1" x14ac:dyDescent="0.25"/>
    <row r="42" spans="2:13" ht="15" customHeight="1" x14ac:dyDescent="0.25"/>
    <row r="43" spans="2:13" ht="15" customHeight="1" x14ac:dyDescent="0.25"/>
    <row r="44" spans="2:13" ht="15" customHeight="1" x14ac:dyDescent="0.25"/>
    <row r="45" spans="2:13" ht="15" customHeight="1" x14ac:dyDescent="0.25"/>
    <row r="46" spans="2:13" ht="15" customHeight="1" x14ac:dyDescent="0.25"/>
    <row r="47" spans="2:13" ht="15" customHeight="1" x14ac:dyDescent="0.25"/>
    <row r="48" spans="2:13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</sheetData>
  <sheetProtection password="E11B" sheet="1"/>
  <conditionalFormatting sqref="H8:H11">
    <cfRule type="expression" dxfId="59" priority="7">
      <formula>H8=""</formula>
    </cfRule>
    <cfRule type="expression" dxfId="58" priority="8">
      <formula>H8="??"</formula>
    </cfRule>
  </conditionalFormatting>
  <conditionalFormatting sqref="H16:H19">
    <cfRule type="expression" dxfId="57" priority="5">
      <formula>H16=""</formula>
    </cfRule>
    <cfRule type="expression" dxfId="56" priority="6">
      <formula>H16="??"</formula>
    </cfRule>
  </conditionalFormatting>
  <conditionalFormatting sqref="H24:H27">
    <cfRule type="expression" dxfId="55" priority="3">
      <formula>H24=""</formula>
    </cfRule>
    <cfRule type="expression" dxfId="54" priority="4">
      <formula>H24="??"</formula>
    </cfRule>
  </conditionalFormatting>
  <conditionalFormatting sqref="H32:H35">
    <cfRule type="expression" dxfId="53" priority="1">
      <formula>H32=""</formula>
    </cfRule>
    <cfRule type="expression" dxfId="52" priority="2">
      <formula>H32="??"</formula>
    </cfRule>
  </conditionalFormatting>
  <hyperlinks>
    <hyperlink ref="E1" location="'23'!A1" display="Tilbake"/>
    <hyperlink ref="F1" location="Innhold!A2" display="Innhold"/>
    <hyperlink ref="G1" location="'25'!G8" display="Neste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91"/>
  <sheetViews>
    <sheetView showGridLines="0" workbookViewId="0"/>
  </sheetViews>
  <sheetFormatPr baseColWidth="10" defaultColWidth="11.42578125" defaultRowHeight="15" x14ac:dyDescent="0.25"/>
  <cols>
    <col min="1" max="1" width="2.85546875" style="314" customWidth="1"/>
    <col min="2" max="2" width="19.42578125" style="314" customWidth="1"/>
    <col min="3" max="3" width="5.7109375" style="314" customWidth="1"/>
    <col min="4" max="4" width="57.140625" style="314" customWidth="1"/>
    <col min="5" max="5" width="5.7109375" style="314" customWidth="1"/>
    <col min="6" max="8" width="17.140625" style="314" customWidth="1"/>
    <col min="9" max="9" width="2.85546875" style="314" customWidth="1"/>
    <col min="10" max="10" width="17" style="314" customWidth="1"/>
  </cols>
  <sheetData>
    <row r="1" spans="4:10" ht="19.5" customHeight="1" thickBot="1" x14ac:dyDescent="0.35">
      <c r="D1" s="208"/>
      <c r="F1" s="49" t="s">
        <v>22</v>
      </c>
      <c r="G1" s="51" t="s">
        <v>120</v>
      </c>
      <c r="H1" s="48" t="s">
        <v>23</v>
      </c>
    </row>
    <row r="2" spans="4:10" ht="15" customHeight="1" thickBot="1" x14ac:dyDescent="0.3"/>
    <row r="3" spans="4:10" ht="15" customHeight="1" x14ac:dyDescent="0.25">
      <c r="D3" s="8"/>
    </row>
    <row r="4" spans="4:10" ht="15" customHeight="1" x14ac:dyDescent="0.35">
      <c r="D4" s="10" t="s">
        <v>10</v>
      </c>
    </row>
    <row r="5" spans="4:10" ht="15" customHeight="1" thickBot="1" x14ac:dyDescent="0.3">
      <c r="D5" s="9"/>
    </row>
    <row r="6" spans="4:10" ht="15" customHeight="1" thickBot="1" x14ac:dyDescent="0.3"/>
    <row r="7" spans="4:10" ht="15" customHeight="1" thickBot="1" x14ac:dyDescent="0.3">
      <c r="D7" s="84" t="s">
        <v>121</v>
      </c>
      <c r="H7" s="305" t="s">
        <v>122</v>
      </c>
      <c r="I7" s="306"/>
      <c r="J7" s="293" t="s">
        <v>8</v>
      </c>
    </row>
    <row r="8" spans="4:10" ht="15" customHeight="1" x14ac:dyDescent="0.25">
      <c r="D8" s="168" t="s">
        <v>123</v>
      </c>
      <c r="F8" s="94" t="s">
        <v>124</v>
      </c>
      <c r="H8" s="307">
        <f>'1'!J3</f>
        <v>6</v>
      </c>
      <c r="I8" s="308"/>
      <c r="J8" s="309">
        <f>'1'!K3</f>
        <v>0</v>
      </c>
    </row>
    <row r="9" spans="4:10" ht="15" customHeight="1" x14ac:dyDescent="0.25">
      <c r="D9" s="127" t="s">
        <v>125</v>
      </c>
      <c r="F9" s="111" t="s">
        <v>126</v>
      </c>
      <c r="H9" s="310">
        <f>'2'!J3</f>
        <v>16</v>
      </c>
      <c r="I9" s="308"/>
      <c r="J9" s="311">
        <f>'2'!K3</f>
        <v>0</v>
      </c>
    </row>
    <row r="10" spans="4:10" ht="15" customHeight="1" thickBot="1" x14ac:dyDescent="0.3">
      <c r="D10" s="250" t="s">
        <v>127</v>
      </c>
      <c r="F10" s="123" t="s">
        <v>128</v>
      </c>
      <c r="H10" s="312">
        <f>'3'!J3</f>
        <v>30</v>
      </c>
      <c r="I10" s="308"/>
      <c r="J10" s="313">
        <f>'3'!K3</f>
        <v>0</v>
      </c>
    </row>
    <row r="11" spans="4:10" ht="15" customHeight="1" thickBot="1" x14ac:dyDescent="0.3"/>
    <row r="12" spans="4:10" ht="15" customHeight="1" thickBot="1" x14ac:dyDescent="0.3">
      <c r="D12" s="84" t="s">
        <v>129</v>
      </c>
    </row>
    <row r="13" spans="4:10" ht="15" customHeight="1" x14ac:dyDescent="0.25">
      <c r="D13" s="168" t="s">
        <v>130</v>
      </c>
      <c r="F13" s="94" t="s">
        <v>131</v>
      </c>
      <c r="H13" s="307">
        <f>'4'!J3</f>
        <v>19</v>
      </c>
      <c r="I13" s="308"/>
      <c r="J13" s="309">
        <f>'4'!K3</f>
        <v>0</v>
      </c>
    </row>
    <row r="14" spans="4:10" ht="15" customHeight="1" thickBot="1" x14ac:dyDescent="0.3">
      <c r="D14" s="250" t="s">
        <v>127</v>
      </c>
      <c r="F14" s="123" t="s">
        <v>132</v>
      </c>
      <c r="H14" s="312">
        <f>'5'!J3</f>
        <v>30</v>
      </c>
      <c r="I14" s="308"/>
      <c r="J14" s="313">
        <f>'5'!K3</f>
        <v>0</v>
      </c>
    </row>
    <row r="15" spans="4:10" ht="15" customHeight="1" thickBot="1" x14ac:dyDescent="0.3"/>
    <row r="16" spans="4:10" ht="15" customHeight="1" thickBot="1" x14ac:dyDescent="0.3">
      <c r="D16" s="84" t="s">
        <v>133</v>
      </c>
    </row>
    <row r="17" spans="4:10" ht="15" customHeight="1" thickBot="1" x14ac:dyDescent="0.3">
      <c r="D17" s="304" t="s">
        <v>134</v>
      </c>
      <c r="F17" s="281" t="s">
        <v>135</v>
      </c>
      <c r="H17" s="315">
        <f>'6'!J3</f>
        <v>7</v>
      </c>
      <c r="I17" s="308"/>
      <c r="J17" s="316">
        <f>'6'!K3</f>
        <v>0</v>
      </c>
    </row>
    <row r="18" spans="4:10" ht="15" customHeight="1" thickBot="1" x14ac:dyDescent="0.3"/>
    <row r="19" spans="4:10" ht="20.25" customHeight="1" thickBot="1" x14ac:dyDescent="0.35">
      <c r="H19" s="317">
        <f>SUM(H8:H18)</f>
        <v>108</v>
      </c>
      <c r="I19" s="318"/>
      <c r="J19" s="319">
        <f>SUM(J8:J18)</f>
        <v>0</v>
      </c>
    </row>
    <row r="20" spans="4:10" ht="15" customHeight="1" x14ac:dyDescent="0.25"/>
    <row r="21" spans="4:10" ht="15" customHeight="1" x14ac:dyDescent="0.25"/>
    <row r="22" spans="4:10" ht="15" customHeight="1" x14ac:dyDescent="0.25"/>
    <row r="23" spans="4:10" ht="15" customHeight="1" x14ac:dyDescent="0.25"/>
    <row r="24" spans="4:10" ht="15" customHeight="1" x14ac:dyDescent="0.25"/>
    <row r="25" spans="4:10" ht="15" customHeight="1" x14ac:dyDescent="0.25"/>
    <row r="26" spans="4:10" ht="15" customHeight="1" x14ac:dyDescent="0.25"/>
    <row r="27" spans="4:10" ht="15" customHeight="1" x14ac:dyDescent="0.25"/>
    <row r="28" spans="4:10" ht="15" customHeight="1" x14ac:dyDescent="0.25"/>
    <row r="29" spans="4:10" ht="15" customHeight="1" x14ac:dyDescent="0.25"/>
    <row r="30" spans="4:10" ht="15" customHeight="1" x14ac:dyDescent="0.25"/>
    <row r="31" spans="4:10" ht="15" customHeight="1" x14ac:dyDescent="0.25"/>
    <row r="32" spans="4:10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</sheetData>
  <sheetProtection password="E11B" sheet="1"/>
  <conditionalFormatting sqref="J8:J10 J13:J14 J17 J19">
    <cfRule type="cellIs" dxfId="138" priority="1" operator="greaterThan">
      <formula>0</formula>
    </cfRule>
  </conditionalFormatting>
  <hyperlinks>
    <hyperlink ref="F1" location="Selskapsinformasjon!A1" display="Tilbake"/>
    <hyperlink ref="G1" location="Innhold!A2" display="Innhold"/>
    <hyperlink ref="H1" location="'1'!G8" display="Neste"/>
    <hyperlink ref="F8" location="'1'!G8" display="Side 1"/>
    <hyperlink ref="F9" location="'2'!A1" display="Side 2"/>
    <hyperlink ref="F10" location="'3'!A1" display="Side 3"/>
    <hyperlink ref="F13" location="'4'!A1" display="Side 4"/>
    <hyperlink ref="F14" location="'5'!A1" display="Side 5"/>
    <hyperlink ref="F17" location="'6'!A1" display="Side 6"/>
  </hyperlink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0"/>
  <sheetViews>
    <sheetView showGridLines="0" workbookViewId="0">
      <pane ySplit="5" topLeftCell="A18" activePane="bottomLeft" state="frozen"/>
      <selection activeCell="G8" sqref="G8"/>
      <selection pane="bottomLeft" activeCell="G32" sqref="G32:G35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57.140625" style="314" customWidth="1"/>
    <col min="4" max="4" width="5.7109375" style="314" customWidth="1"/>
    <col min="5" max="7" width="17.140625" style="314" customWidth="1"/>
    <col min="8" max="8" width="5.7109375" style="314" customWidth="1"/>
    <col min="9" max="9" width="75.710937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721</v>
      </c>
      <c r="C3" s="58"/>
      <c r="E3" s="57"/>
      <c r="F3" s="59"/>
      <c r="G3" s="60"/>
      <c r="J3" s="283">
        <f>SUM(J9:J38)</f>
        <v>2</v>
      </c>
      <c r="K3" s="283">
        <f>SUM(K9:K38)</f>
        <v>0</v>
      </c>
      <c r="L3" s="283">
        <f>SUM(L9:L38)/2</f>
        <v>2</v>
      </c>
      <c r="M3" s="283">
        <f>SUM(M9:M38)</f>
        <v>0</v>
      </c>
    </row>
    <row r="4" spans="2:13" ht="15" customHeight="1" x14ac:dyDescent="0.25">
      <c r="B4" s="61"/>
      <c r="C4" s="62"/>
      <c r="E4" s="63"/>
      <c r="F4" s="64" t="s">
        <v>14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720</v>
      </c>
      <c r="G5" s="69"/>
    </row>
    <row r="6" spans="2:13" ht="15" customHeight="1" thickBot="1" x14ac:dyDescent="0.3"/>
    <row r="7" spans="2:13" ht="15" customHeight="1" thickBot="1" x14ac:dyDescent="0.3">
      <c r="B7" s="83" t="s">
        <v>30</v>
      </c>
      <c r="C7" s="84" t="s">
        <v>920</v>
      </c>
      <c r="E7" s="70" t="s">
        <v>103</v>
      </c>
      <c r="F7" s="70" t="s">
        <v>137</v>
      </c>
      <c r="G7" s="70" t="s">
        <v>32</v>
      </c>
      <c r="I7" s="93" t="s">
        <v>95</v>
      </c>
      <c r="J7" s="283"/>
      <c r="K7" s="283"/>
    </row>
    <row r="8" spans="2:13" ht="15" customHeight="1" x14ac:dyDescent="0.25">
      <c r="B8" s="95" t="s">
        <v>921</v>
      </c>
      <c r="C8" s="96" t="s">
        <v>808</v>
      </c>
      <c r="E8" s="41"/>
      <c r="F8" s="41"/>
      <c r="G8" s="42">
        <v>0</v>
      </c>
      <c r="H8" s="249" t="str">
        <f>IF($K$12=1,"??","")</f>
        <v/>
      </c>
      <c r="I8" s="46"/>
    </row>
    <row r="9" spans="2:13" ht="15" customHeight="1" x14ac:dyDescent="0.25">
      <c r="B9" s="233" t="s">
        <v>922</v>
      </c>
      <c r="C9" s="96" t="s">
        <v>810</v>
      </c>
      <c r="E9" s="53"/>
      <c r="F9" s="53"/>
      <c r="G9" s="54">
        <v>0</v>
      </c>
      <c r="H9" s="262" t="str">
        <f>IF($K$12=1,"??","")</f>
        <v/>
      </c>
      <c r="I9" s="52"/>
    </row>
    <row r="10" spans="2:13" ht="15" customHeight="1" x14ac:dyDescent="0.25">
      <c r="B10" s="233" t="s">
        <v>923</v>
      </c>
      <c r="C10" s="96" t="s">
        <v>812</v>
      </c>
      <c r="E10" s="53"/>
      <c r="F10" s="53"/>
      <c r="G10" s="54">
        <v>0</v>
      </c>
      <c r="H10" s="262" t="str">
        <f>IF($K$12=1,"??","")</f>
        <v/>
      </c>
      <c r="I10" s="52"/>
    </row>
    <row r="11" spans="2:13" ht="15" customHeight="1" thickBot="1" x14ac:dyDescent="0.3">
      <c r="B11" s="234" t="s">
        <v>924</v>
      </c>
      <c r="C11" s="81" t="s">
        <v>899</v>
      </c>
      <c r="E11" s="53"/>
      <c r="F11" s="53"/>
      <c r="G11" s="54">
        <v>0</v>
      </c>
      <c r="H11" s="251" t="str">
        <f>IF($K$12=1,"??","")</f>
        <v/>
      </c>
      <c r="I11" s="4"/>
    </row>
    <row r="12" spans="2:13" ht="15" customHeight="1" thickBot="1" x14ac:dyDescent="0.3">
      <c r="B12" s="98" t="s">
        <v>925</v>
      </c>
      <c r="C12" s="99" t="s">
        <v>668</v>
      </c>
      <c r="E12" s="73">
        <f>SUM(E8:E11)</f>
        <v>0</v>
      </c>
      <c r="F12" s="73">
        <f>SUM(F8:F11)</f>
        <v>0</v>
      </c>
      <c r="G12" s="73">
        <f>SUM(G8:G11)</f>
        <v>0</v>
      </c>
      <c r="I12" s="193" t="s">
        <v>494</v>
      </c>
      <c r="J12" s="283">
        <f>IF(G12&gt;0,1,0)</f>
        <v>0</v>
      </c>
      <c r="K12" s="283">
        <f>IF(OR(G12&lt;&gt;G13,AND(L12&gt;1,G13=0,G12=0)),1,0)</f>
        <v>0</v>
      </c>
      <c r="L12" s="283">
        <f>IF(E12+F12&gt;0,2,0)</f>
        <v>0</v>
      </c>
      <c r="M12" s="283">
        <v>0</v>
      </c>
    </row>
    <row r="13" spans="2:13" ht="15" customHeight="1" thickBot="1" x14ac:dyDescent="0.3">
      <c r="B13" s="144"/>
      <c r="C13" s="143" t="s">
        <v>822</v>
      </c>
      <c r="E13" s="141">
        <f>'20'!E9</f>
        <v>0</v>
      </c>
      <c r="F13" s="141">
        <f>'20'!F9</f>
        <v>0</v>
      </c>
      <c r="G13" s="141">
        <f>'20'!G9</f>
        <v>0</v>
      </c>
      <c r="I13" s="194" t="s">
        <v>494</v>
      </c>
    </row>
    <row r="14" spans="2:13" ht="15" customHeight="1" thickBot="1" x14ac:dyDescent="0.3"/>
    <row r="15" spans="2:13" ht="15" customHeight="1" thickBot="1" x14ac:dyDescent="0.3">
      <c r="B15" s="83" t="s">
        <v>30</v>
      </c>
      <c r="C15" s="84" t="s">
        <v>926</v>
      </c>
      <c r="E15" s="70" t="s">
        <v>103</v>
      </c>
      <c r="F15" s="70" t="s">
        <v>137</v>
      </c>
      <c r="G15" s="70" t="s">
        <v>32</v>
      </c>
      <c r="I15" s="93" t="s">
        <v>95</v>
      </c>
    </row>
    <row r="16" spans="2:13" ht="15" customHeight="1" x14ac:dyDescent="0.25">
      <c r="B16" s="95" t="s">
        <v>927</v>
      </c>
      <c r="C16" s="96" t="s">
        <v>825</v>
      </c>
      <c r="E16" s="41"/>
      <c r="F16" s="41"/>
      <c r="G16" s="42">
        <v>0</v>
      </c>
      <c r="H16" s="249" t="str">
        <f>IF($K$20=1,"??","")</f>
        <v/>
      </c>
      <c r="I16" s="46"/>
    </row>
    <row r="17" spans="2:13" ht="15" customHeight="1" x14ac:dyDescent="0.25">
      <c r="B17" s="233" t="s">
        <v>928</v>
      </c>
      <c r="C17" s="96" t="s">
        <v>827</v>
      </c>
      <c r="E17" s="53"/>
      <c r="F17" s="53"/>
      <c r="G17" s="54">
        <v>0</v>
      </c>
      <c r="H17" s="262" t="str">
        <f>IF($K$20=1,"??","")</f>
        <v/>
      </c>
      <c r="I17" s="52"/>
    </row>
    <row r="18" spans="2:13" ht="15" customHeight="1" x14ac:dyDescent="0.25">
      <c r="B18" s="233" t="s">
        <v>929</v>
      </c>
      <c r="C18" s="96" t="s">
        <v>829</v>
      </c>
      <c r="E18" s="53"/>
      <c r="F18" s="53"/>
      <c r="G18" s="54">
        <v>0</v>
      </c>
      <c r="H18" s="262" t="str">
        <f>IF($K$20=1,"??","")</f>
        <v/>
      </c>
      <c r="I18" s="52"/>
    </row>
    <row r="19" spans="2:13" ht="15" customHeight="1" thickBot="1" x14ac:dyDescent="0.3">
      <c r="B19" s="234" t="s">
        <v>930</v>
      </c>
      <c r="C19" s="81" t="s">
        <v>906</v>
      </c>
      <c r="E19" s="53"/>
      <c r="F19" s="53"/>
      <c r="G19" s="54">
        <v>0</v>
      </c>
      <c r="H19" s="251" t="str">
        <f>IF($K$20=1,"??","")</f>
        <v/>
      </c>
      <c r="I19" s="4"/>
    </row>
    <row r="20" spans="2:13" ht="15" customHeight="1" thickBot="1" x14ac:dyDescent="0.3">
      <c r="B20" s="98" t="s">
        <v>931</v>
      </c>
      <c r="C20" s="99" t="s">
        <v>668</v>
      </c>
      <c r="E20" s="73">
        <f>SUM(E16:E19)</f>
        <v>0</v>
      </c>
      <c r="F20" s="73">
        <f>SUM(F16:F19)</f>
        <v>0</v>
      </c>
      <c r="G20" s="73">
        <f>SUM(G16:G19)</f>
        <v>0</v>
      </c>
      <c r="I20" s="193" t="s">
        <v>494</v>
      </c>
      <c r="J20" s="283">
        <f>IF(G20&gt;0,1,0)</f>
        <v>0</v>
      </c>
      <c r="K20" s="283">
        <f>IF(OR(G20&lt;&gt;G21,AND(L20&gt;1,G21=0,G20=0)),1,0)</f>
        <v>0</v>
      </c>
      <c r="L20" s="283">
        <f>IF(E20+F20&gt;0,2,0)</f>
        <v>0</v>
      </c>
      <c r="M20" s="283">
        <v>0</v>
      </c>
    </row>
    <row r="21" spans="2:13" ht="15" customHeight="1" thickBot="1" x14ac:dyDescent="0.3">
      <c r="B21" s="144"/>
      <c r="C21" s="143" t="s">
        <v>822</v>
      </c>
      <c r="E21" s="141">
        <f>'20'!E9</f>
        <v>0</v>
      </c>
      <c r="F21" s="141">
        <f>'20'!F9</f>
        <v>0</v>
      </c>
      <c r="G21" s="141">
        <f>'20'!G9</f>
        <v>0</v>
      </c>
      <c r="I21" s="194" t="s">
        <v>494</v>
      </c>
    </row>
    <row r="22" spans="2:13" ht="15" customHeight="1" thickBot="1" x14ac:dyDescent="0.3"/>
    <row r="23" spans="2:13" ht="15" customHeight="1" thickBot="1" x14ac:dyDescent="0.3">
      <c r="B23" s="85" t="s">
        <v>30</v>
      </c>
      <c r="C23" s="86" t="s">
        <v>932</v>
      </c>
      <c r="E23" s="76" t="s">
        <v>103</v>
      </c>
      <c r="F23" s="76" t="s">
        <v>137</v>
      </c>
      <c r="G23" s="76" t="s">
        <v>32</v>
      </c>
      <c r="I23" s="77" t="s">
        <v>95</v>
      </c>
    </row>
    <row r="24" spans="2:13" ht="15" customHeight="1" x14ac:dyDescent="0.25">
      <c r="B24" s="95" t="s">
        <v>933</v>
      </c>
      <c r="C24" s="96" t="s">
        <v>808</v>
      </c>
      <c r="E24" s="41"/>
      <c r="F24" s="41">
        <v>4</v>
      </c>
      <c r="G24" s="42">
        <v>4</v>
      </c>
      <c r="H24" s="249" t="str">
        <f>IF($K$28=1,"??","")</f>
        <v/>
      </c>
      <c r="I24" s="46"/>
    </row>
    <row r="25" spans="2:13" ht="15" customHeight="1" x14ac:dyDescent="0.25">
      <c r="B25" s="233" t="s">
        <v>934</v>
      </c>
      <c r="C25" s="96" t="s">
        <v>810</v>
      </c>
      <c r="E25" s="53">
        <v>12</v>
      </c>
      <c r="F25" s="53">
        <v>11</v>
      </c>
      <c r="G25" s="54">
        <v>10</v>
      </c>
      <c r="H25" s="262" t="str">
        <f>IF($K$28=1,"??","")</f>
        <v/>
      </c>
      <c r="I25" s="52"/>
    </row>
    <row r="26" spans="2:13" ht="15" customHeight="1" x14ac:dyDescent="0.25">
      <c r="B26" s="233" t="s">
        <v>935</v>
      </c>
      <c r="C26" s="96" t="s">
        <v>812</v>
      </c>
      <c r="E26" s="53">
        <v>14</v>
      </c>
      <c r="F26" s="53">
        <v>14</v>
      </c>
      <c r="G26" s="54">
        <v>11</v>
      </c>
      <c r="H26" s="262" t="str">
        <f>IF($K$28=1,"??","")</f>
        <v/>
      </c>
      <c r="I26" s="52"/>
    </row>
    <row r="27" spans="2:13" ht="15" customHeight="1" thickBot="1" x14ac:dyDescent="0.3">
      <c r="B27" s="234" t="s">
        <v>936</v>
      </c>
      <c r="C27" s="81" t="s">
        <v>899</v>
      </c>
      <c r="E27" s="53"/>
      <c r="F27" s="53"/>
      <c r="G27" s="54">
        <v>0</v>
      </c>
      <c r="H27" s="251" t="str">
        <f>IF($K$28=1,"??","")</f>
        <v/>
      </c>
      <c r="I27" s="4"/>
    </row>
    <row r="28" spans="2:13" ht="15" customHeight="1" thickBot="1" x14ac:dyDescent="0.3">
      <c r="B28" s="98" t="s">
        <v>937</v>
      </c>
      <c r="C28" s="99" t="s">
        <v>668</v>
      </c>
      <c r="E28" s="73">
        <f>SUM(E24:E27)</f>
        <v>26</v>
      </c>
      <c r="F28" s="73">
        <f>SUM(F24:F27)</f>
        <v>29</v>
      </c>
      <c r="G28" s="73">
        <f>SUM(G24:G27)</f>
        <v>25</v>
      </c>
      <c r="I28" s="193" t="s">
        <v>494</v>
      </c>
      <c r="J28" s="283">
        <f>IF(G28&gt;0,1,0)</f>
        <v>1</v>
      </c>
      <c r="K28" s="283">
        <f>IF(OR(G28&lt;&gt;G29,AND(L28&gt;1,G29=0,G28=0)),1,0)</f>
        <v>0</v>
      </c>
      <c r="L28" s="283">
        <f>IF(E28+F28&gt;0,2,0)</f>
        <v>2</v>
      </c>
      <c r="M28" s="283">
        <v>0</v>
      </c>
    </row>
    <row r="29" spans="2:13" ht="15" customHeight="1" thickBot="1" x14ac:dyDescent="0.3">
      <c r="B29" s="144"/>
      <c r="C29" s="143" t="s">
        <v>822</v>
      </c>
      <c r="E29" s="141">
        <f>'20'!E22</f>
        <v>26</v>
      </c>
      <c r="F29" s="141">
        <f>'20'!F22</f>
        <v>29</v>
      </c>
      <c r="G29" s="141">
        <f>'20'!G22</f>
        <v>25</v>
      </c>
      <c r="I29" s="194" t="s">
        <v>494</v>
      </c>
    </row>
    <row r="30" spans="2:13" ht="15" customHeight="1" thickBot="1" x14ac:dyDescent="0.3"/>
    <row r="31" spans="2:13" ht="15" customHeight="1" thickBot="1" x14ac:dyDescent="0.3">
      <c r="B31" s="85" t="s">
        <v>30</v>
      </c>
      <c r="C31" s="86" t="s">
        <v>938</v>
      </c>
      <c r="E31" s="76" t="s">
        <v>103</v>
      </c>
      <c r="F31" s="76" t="s">
        <v>137</v>
      </c>
      <c r="G31" s="76" t="s">
        <v>32</v>
      </c>
      <c r="I31" s="77" t="s">
        <v>95</v>
      </c>
    </row>
    <row r="32" spans="2:13" ht="15" customHeight="1" x14ac:dyDescent="0.25">
      <c r="B32" s="95" t="s">
        <v>939</v>
      </c>
      <c r="C32" s="96" t="s">
        <v>825</v>
      </c>
      <c r="E32" s="41">
        <v>5</v>
      </c>
      <c r="F32" s="41">
        <v>9</v>
      </c>
      <c r="G32" s="42">
        <v>9</v>
      </c>
      <c r="H32" s="249" t="str">
        <f>IF($K$36=1,"??","")</f>
        <v/>
      </c>
      <c r="I32" s="46"/>
    </row>
    <row r="33" spans="2:13" ht="15" customHeight="1" x14ac:dyDescent="0.25">
      <c r="B33" s="233" t="s">
        <v>940</v>
      </c>
      <c r="C33" s="96" t="s">
        <v>827</v>
      </c>
      <c r="E33" s="53">
        <v>21</v>
      </c>
      <c r="F33" s="53">
        <v>20</v>
      </c>
      <c r="G33" s="54">
        <v>16</v>
      </c>
      <c r="H33" s="262" t="str">
        <f>IF($K$36=1,"??","")</f>
        <v/>
      </c>
      <c r="I33" s="52"/>
    </row>
    <row r="34" spans="2:13" ht="15" customHeight="1" x14ac:dyDescent="0.25">
      <c r="B34" s="233" t="s">
        <v>941</v>
      </c>
      <c r="C34" s="96" t="s">
        <v>829</v>
      </c>
      <c r="E34" s="53"/>
      <c r="F34" s="53"/>
      <c r="G34" s="54">
        <v>0</v>
      </c>
      <c r="H34" s="262" t="str">
        <f>IF($K$36=1,"??","")</f>
        <v/>
      </c>
      <c r="I34" s="52"/>
    </row>
    <row r="35" spans="2:13" ht="15" customHeight="1" thickBot="1" x14ac:dyDescent="0.3">
      <c r="B35" s="234" t="s">
        <v>942</v>
      </c>
      <c r="C35" s="81" t="s">
        <v>906</v>
      </c>
      <c r="E35" s="53"/>
      <c r="F35" s="53"/>
      <c r="G35" s="54">
        <v>0</v>
      </c>
      <c r="H35" s="251" t="str">
        <f>IF($K$36=1,"??","")</f>
        <v/>
      </c>
      <c r="I35" s="4"/>
    </row>
    <row r="36" spans="2:13" ht="15" customHeight="1" thickBot="1" x14ac:dyDescent="0.3">
      <c r="B36" s="98" t="s">
        <v>943</v>
      </c>
      <c r="C36" s="99" t="s">
        <v>668</v>
      </c>
      <c r="E36" s="73">
        <f>SUM(E32:E35)</f>
        <v>26</v>
      </c>
      <c r="F36" s="73">
        <f>SUM(F32:F35)</f>
        <v>29</v>
      </c>
      <c r="G36" s="73">
        <f>SUM(G32:G35)</f>
        <v>25</v>
      </c>
      <c r="I36" s="193" t="s">
        <v>494</v>
      </c>
      <c r="J36" s="283">
        <f>IF(G36&gt;0,1,0)</f>
        <v>1</v>
      </c>
      <c r="K36" s="283">
        <f>IF(OR(G36&lt;&gt;G37,AND(L36&gt;1,G37=0,G36=0)),1,0)</f>
        <v>0</v>
      </c>
      <c r="L36" s="283">
        <f>IF(E36+F36&gt;0,2,0)</f>
        <v>2</v>
      </c>
      <c r="M36" s="283">
        <v>0</v>
      </c>
    </row>
    <row r="37" spans="2:13" ht="15" customHeight="1" thickBot="1" x14ac:dyDescent="0.3">
      <c r="B37" s="144"/>
      <c r="C37" s="143" t="s">
        <v>822</v>
      </c>
      <c r="E37" s="141">
        <f>'20'!E22</f>
        <v>26</v>
      </c>
      <c r="F37" s="141">
        <f>'20'!F22</f>
        <v>29</v>
      </c>
      <c r="G37" s="141">
        <f>'20'!G22</f>
        <v>25</v>
      </c>
      <c r="I37" s="194" t="s">
        <v>494</v>
      </c>
    </row>
    <row r="38" spans="2:13" ht="15" customHeight="1" x14ac:dyDescent="0.25"/>
    <row r="39" spans="2:13" ht="15" customHeight="1" x14ac:dyDescent="0.25"/>
    <row r="40" spans="2:13" ht="15" customHeight="1" x14ac:dyDescent="0.25"/>
    <row r="41" spans="2:13" ht="15" customHeight="1" x14ac:dyDescent="0.25"/>
    <row r="42" spans="2:13" ht="15" customHeight="1" x14ac:dyDescent="0.25"/>
    <row r="43" spans="2:13" ht="15" customHeight="1" x14ac:dyDescent="0.25"/>
    <row r="44" spans="2:13" ht="15" customHeight="1" x14ac:dyDescent="0.25"/>
    <row r="45" spans="2:13" ht="15" customHeight="1" x14ac:dyDescent="0.25"/>
    <row r="46" spans="2:13" ht="15" customHeight="1" x14ac:dyDescent="0.25"/>
    <row r="47" spans="2:13" ht="15" customHeight="1" x14ac:dyDescent="0.25"/>
    <row r="48" spans="2:13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</sheetData>
  <sheetProtection password="E11B" sheet="1"/>
  <conditionalFormatting sqref="H8:H11">
    <cfRule type="expression" dxfId="51" priority="7">
      <formula>H8=""</formula>
    </cfRule>
    <cfRule type="expression" dxfId="50" priority="8">
      <formula>H8="??"</formula>
    </cfRule>
  </conditionalFormatting>
  <conditionalFormatting sqref="H16:H19">
    <cfRule type="expression" dxfId="49" priority="5">
      <formula>H16=""</formula>
    </cfRule>
    <cfRule type="expression" dxfId="48" priority="6">
      <formula>H16="??"</formula>
    </cfRule>
  </conditionalFormatting>
  <conditionalFormatting sqref="H24:H27">
    <cfRule type="expression" dxfId="47" priority="3">
      <formula>H24=""</formula>
    </cfRule>
    <cfRule type="expression" dxfId="46" priority="4">
      <formula>H24="??"</formula>
    </cfRule>
  </conditionalFormatting>
  <conditionalFormatting sqref="H32:H35">
    <cfRule type="expression" dxfId="45" priority="1">
      <formula>H32=""</formula>
    </cfRule>
    <cfRule type="expression" dxfId="44" priority="2">
      <formula>H32="??"</formula>
    </cfRule>
  </conditionalFormatting>
  <hyperlinks>
    <hyperlink ref="E1" location="'24'!A1" display="Tilbake"/>
    <hyperlink ref="F1" location="Innhold!A2" display="Innhold"/>
    <hyperlink ref="G1" location="'26'!G8" display="Neste"/>
  </hyperlinks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0"/>
  <sheetViews>
    <sheetView showGridLines="0" workbookViewId="0">
      <pane ySplit="5" topLeftCell="A14" activePane="bottomLeft" state="frozen"/>
      <selection activeCell="G8" sqref="G8"/>
      <selection pane="bottomLeft" activeCell="G32" sqref="G32:G35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57.140625" style="314" customWidth="1"/>
    <col min="4" max="4" width="5.7109375" style="314" customWidth="1"/>
    <col min="5" max="7" width="17.140625" style="314" customWidth="1"/>
    <col min="8" max="8" width="5.7109375" style="314" customWidth="1"/>
    <col min="9" max="9" width="75.4257812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723</v>
      </c>
      <c r="C3" s="58"/>
      <c r="E3" s="57"/>
      <c r="F3" s="59"/>
      <c r="G3" s="60"/>
      <c r="J3" s="283">
        <f>SUM(J9:J38)</f>
        <v>0</v>
      </c>
      <c r="K3" s="283">
        <f>SUM(K9:K38)</f>
        <v>0</v>
      </c>
      <c r="L3" s="283">
        <f>SUM(L9:L38)/2</f>
        <v>0</v>
      </c>
      <c r="M3" s="283">
        <f>SUM(M9:M38)</f>
        <v>0</v>
      </c>
    </row>
    <row r="4" spans="2:13" ht="15" customHeight="1" x14ac:dyDescent="0.25">
      <c r="B4" s="61"/>
      <c r="C4" s="62"/>
      <c r="E4" s="63"/>
      <c r="F4" s="64" t="s">
        <v>14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722</v>
      </c>
      <c r="G5" s="69"/>
    </row>
    <row r="6" spans="2:13" ht="15" customHeight="1" thickBot="1" x14ac:dyDescent="0.3"/>
    <row r="7" spans="2:13" ht="15" customHeight="1" thickBot="1" x14ac:dyDescent="0.3">
      <c r="B7" s="83" t="s">
        <v>30</v>
      </c>
      <c r="C7" s="84" t="s">
        <v>944</v>
      </c>
      <c r="E7" s="70" t="s">
        <v>103</v>
      </c>
      <c r="F7" s="70" t="s">
        <v>137</v>
      </c>
      <c r="G7" s="70" t="s">
        <v>32</v>
      </c>
      <c r="I7" s="93" t="s">
        <v>95</v>
      </c>
      <c r="J7" s="283"/>
      <c r="K7" s="283"/>
    </row>
    <row r="8" spans="2:13" ht="15" customHeight="1" x14ac:dyDescent="0.25">
      <c r="B8" s="95" t="s">
        <v>945</v>
      </c>
      <c r="C8" s="96" t="s">
        <v>808</v>
      </c>
      <c r="E8" s="41"/>
      <c r="F8" s="41"/>
      <c r="G8" s="42">
        <v>0</v>
      </c>
      <c r="H8" s="249" t="str">
        <f>IF($K$12=1,"??","")</f>
        <v/>
      </c>
      <c r="I8" s="46"/>
    </row>
    <row r="9" spans="2:13" ht="15" customHeight="1" x14ac:dyDescent="0.25">
      <c r="B9" s="233" t="s">
        <v>946</v>
      </c>
      <c r="C9" s="96" t="s">
        <v>810</v>
      </c>
      <c r="E9" s="53"/>
      <c r="F9" s="53"/>
      <c r="G9" s="54">
        <v>0</v>
      </c>
      <c r="H9" s="262" t="str">
        <f>IF($K$12=1,"??","")</f>
        <v/>
      </c>
      <c r="I9" s="52"/>
    </row>
    <row r="10" spans="2:13" ht="15" customHeight="1" x14ac:dyDescent="0.25">
      <c r="B10" s="233" t="s">
        <v>947</v>
      </c>
      <c r="C10" s="96" t="s">
        <v>812</v>
      </c>
      <c r="E10" s="53"/>
      <c r="F10" s="53"/>
      <c r="G10" s="54">
        <v>0</v>
      </c>
      <c r="H10" s="262" t="str">
        <f>IF($K$12=1,"??","")</f>
        <v/>
      </c>
      <c r="I10" s="52"/>
    </row>
    <row r="11" spans="2:13" ht="15" customHeight="1" thickBot="1" x14ac:dyDescent="0.3">
      <c r="B11" s="234" t="s">
        <v>948</v>
      </c>
      <c r="C11" s="81" t="s">
        <v>899</v>
      </c>
      <c r="E11" s="53"/>
      <c r="F11" s="53"/>
      <c r="G11" s="54">
        <v>0</v>
      </c>
      <c r="H11" s="251" t="str">
        <f>IF($K$12=1,"??","")</f>
        <v/>
      </c>
      <c r="I11" s="4"/>
    </row>
    <row r="12" spans="2:13" ht="15" customHeight="1" thickBot="1" x14ac:dyDescent="0.3">
      <c r="B12" s="98" t="s">
        <v>949</v>
      </c>
      <c r="C12" s="99" t="s">
        <v>668</v>
      </c>
      <c r="E12" s="73">
        <f>SUM(E8:E11)</f>
        <v>0</v>
      </c>
      <c r="F12" s="73">
        <f>SUM(F8:F11)</f>
        <v>0</v>
      </c>
      <c r="G12" s="73">
        <f>SUM(G8:G11)</f>
        <v>0</v>
      </c>
      <c r="I12" s="193" t="s">
        <v>494</v>
      </c>
      <c r="J12" s="283">
        <f>IF(G12&gt;0,1,0)</f>
        <v>0</v>
      </c>
      <c r="K12" s="283">
        <f>IF(OR(G12&lt;&gt;G13,AND(L12&gt;1,G13=0,G12=0)),1,0)</f>
        <v>0</v>
      </c>
      <c r="L12" s="283">
        <f>IF(E12+F12&gt;0,2,0)</f>
        <v>0</v>
      </c>
      <c r="M12" s="283">
        <v>0</v>
      </c>
    </row>
    <row r="13" spans="2:13" ht="15" customHeight="1" thickBot="1" x14ac:dyDescent="0.3">
      <c r="B13" s="144"/>
      <c r="C13" s="143" t="s">
        <v>822</v>
      </c>
      <c r="E13" s="141">
        <f>'20'!E14</f>
        <v>0</v>
      </c>
      <c r="F13" s="141">
        <f>'20'!F14</f>
        <v>0</v>
      </c>
      <c r="G13" s="141">
        <f>'20'!G14</f>
        <v>0</v>
      </c>
      <c r="I13" s="194" t="s">
        <v>494</v>
      </c>
    </row>
    <row r="14" spans="2:13" ht="15" customHeight="1" thickBot="1" x14ac:dyDescent="0.3"/>
    <row r="15" spans="2:13" ht="15" customHeight="1" thickBot="1" x14ac:dyDescent="0.3">
      <c r="B15" s="83" t="s">
        <v>30</v>
      </c>
      <c r="C15" s="84" t="s">
        <v>950</v>
      </c>
      <c r="E15" s="70" t="s">
        <v>103</v>
      </c>
      <c r="F15" s="70" t="s">
        <v>137</v>
      </c>
      <c r="G15" s="70" t="s">
        <v>32</v>
      </c>
      <c r="I15" s="93" t="s">
        <v>95</v>
      </c>
    </row>
    <row r="16" spans="2:13" ht="15" customHeight="1" x14ac:dyDescent="0.25">
      <c r="B16" s="95" t="s">
        <v>951</v>
      </c>
      <c r="C16" s="96" t="s">
        <v>825</v>
      </c>
      <c r="E16" s="41"/>
      <c r="F16" s="41"/>
      <c r="G16" s="42">
        <v>0</v>
      </c>
      <c r="H16" s="249" t="str">
        <f>IF($K$20=1,"??","")</f>
        <v/>
      </c>
      <c r="I16" s="46"/>
    </row>
    <row r="17" spans="2:13" ht="15" customHeight="1" x14ac:dyDescent="0.25">
      <c r="B17" s="233" t="s">
        <v>952</v>
      </c>
      <c r="C17" s="96" t="s">
        <v>827</v>
      </c>
      <c r="E17" s="53"/>
      <c r="F17" s="53"/>
      <c r="G17" s="54">
        <v>0</v>
      </c>
      <c r="H17" s="262" t="str">
        <f>IF($K$20=1,"??","")</f>
        <v/>
      </c>
      <c r="I17" s="52"/>
    </row>
    <row r="18" spans="2:13" ht="15" customHeight="1" x14ac:dyDescent="0.25">
      <c r="B18" s="233" t="s">
        <v>953</v>
      </c>
      <c r="C18" s="96" t="s">
        <v>829</v>
      </c>
      <c r="E18" s="53"/>
      <c r="F18" s="53"/>
      <c r="G18" s="54">
        <v>0</v>
      </c>
      <c r="H18" s="262" t="str">
        <f>IF($K$20=1,"??","")</f>
        <v/>
      </c>
      <c r="I18" s="52"/>
    </row>
    <row r="19" spans="2:13" ht="15" customHeight="1" thickBot="1" x14ac:dyDescent="0.3">
      <c r="B19" s="234" t="s">
        <v>954</v>
      </c>
      <c r="C19" s="81" t="s">
        <v>906</v>
      </c>
      <c r="E19" s="53"/>
      <c r="F19" s="53"/>
      <c r="G19" s="54">
        <v>0</v>
      </c>
      <c r="H19" s="251" t="str">
        <f>IF($K$20=1,"??","")</f>
        <v/>
      </c>
      <c r="I19" s="4"/>
    </row>
    <row r="20" spans="2:13" ht="15" customHeight="1" thickBot="1" x14ac:dyDescent="0.3">
      <c r="B20" s="98" t="s">
        <v>955</v>
      </c>
      <c r="C20" s="99" t="s">
        <v>668</v>
      </c>
      <c r="E20" s="73">
        <f>SUM(E16:E19)</f>
        <v>0</v>
      </c>
      <c r="F20" s="73">
        <f>SUM(F16:F19)</f>
        <v>0</v>
      </c>
      <c r="G20" s="73">
        <f>SUM(G16:G19)</f>
        <v>0</v>
      </c>
      <c r="I20" s="193" t="s">
        <v>494</v>
      </c>
      <c r="J20" s="283">
        <f>IF(G20&gt;0,1,0)</f>
        <v>0</v>
      </c>
      <c r="K20" s="283">
        <f>IF(OR(G20&lt;&gt;G21,AND(L20&gt;1,G21=0,G20=0)),1,0)</f>
        <v>0</v>
      </c>
      <c r="L20" s="283">
        <f>IF(E20+F20&gt;0,2,0)</f>
        <v>0</v>
      </c>
      <c r="M20" s="283">
        <v>0</v>
      </c>
    </row>
    <row r="21" spans="2:13" ht="15" customHeight="1" thickBot="1" x14ac:dyDescent="0.3">
      <c r="B21" s="144"/>
      <c r="C21" s="143" t="s">
        <v>822</v>
      </c>
      <c r="E21" s="141">
        <f>'20'!E14</f>
        <v>0</v>
      </c>
      <c r="F21" s="141">
        <f>'20'!F14</f>
        <v>0</v>
      </c>
      <c r="G21" s="141">
        <f>'20'!G14</f>
        <v>0</v>
      </c>
      <c r="I21" s="194" t="s">
        <v>494</v>
      </c>
    </row>
    <row r="22" spans="2:13" ht="15" customHeight="1" thickBot="1" x14ac:dyDescent="0.3"/>
    <row r="23" spans="2:13" ht="15" customHeight="1" thickBot="1" x14ac:dyDescent="0.3">
      <c r="B23" s="85" t="s">
        <v>30</v>
      </c>
      <c r="C23" s="86" t="s">
        <v>956</v>
      </c>
      <c r="E23" s="76" t="s">
        <v>103</v>
      </c>
      <c r="F23" s="76" t="s">
        <v>137</v>
      </c>
      <c r="G23" s="76" t="s">
        <v>32</v>
      </c>
      <c r="I23" s="77" t="s">
        <v>95</v>
      </c>
    </row>
    <row r="24" spans="2:13" ht="15" customHeight="1" x14ac:dyDescent="0.25">
      <c r="B24" s="95" t="s">
        <v>957</v>
      </c>
      <c r="C24" s="96" t="s">
        <v>808</v>
      </c>
      <c r="E24" s="41"/>
      <c r="F24" s="41"/>
      <c r="G24" s="42">
        <v>0</v>
      </c>
      <c r="H24" s="249" t="str">
        <f>IF($K$28=1,"??","")</f>
        <v/>
      </c>
      <c r="I24" s="46"/>
    </row>
    <row r="25" spans="2:13" ht="15" customHeight="1" x14ac:dyDescent="0.25">
      <c r="B25" s="233" t="s">
        <v>958</v>
      </c>
      <c r="C25" s="96" t="s">
        <v>810</v>
      </c>
      <c r="E25" s="53"/>
      <c r="F25" s="53"/>
      <c r="G25" s="54">
        <v>0</v>
      </c>
      <c r="H25" s="262" t="str">
        <f>IF($K$28=1,"??","")</f>
        <v/>
      </c>
      <c r="I25" s="52"/>
    </row>
    <row r="26" spans="2:13" ht="15" customHeight="1" x14ac:dyDescent="0.25">
      <c r="B26" s="233" t="s">
        <v>959</v>
      </c>
      <c r="C26" s="96" t="s">
        <v>812</v>
      </c>
      <c r="E26" s="53"/>
      <c r="F26" s="53"/>
      <c r="G26" s="54">
        <v>0</v>
      </c>
      <c r="H26" s="262" t="str">
        <f>IF($K$28=1,"??","")</f>
        <v/>
      </c>
      <c r="I26" s="52"/>
    </row>
    <row r="27" spans="2:13" ht="15" customHeight="1" thickBot="1" x14ac:dyDescent="0.3">
      <c r="B27" s="234" t="s">
        <v>960</v>
      </c>
      <c r="C27" s="81" t="s">
        <v>899</v>
      </c>
      <c r="E27" s="53"/>
      <c r="F27" s="53"/>
      <c r="G27" s="54">
        <v>0</v>
      </c>
      <c r="H27" s="251" t="str">
        <f>IF($K$28=1,"??","")</f>
        <v/>
      </c>
      <c r="I27" s="4"/>
    </row>
    <row r="28" spans="2:13" ht="15" customHeight="1" thickBot="1" x14ac:dyDescent="0.3">
      <c r="B28" s="98" t="s">
        <v>961</v>
      </c>
      <c r="C28" s="99" t="s">
        <v>668</v>
      </c>
      <c r="E28" s="73">
        <f>SUM(E24:E27)</f>
        <v>0</v>
      </c>
      <c r="F28" s="73">
        <f>SUM(F24:F27)</f>
        <v>0</v>
      </c>
      <c r="G28" s="73">
        <f>SUM(G24:G27)</f>
        <v>0</v>
      </c>
      <c r="I28" s="193" t="s">
        <v>494</v>
      </c>
      <c r="J28" s="283">
        <f>IF(G28&gt;0,1,0)</f>
        <v>0</v>
      </c>
      <c r="K28" s="283">
        <f>IF(OR(G28&lt;&gt;G29,AND(L28&gt;1,G29=0,G28=0)),1,0)</f>
        <v>0</v>
      </c>
      <c r="L28" s="283">
        <f>IF(E28+F28&gt;0,2,0)</f>
        <v>0</v>
      </c>
      <c r="M28" s="283">
        <v>0</v>
      </c>
    </row>
    <row r="29" spans="2:13" ht="15" customHeight="1" thickBot="1" x14ac:dyDescent="0.3">
      <c r="B29" s="144"/>
      <c r="C29" s="143" t="s">
        <v>822</v>
      </c>
      <c r="E29" s="141">
        <f>'20'!E27</f>
        <v>0</v>
      </c>
      <c r="F29" s="141">
        <f>'20'!F27</f>
        <v>0</v>
      </c>
      <c r="G29" s="141">
        <f>'20'!G27</f>
        <v>0</v>
      </c>
      <c r="I29" s="194" t="s">
        <v>494</v>
      </c>
    </row>
    <row r="30" spans="2:13" ht="15" customHeight="1" thickBot="1" x14ac:dyDescent="0.3"/>
    <row r="31" spans="2:13" ht="15" customHeight="1" thickBot="1" x14ac:dyDescent="0.3">
      <c r="B31" s="85" t="s">
        <v>30</v>
      </c>
      <c r="C31" s="86" t="s">
        <v>962</v>
      </c>
      <c r="E31" s="76" t="s">
        <v>103</v>
      </c>
      <c r="F31" s="76" t="s">
        <v>137</v>
      </c>
      <c r="G31" s="76" t="s">
        <v>32</v>
      </c>
      <c r="I31" s="77" t="s">
        <v>95</v>
      </c>
    </row>
    <row r="32" spans="2:13" ht="15" customHeight="1" x14ac:dyDescent="0.25">
      <c r="B32" s="95" t="s">
        <v>963</v>
      </c>
      <c r="C32" s="96" t="s">
        <v>825</v>
      </c>
      <c r="E32" s="41"/>
      <c r="F32" s="41"/>
      <c r="G32" s="42">
        <v>0</v>
      </c>
      <c r="H32" s="249" t="str">
        <f>IF($K$36=1,"??","")</f>
        <v/>
      </c>
      <c r="I32" s="46"/>
    </row>
    <row r="33" spans="2:13" ht="15" customHeight="1" x14ac:dyDescent="0.25">
      <c r="B33" s="233" t="s">
        <v>964</v>
      </c>
      <c r="C33" s="96" t="s">
        <v>827</v>
      </c>
      <c r="E33" s="53"/>
      <c r="F33" s="53"/>
      <c r="G33" s="54">
        <v>0</v>
      </c>
      <c r="H33" s="262" t="str">
        <f>IF($K$36=1,"??","")</f>
        <v/>
      </c>
      <c r="I33" s="52"/>
    </row>
    <row r="34" spans="2:13" ht="15" customHeight="1" x14ac:dyDescent="0.25">
      <c r="B34" s="233" t="s">
        <v>965</v>
      </c>
      <c r="C34" s="96" t="s">
        <v>829</v>
      </c>
      <c r="E34" s="53"/>
      <c r="F34" s="53"/>
      <c r="G34" s="54">
        <v>0</v>
      </c>
      <c r="H34" s="262" t="str">
        <f>IF($K$36=1,"??","")</f>
        <v/>
      </c>
      <c r="I34" s="52"/>
    </row>
    <row r="35" spans="2:13" ht="15" customHeight="1" thickBot="1" x14ac:dyDescent="0.3">
      <c r="B35" s="234" t="s">
        <v>966</v>
      </c>
      <c r="C35" s="81" t="s">
        <v>906</v>
      </c>
      <c r="E35" s="53"/>
      <c r="F35" s="53"/>
      <c r="G35" s="54">
        <v>0</v>
      </c>
      <c r="H35" s="251" t="str">
        <f>IF($K$36=1,"??","")</f>
        <v/>
      </c>
      <c r="I35" s="4"/>
    </row>
    <row r="36" spans="2:13" ht="15" customHeight="1" thickBot="1" x14ac:dyDescent="0.3">
      <c r="B36" s="98" t="s">
        <v>967</v>
      </c>
      <c r="C36" s="99" t="s">
        <v>668</v>
      </c>
      <c r="E36" s="73">
        <f>SUM(E32:E35)</f>
        <v>0</v>
      </c>
      <c r="F36" s="73">
        <f>SUM(F32:F35)</f>
        <v>0</v>
      </c>
      <c r="G36" s="73">
        <f>SUM(G32:G35)</f>
        <v>0</v>
      </c>
      <c r="I36" s="193" t="s">
        <v>494</v>
      </c>
      <c r="J36" s="283">
        <f>IF(G36&gt;0,1,0)</f>
        <v>0</v>
      </c>
      <c r="K36" s="283">
        <f>IF(OR(G36&lt;&gt;G37,AND(L36&gt;1,G37=0,G36=0)),1,0)</f>
        <v>0</v>
      </c>
      <c r="L36" s="283">
        <f>IF(E36+F36&gt;0,2,0)</f>
        <v>0</v>
      </c>
      <c r="M36" s="283">
        <v>0</v>
      </c>
    </row>
    <row r="37" spans="2:13" ht="15" customHeight="1" thickBot="1" x14ac:dyDescent="0.3">
      <c r="B37" s="144"/>
      <c r="C37" s="143" t="s">
        <v>822</v>
      </c>
      <c r="E37" s="141">
        <f>'20'!E27</f>
        <v>0</v>
      </c>
      <c r="F37" s="141">
        <f>'20'!F27</f>
        <v>0</v>
      </c>
      <c r="G37" s="141">
        <f>'20'!G27</f>
        <v>0</v>
      </c>
      <c r="I37" s="194" t="s">
        <v>494</v>
      </c>
    </row>
    <row r="38" spans="2:13" ht="15" customHeight="1" x14ac:dyDescent="0.25"/>
    <row r="39" spans="2:13" ht="15" customHeight="1" x14ac:dyDescent="0.25"/>
    <row r="40" spans="2:13" ht="15" customHeight="1" x14ac:dyDescent="0.25"/>
    <row r="41" spans="2:13" ht="15" customHeight="1" x14ac:dyDescent="0.25"/>
    <row r="42" spans="2:13" ht="15" customHeight="1" x14ac:dyDescent="0.25"/>
    <row r="43" spans="2:13" ht="15" customHeight="1" x14ac:dyDescent="0.25"/>
    <row r="44" spans="2:13" ht="15" customHeight="1" x14ac:dyDescent="0.25"/>
    <row r="45" spans="2:13" ht="15" customHeight="1" x14ac:dyDescent="0.25"/>
    <row r="46" spans="2:13" ht="15" customHeight="1" x14ac:dyDescent="0.25"/>
    <row r="47" spans="2:13" ht="15" customHeight="1" x14ac:dyDescent="0.25"/>
    <row r="48" spans="2:13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</sheetData>
  <sheetProtection password="E11B" sheet="1"/>
  <conditionalFormatting sqref="H8:H11">
    <cfRule type="expression" dxfId="43" priority="7">
      <formula>H8=""</formula>
    </cfRule>
    <cfRule type="expression" dxfId="42" priority="8">
      <formula>H8="??"</formula>
    </cfRule>
  </conditionalFormatting>
  <conditionalFormatting sqref="H16:H19">
    <cfRule type="expression" dxfId="41" priority="5">
      <formula>H16=""</formula>
    </cfRule>
    <cfRule type="expression" dxfId="40" priority="6">
      <formula>H16="??"</formula>
    </cfRule>
  </conditionalFormatting>
  <conditionalFormatting sqref="H24:H27">
    <cfRule type="expression" dxfId="39" priority="3">
      <formula>H24=""</formula>
    </cfRule>
    <cfRule type="expression" dxfId="38" priority="4">
      <formula>H24="??"</formula>
    </cfRule>
  </conditionalFormatting>
  <conditionalFormatting sqref="H32:H35">
    <cfRule type="expression" dxfId="37" priority="1">
      <formula>H32=""</formula>
    </cfRule>
    <cfRule type="expression" dxfId="36" priority="2">
      <formula>H32="??"</formula>
    </cfRule>
  </conditionalFormatting>
  <hyperlinks>
    <hyperlink ref="E1" location="'25'!A1" display="Tilbake"/>
    <hyperlink ref="F1" location="Innhold!A2" display="Innhold"/>
    <hyperlink ref="G1" location="'27'!G8" display="Neste"/>
  </hyperlinks>
  <pageMargins left="0.7" right="0.7" top="0.75" bottom="0.75" header="0.3" footer="0.3"/>
  <pageSetup paperSize="9" orientation="portrait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0"/>
  <sheetViews>
    <sheetView showGridLines="0" workbookViewId="0">
      <pane ySplit="5" topLeftCell="A6" activePane="bottomLeft" state="frozen"/>
      <selection activeCell="G8" sqref="G8"/>
      <selection pane="bottomLeft" activeCell="E47" sqref="E47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57.140625" style="314" customWidth="1"/>
    <col min="4" max="4" width="5.7109375" style="314" customWidth="1"/>
    <col min="5" max="7" width="17.140625" style="314" customWidth="1"/>
    <col min="8" max="8" width="5.7109375" style="314" customWidth="1"/>
    <col min="9" max="9" width="76.4257812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725</v>
      </c>
      <c r="C3" s="58"/>
      <c r="E3" s="57"/>
      <c r="F3" s="59"/>
      <c r="G3" s="60"/>
      <c r="J3" s="283">
        <f>SUM(J9:J37)</f>
        <v>2</v>
      </c>
      <c r="K3" s="283">
        <f>SUM(K9:K37)</f>
        <v>0</v>
      </c>
      <c r="L3" s="283">
        <f>SUM(L9:L37)/2</f>
        <v>2</v>
      </c>
      <c r="M3" s="283">
        <f>SUM(M9:M37)</f>
        <v>0</v>
      </c>
    </row>
    <row r="4" spans="2:13" ht="15" customHeight="1" x14ac:dyDescent="0.25">
      <c r="B4" s="61"/>
      <c r="C4" s="62"/>
      <c r="E4" s="63"/>
      <c r="F4" s="64" t="s">
        <v>14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724</v>
      </c>
      <c r="G5" s="69"/>
    </row>
    <row r="6" spans="2:13" ht="15" customHeight="1" thickBot="1" x14ac:dyDescent="0.3"/>
    <row r="7" spans="2:13" ht="15" customHeight="1" thickBot="1" x14ac:dyDescent="0.3">
      <c r="B7" s="83" t="s">
        <v>30</v>
      </c>
      <c r="C7" s="84" t="s">
        <v>968</v>
      </c>
      <c r="E7" s="70" t="s">
        <v>103</v>
      </c>
      <c r="F7" s="70" t="s">
        <v>137</v>
      </c>
      <c r="G7" s="70" t="s">
        <v>32</v>
      </c>
      <c r="I7" s="93" t="s">
        <v>95</v>
      </c>
      <c r="J7" s="283"/>
      <c r="K7" s="283"/>
    </row>
    <row r="8" spans="2:13" ht="15" customHeight="1" x14ac:dyDescent="0.25">
      <c r="B8" s="95" t="s">
        <v>969</v>
      </c>
      <c r="C8" s="96" t="s">
        <v>808</v>
      </c>
      <c r="E8" s="41"/>
      <c r="F8" s="41"/>
      <c r="G8" s="42">
        <v>0</v>
      </c>
      <c r="H8" s="249" t="str">
        <f>IF($K$12=1,"??","")</f>
        <v/>
      </c>
      <c r="I8" s="46"/>
    </row>
    <row r="9" spans="2:13" ht="15" customHeight="1" x14ac:dyDescent="0.25">
      <c r="B9" s="233" t="s">
        <v>970</v>
      </c>
      <c r="C9" s="96" t="s">
        <v>810</v>
      </c>
      <c r="E9" s="53"/>
      <c r="F9" s="53"/>
      <c r="G9" s="54">
        <v>0</v>
      </c>
      <c r="H9" s="262" t="str">
        <f>IF($K$12=1,"??","")</f>
        <v/>
      </c>
      <c r="I9" s="52"/>
    </row>
    <row r="10" spans="2:13" ht="15" customHeight="1" x14ac:dyDescent="0.25">
      <c r="B10" s="233" t="s">
        <v>971</v>
      </c>
      <c r="C10" s="96" t="s">
        <v>812</v>
      </c>
      <c r="E10" s="53"/>
      <c r="F10" s="53"/>
      <c r="G10" s="54">
        <v>0</v>
      </c>
      <c r="H10" s="262" t="str">
        <f>IF($K$12=1,"??","")</f>
        <v/>
      </c>
      <c r="I10" s="52"/>
    </row>
    <row r="11" spans="2:13" ht="15" customHeight="1" thickBot="1" x14ac:dyDescent="0.3">
      <c r="B11" s="234" t="s">
        <v>972</v>
      </c>
      <c r="C11" s="81" t="s">
        <v>899</v>
      </c>
      <c r="E11" s="53"/>
      <c r="F11" s="53"/>
      <c r="G11" s="54">
        <v>0</v>
      </c>
      <c r="H11" s="251" t="str">
        <f>IF($K$12=1,"??","")</f>
        <v/>
      </c>
      <c r="I11" s="4"/>
    </row>
    <row r="12" spans="2:13" ht="15" customHeight="1" thickBot="1" x14ac:dyDescent="0.3">
      <c r="B12" s="98" t="s">
        <v>973</v>
      </c>
      <c r="C12" s="99" t="s">
        <v>668</v>
      </c>
      <c r="E12" s="73">
        <f>SUM(E8:E11)</f>
        <v>0</v>
      </c>
      <c r="F12" s="73">
        <f>SUM(F8:F11)</f>
        <v>0</v>
      </c>
      <c r="G12" s="73">
        <f>SUM(G8:G11)</f>
        <v>0</v>
      </c>
      <c r="I12" s="193" t="s">
        <v>494</v>
      </c>
      <c r="J12" s="283">
        <f>IF(G12&gt;0,1,0)</f>
        <v>0</v>
      </c>
      <c r="K12" s="283">
        <f>IF(OR(G12&lt;&gt;G13,AND(L12&gt;1,G13=0,G12=0)),1,0)</f>
        <v>0</v>
      </c>
      <c r="L12" s="283">
        <f>IF(E12+F12&gt;0,2,0)</f>
        <v>0</v>
      </c>
      <c r="M12" s="283">
        <v>0</v>
      </c>
    </row>
    <row r="13" spans="2:13" ht="15" customHeight="1" thickBot="1" x14ac:dyDescent="0.3">
      <c r="B13" s="144"/>
      <c r="C13" s="143" t="s">
        <v>822</v>
      </c>
      <c r="E13" s="141">
        <f>'20'!E15</f>
        <v>0</v>
      </c>
      <c r="F13" s="141">
        <f>'20'!F15</f>
        <v>0</v>
      </c>
      <c r="G13" s="141">
        <f>'20'!G15</f>
        <v>0</v>
      </c>
      <c r="I13" s="194" t="s">
        <v>494</v>
      </c>
    </row>
    <row r="14" spans="2:13" ht="15" customHeight="1" thickBot="1" x14ac:dyDescent="0.3"/>
    <row r="15" spans="2:13" ht="15" customHeight="1" thickBot="1" x14ac:dyDescent="0.3">
      <c r="B15" s="83" t="s">
        <v>30</v>
      </c>
      <c r="C15" s="84" t="s">
        <v>974</v>
      </c>
      <c r="E15" s="70" t="s">
        <v>103</v>
      </c>
      <c r="F15" s="70" t="s">
        <v>137</v>
      </c>
      <c r="G15" s="70" t="s">
        <v>32</v>
      </c>
      <c r="I15" s="93" t="s">
        <v>95</v>
      </c>
    </row>
    <row r="16" spans="2:13" ht="15" customHeight="1" x14ac:dyDescent="0.25">
      <c r="B16" s="95" t="s">
        <v>975</v>
      </c>
      <c r="C16" s="96" t="s">
        <v>825</v>
      </c>
      <c r="E16" s="41"/>
      <c r="F16" s="41"/>
      <c r="G16" s="42">
        <v>0</v>
      </c>
      <c r="H16" s="249" t="str">
        <f>IF($K$20=1,"??","")</f>
        <v/>
      </c>
      <c r="I16" s="46"/>
    </row>
    <row r="17" spans="2:13" ht="15" customHeight="1" x14ac:dyDescent="0.25">
      <c r="B17" s="233" t="s">
        <v>976</v>
      </c>
      <c r="C17" s="96" t="s">
        <v>827</v>
      </c>
      <c r="E17" s="53"/>
      <c r="F17" s="53"/>
      <c r="G17" s="54">
        <v>0</v>
      </c>
      <c r="H17" s="262" t="str">
        <f>IF($K$20=1,"??","")</f>
        <v/>
      </c>
      <c r="I17" s="52"/>
    </row>
    <row r="18" spans="2:13" ht="15" customHeight="1" x14ac:dyDescent="0.25">
      <c r="B18" s="233" t="s">
        <v>977</v>
      </c>
      <c r="C18" s="96" t="s">
        <v>829</v>
      </c>
      <c r="E18" s="53"/>
      <c r="F18" s="53"/>
      <c r="G18" s="54">
        <v>0</v>
      </c>
      <c r="H18" s="262" t="str">
        <f>IF($K$20=1,"??","")</f>
        <v/>
      </c>
      <c r="I18" s="52"/>
    </row>
    <row r="19" spans="2:13" ht="15" customHeight="1" thickBot="1" x14ac:dyDescent="0.3">
      <c r="B19" s="234" t="s">
        <v>978</v>
      </c>
      <c r="C19" s="81" t="s">
        <v>906</v>
      </c>
      <c r="E19" s="53"/>
      <c r="F19" s="53"/>
      <c r="G19" s="54">
        <v>0</v>
      </c>
      <c r="H19" s="251" t="str">
        <f>IF($K$20=1,"??","")</f>
        <v/>
      </c>
      <c r="I19" s="4"/>
    </row>
    <row r="20" spans="2:13" ht="15" customHeight="1" thickBot="1" x14ac:dyDescent="0.3">
      <c r="B20" s="98" t="s">
        <v>979</v>
      </c>
      <c r="C20" s="99" t="s">
        <v>668</v>
      </c>
      <c r="E20" s="73">
        <f>SUM(E16:E19)</f>
        <v>0</v>
      </c>
      <c r="F20" s="73">
        <f>SUM(F16:F19)</f>
        <v>0</v>
      </c>
      <c r="G20" s="73">
        <f>SUM(G16:G19)</f>
        <v>0</v>
      </c>
      <c r="I20" s="193" t="s">
        <v>494</v>
      </c>
      <c r="J20" s="283">
        <f>IF(G20&gt;0,1,0)</f>
        <v>0</v>
      </c>
      <c r="K20" s="283">
        <f>IF(OR(G20&lt;&gt;G21,AND(L20&gt;1,G21=0,G20=0)),1,0)</f>
        <v>0</v>
      </c>
      <c r="L20" s="283">
        <f>IF(E20+F20&gt;0,2,0)</f>
        <v>0</v>
      </c>
      <c r="M20" s="283">
        <v>0</v>
      </c>
    </row>
    <row r="21" spans="2:13" ht="15" customHeight="1" thickBot="1" x14ac:dyDescent="0.3">
      <c r="B21" s="144"/>
      <c r="C21" s="143" t="s">
        <v>822</v>
      </c>
      <c r="E21" s="141">
        <f>'20'!E15</f>
        <v>0</v>
      </c>
      <c r="F21" s="141">
        <f>'20'!F15</f>
        <v>0</v>
      </c>
      <c r="G21" s="141">
        <f>'20'!G15</f>
        <v>0</v>
      </c>
      <c r="I21" s="194" t="s">
        <v>494</v>
      </c>
    </row>
    <row r="22" spans="2:13" ht="15" customHeight="1" thickBot="1" x14ac:dyDescent="0.3"/>
    <row r="23" spans="2:13" ht="15" customHeight="1" thickBot="1" x14ac:dyDescent="0.3">
      <c r="B23" s="85" t="s">
        <v>30</v>
      </c>
      <c r="C23" s="86" t="s">
        <v>980</v>
      </c>
      <c r="E23" s="76" t="s">
        <v>103</v>
      </c>
      <c r="F23" s="76" t="s">
        <v>137</v>
      </c>
      <c r="G23" s="76" t="s">
        <v>32</v>
      </c>
      <c r="I23" s="77" t="s">
        <v>95</v>
      </c>
    </row>
    <row r="24" spans="2:13" ht="15" customHeight="1" x14ac:dyDescent="0.25">
      <c r="B24" s="95" t="s">
        <v>981</v>
      </c>
      <c r="C24" s="96" t="s">
        <v>808</v>
      </c>
      <c r="E24" s="41">
        <v>1</v>
      </c>
      <c r="F24" s="41">
        <v>1</v>
      </c>
      <c r="G24" s="42">
        <v>1</v>
      </c>
      <c r="H24" s="249" t="str">
        <f>IF($K$28=1,"??","")</f>
        <v/>
      </c>
      <c r="I24" s="46"/>
    </row>
    <row r="25" spans="2:13" ht="15" customHeight="1" x14ac:dyDescent="0.25">
      <c r="B25" s="233" t="s">
        <v>982</v>
      </c>
      <c r="C25" s="96" t="s">
        <v>810</v>
      </c>
      <c r="E25" s="53">
        <v>10</v>
      </c>
      <c r="F25" s="53">
        <v>9</v>
      </c>
      <c r="G25" s="54">
        <v>9</v>
      </c>
      <c r="H25" s="262" t="str">
        <f>IF($K$28=1,"??","")</f>
        <v/>
      </c>
      <c r="I25" s="52"/>
    </row>
    <row r="26" spans="2:13" ht="15" customHeight="1" x14ac:dyDescent="0.25">
      <c r="B26" s="233" t="s">
        <v>983</v>
      </c>
      <c r="C26" s="96" t="s">
        <v>812</v>
      </c>
      <c r="E26" s="53">
        <v>11</v>
      </c>
      <c r="F26" s="53">
        <v>11</v>
      </c>
      <c r="G26" s="54">
        <v>9</v>
      </c>
      <c r="H26" s="262" t="str">
        <f>IF($K$28=1,"??","")</f>
        <v/>
      </c>
      <c r="I26" s="52"/>
    </row>
    <row r="27" spans="2:13" ht="15" customHeight="1" thickBot="1" x14ac:dyDescent="0.3">
      <c r="B27" s="234" t="s">
        <v>984</v>
      </c>
      <c r="C27" s="81" t="s">
        <v>899</v>
      </c>
      <c r="E27" s="53">
        <v>8</v>
      </c>
      <c r="F27" s="53">
        <v>9</v>
      </c>
      <c r="G27" s="54">
        <v>8</v>
      </c>
      <c r="H27" s="251" t="str">
        <f>IF($K$28=1,"??","")</f>
        <v/>
      </c>
      <c r="I27" s="4"/>
    </row>
    <row r="28" spans="2:13" ht="15" customHeight="1" thickBot="1" x14ac:dyDescent="0.3">
      <c r="B28" s="98" t="s">
        <v>985</v>
      </c>
      <c r="C28" s="99" t="s">
        <v>668</v>
      </c>
      <c r="E28" s="73">
        <f>SUM(E24:E27)</f>
        <v>30</v>
      </c>
      <c r="F28" s="73">
        <f>SUM(F24:F27)</f>
        <v>30</v>
      </c>
      <c r="G28" s="73">
        <f>SUM(G24:G27)</f>
        <v>27</v>
      </c>
      <c r="I28" s="193" t="s">
        <v>494</v>
      </c>
      <c r="J28" s="283">
        <f>IF(G28&gt;0,1,0)</f>
        <v>1</v>
      </c>
      <c r="K28" s="283">
        <f>IF(OR(G28&lt;&gt;G29,AND(L28&gt;1,G29=0,G28=0)),1,0)</f>
        <v>0</v>
      </c>
      <c r="L28" s="283">
        <f>IF(E28+F28&gt;0,2,0)</f>
        <v>2</v>
      </c>
      <c r="M28" s="283">
        <v>0</v>
      </c>
    </row>
    <row r="29" spans="2:13" ht="15" customHeight="1" thickBot="1" x14ac:dyDescent="0.3">
      <c r="B29" s="144"/>
      <c r="C29" s="143" t="s">
        <v>822</v>
      </c>
      <c r="E29" s="141">
        <f>'20'!E28</f>
        <v>30</v>
      </c>
      <c r="F29" s="141">
        <f>'20'!F28</f>
        <v>30</v>
      </c>
      <c r="G29" s="141">
        <f>'20'!G28</f>
        <v>27</v>
      </c>
      <c r="I29" s="194" t="s">
        <v>494</v>
      </c>
    </row>
    <row r="30" spans="2:13" ht="15" customHeight="1" thickBot="1" x14ac:dyDescent="0.3"/>
    <row r="31" spans="2:13" ht="15" customHeight="1" thickBot="1" x14ac:dyDescent="0.3">
      <c r="B31" s="85" t="s">
        <v>30</v>
      </c>
      <c r="C31" s="86" t="s">
        <v>986</v>
      </c>
      <c r="E31" s="76" t="s">
        <v>103</v>
      </c>
      <c r="F31" s="76" t="s">
        <v>137</v>
      </c>
      <c r="G31" s="76" t="s">
        <v>32</v>
      </c>
      <c r="I31" s="77" t="s">
        <v>95</v>
      </c>
    </row>
    <row r="32" spans="2:13" ht="15" customHeight="1" x14ac:dyDescent="0.25">
      <c r="B32" s="95" t="s">
        <v>987</v>
      </c>
      <c r="C32" s="96" t="s">
        <v>825</v>
      </c>
      <c r="E32" s="41">
        <v>1</v>
      </c>
      <c r="F32" s="41">
        <v>1</v>
      </c>
      <c r="G32" s="42">
        <v>1</v>
      </c>
      <c r="H32" s="249" t="str">
        <f>IF($K$36=1,"??","")</f>
        <v/>
      </c>
      <c r="I32" s="46"/>
    </row>
    <row r="33" spans="2:13" ht="15" customHeight="1" x14ac:dyDescent="0.25">
      <c r="B33" s="233" t="s">
        <v>988</v>
      </c>
      <c r="C33" s="96" t="s">
        <v>827</v>
      </c>
      <c r="E33" s="53">
        <v>10</v>
      </c>
      <c r="F33" s="53">
        <v>9</v>
      </c>
      <c r="G33" s="54">
        <v>9</v>
      </c>
      <c r="H33" s="262" t="str">
        <f>IF($K$36=1,"??","")</f>
        <v/>
      </c>
      <c r="I33" s="52"/>
    </row>
    <row r="34" spans="2:13" ht="15" customHeight="1" x14ac:dyDescent="0.25">
      <c r="B34" s="233" t="s">
        <v>989</v>
      </c>
      <c r="C34" s="96" t="s">
        <v>829</v>
      </c>
      <c r="E34" s="53">
        <v>11</v>
      </c>
      <c r="F34" s="53">
        <v>11</v>
      </c>
      <c r="G34" s="54">
        <v>9</v>
      </c>
      <c r="H34" s="262" t="str">
        <f>IF($K$36=1,"??","")</f>
        <v/>
      </c>
      <c r="I34" s="52"/>
    </row>
    <row r="35" spans="2:13" ht="15" customHeight="1" thickBot="1" x14ac:dyDescent="0.3">
      <c r="B35" s="234" t="s">
        <v>990</v>
      </c>
      <c r="C35" s="81" t="s">
        <v>906</v>
      </c>
      <c r="E35" s="53">
        <v>8</v>
      </c>
      <c r="F35" s="53">
        <v>9</v>
      </c>
      <c r="G35" s="54">
        <v>8</v>
      </c>
      <c r="H35" s="251" t="str">
        <f>IF($K$36=1,"??","")</f>
        <v/>
      </c>
      <c r="I35" s="4"/>
    </row>
    <row r="36" spans="2:13" ht="15" customHeight="1" thickBot="1" x14ac:dyDescent="0.3">
      <c r="B36" s="98" t="s">
        <v>991</v>
      </c>
      <c r="C36" s="99" t="s">
        <v>668</v>
      </c>
      <c r="E36" s="73">
        <f>SUM(E32:E35)</f>
        <v>30</v>
      </c>
      <c r="F36" s="73">
        <f>SUM(F32:F35)</f>
        <v>30</v>
      </c>
      <c r="G36" s="73">
        <f>SUM(G32:G35)</f>
        <v>27</v>
      </c>
      <c r="I36" s="193" t="s">
        <v>494</v>
      </c>
      <c r="J36" s="283">
        <f>IF(G36&gt;0,1,0)</f>
        <v>1</v>
      </c>
      <c r="K36" s="283">
        <f>IF(OR(G36&lt;&gt;G37,AND(L36&gt;1,G37=0,G36=0)),1,0)</f>
        <v>0</v>
      </c>
      <c r="L36" s="283">
        <f>IF(E36+F36&gt;0,2,0)</f>
        <v>2</v>
      </c>
      <c r="M36" s="283">
        <v>0</v>
      </c>
    </row>
    <row r="37" spans="2:13" ht="15" customHeight="1" thickBot="1" x14ac:dyDescent="0.3">
      <c r="B37" s="144"/>
      <c r="C37" s="143" t="s">
        <v>822</v>
      </c>
      <c r="E37" s="141">
        <f>'20'!E28</f>
        <v>30</v>
      </c>
      <c r="F37" s="141">
        <f>'20'!F28</f>
        <v>30</v>
      </c>
      <c r="G37" s="141">
        <f>'20'!G28</f>
        <v>27</v>
      </c>
      <c r="I37" s="194" t="s">
        <v>494</v>
      </c>
    </row>
    <row r="38" spans="2:13" ht="15" customHeight="1" x14ac:dyDescent="0.25"/>
    <row r="39" spans="2:13" ht="15" customHeight="1" x14ac:dyDescent="0.25"/>
    <row r="40" spans="2:13" ht="15" customHeight="1" x14ac:dyDescent="0.25"/>
    <row r="41" spans="2:13" ht="15" customHeight="1" x14ac:dyDescent="0.25"/>
    <row r="42" spans="2:13" ht="15" customHeight="1" x14ac:dyDescent="0.25"/>
    <row r="43" spans="2:13" ht="15" customHeight="1" x14ac:dyDescent="0.25"/>
    <row r="44" spans="2:13" ht="15" customHeight="1" x14ac:dyDescent="0.25"/>
    <row r="45" spans="2:13" ht="15" customHeight="1" x14ac:dyDescent="0.25"/>
    <row r="46" spans="2:13" ht="15" customHeight="1" x14ac:dyDescent="0.25"/>
    <row r="47" spans="2:13" ht="15" customHeight="1" x14ac:dyDescent="0.25"/>
    <row r="48" spans="2:13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</sheetData>
  <sheetProtection password="E11B" sheet="1"/>
  <conditionalFormatting sqref="H8:H11">
    <cfRule type="expression" dxfId="35" priority="7">
      <formula>H8=""</formula>
    </cfRule>
    <cfRule type="expression" dxfId="34" priority="8">
      <formula>H8="??"</formula>
    </cfRule>
  </conditionalFormatting>
  <conditionalFormatting sqref="H16:H19">
    <cfRule type="expression" dxfId="33" priority="5">
      <formula>H16=""</formula>
    </cfRule>
    <cfRule type="expression" dxfId="32" priority="6">
      <formula>H16="??"</formula>
    </cfRule>
  </conditionalFormatting>
  <conditionalFormatting sqref="H24:H27">
    <cfRule type="expression" dxfId="31" priority="3">
      <formula>H24=""</formula>
    </cfRule>
    <cfRule type="expression" dxfId="30" priority="4">
      <formula>H24="??"</formula>
    </cfRule>
  </conditionalFormatting>
  <conditionalFormatting sqref="H32:H35">
    <cfRule type="expression" dxfId="29" priority="1">
      <formula>H32=""</formula>
    </cfRule>
    <cfRule type="expression" dxfId="28" priority="2">
      <formula>H32="??"</formula>
    </cfRule>
  </conditionalFormatting>
  <hyperlinks>
    <hyperlink ref="E1" location="'26'!A1" display="Tilbake"/>
    <hyperlink ref="F1" location="Innhold!A2" display="Innhold"/>
    <hyperlink ref="G1" location="'28'!G8" display="Neste"/>
  </hyperlinks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8"/>
  <sheetViews>
    <sheetView showGridLines="0" workbookViewId="0">
      <pane ySplit="5" topLeftCell="A14" activePane="bottomLeft" state="frozen"/>
      <selection activeCell="G8" sqref="G8"/>
      <selection pane="bottomLeft" activeCell="G32" sqref="G32:G35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57.140625" style="314" customWidth="1"/>
    <col min="4" max="4" width="5.7109375" style="314" customWidth="1"/>
    <col min="5" max="7" width="17.140625" style="314" customWidth="1"/>
    <col min="8" max="8" width="5.7109375" style="314" customWidth="1"/>
    <col min="9" max="9" width="75.4257812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6.5" customHeight="1" thickBot="1" x14ac:dyDescent="0.3">
      <c r="E1" s="49" t="s">
        <v>22</v>
      </c>
      <c r="F1" s="51" t="s">
        <v>120</v>
      </c>
      <c r="G1" s="28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727</v>
      </c>
      <c r="C3" s="58"/>
      <c r="E3" s="57"/>
      <c r="F3" s="59"/>
      <c r="G3" s="60"/>
      <c r="J3" s="283">
        <f>SUM(J9:J37)</f>
        <v>0</v>
      </c>
      <c r="K3" s="283">
        <f>SUM(K9:K37)</f>
        <v>0</v>
      </c>
      <c r="L3" s="283">
        <f>SUM(L9:L37)/2</f>
        <v>0</v>
      </c>
      <c r="M3" s="283">
        <f>SUM(M9:M37)</f>
        <v>0</v>
      </c>
    </row>
    <row r="4" spans="2:13" ht="15" customHeight="1" x14ac:dyDescent="0.25">
      <c r="B4" s="61"/>
      <c r="C4" s="62"/>
      <c r="E4" s="63"/>
      <c r="F4" s="64" t="s">
        <v>14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726</v>
      </c>
      <c r="G5" s="69"/>
    </row>
    <row r="6" spans="2:13" ht="15" customHeight="1" thickBot="1" x14ac:dyDescent="0.3"/>
    <row r="7" spans="2:13" ht="15" customHeight="1" thickBot="1" x14ac:dyDescent="0.3">
      <c r="B7" s="83" t="s">
        <v>30</v>
      </c>
      <c r="C7" s="84" t="s">
        <v>992</v>
      </c>
      <c r="E7" s="70" t="s">
        <v>103</v>
      </c>
      <c r="F7" s="70" t="s">
        <v>137</v>
      </c>
      <c r="G7" s="70" t="s">
        <v>32</v>
      </c>
      <c r="I7" s="93" t="s">
        <v>95</v>
      </c>
      <c r="J7" s="283"/>
      <c r="K7" s="283"/>
    </row>
    <row r="8" spans="2:13" ht="15" customHeight="1" x14ac:dyDescent="0.25">
      <c r="B8" s="95" t="s">
        <v>993</v>
      </c>
      <c r="C8" s="96" t="s">
        <v>808</v>
      </c>
      <c r="E8" s="41"/>
      <c r="F8" s="41"/>
      <c r="G8" s="42">
        <v>0</v>
      </c>
      <c r="H8" s="249" t="str">
        <f>IF($K$12=1,"??","")</f>
        <v/>
      </c>
      <c r="I8" s="46"/>
    </row>
    <row r="9" spans="2:13" ht="15" customHeight="1" x14ac:dyDescent="0.25">
      <c r="B9" s="233" t="s">
        <v>994</v>
      </c>
      <c r="C9" s="96" t="s">
        <v>810</v>
      </c>
      <c r="E9" s="53"/>
      <c r="F9" s="53"/>
      <c r="G9" s="54">
        <v>0</v>
      </c>
      <c r="H9" s="262" t="str">
        <f>IF($K$12=1,"??","")</f>
        <v/>
      </c>
      <c r="I9" s="52"/>
    </row>
    <row r="10" spans="2:13" ht="15" customHeight="1" x14ac:dyDescent="0.25">
      <c r="B10" s="233" t="s">
        <v>995</v>
      </c>
      <c r="C10" s="96" t="s">
        <v>812</v>
      </c>
      <c r="E10" s="53"/>
      <c r="F10" s="53"/>
      <c r="G10" s="54">
        <v>0</v>
      </c>
      <c r="H10" s="262" t="str">
        <f>IF($K$12=1,"??","")</f>
        <v/>
      </c>
      <c r="I10" s="52"/>
    </row>
    <row r="11" spans="2:13" ht="15" customHeight="1" thickBot="1" x14ac:dyDescent="0.3">
      <c r="B11" s="234" t="s">
        <v>996</v>
      </c>
      <c r="C11" s="81" t="s">
        <v>899</v>
      </c>
      <c r="E11" s="53"/>
      <c r="F11" s="53"/>
      <c r="G11" s="54">
        <v>0</v>
      </c>
      <c r="H11" s="251" t="str">
        <f>IF($K$12=1,"??","")</f>
        <v/>
      </c>
      <c r="I11" s="4"/>
    </row>
    <row r="12" spans="2:13" ht="15" customHeight="1" thickBot="1" x14ac:dyDescent="0.3">
      <c r="B12" s="98" t="s">
        <v>997</v>
      </c>
      <c r="C12" s="99" t="s">
        <v>668</v>
      </c>
      <c r="E12" s="73">
        <f>SUM(E8:E11)</f>
        <v>0</v>
      </c>
      <c r="F12" s="73">
        <f>SUM(F8:F11)</f>
        <v>0</v>
      </c>
      <c r="G12" s="73">
        <f>SUM(G8:G11)</f>
        <v>0</v>
      </c>
      <c r="I12" s="193" t="s">
        <v>494</v>
      </c>
      <c r="J12" s="283">
        <f>IF(G12&gt;0,1,0)</f>
        <v>0</v>
      </c>
      <c r="K12" s="283">
        <f>IF(OR(G12&lt;&gt;G13,AND(L12&gt;1,G13=0,G12=0)),1,0)</f>
        <v>0</v>
      </c>
      <c r="L12" s="283">
        <f>IF(E12+F12&gt;0,2,0)</f>
        <v>0</v>
      </c>
      <c r="M12" s="283">
        <v>0</v>
      </c>
    </row>
    <row r="13" spans="2:13" ht="15" customHeight="1" thickBot="1" x14ac:dyDescent="0.3">
      <c r="B13" s="144"/>
      <c r="C13" s="143" t="s">
        <v>822</v>
      </c>
      <c r="E13" s="141">
        <f>'20'!E16</f>
        <v>0</v>
      </c>
      <c r="F13" s="141">
        <f>'20'!F16</f>
        <v>0</v>
      </c>
      <c r="G13" s="141">
        <f>'20'!G16</f>
        <v>0</v>
      </c>
      <c r="I13" s="194" t="s">
        <v>494</v>
      </c>
    </row>
    <row r="14" spans="2:13" ht="15" customHeight="1" thickBot="1" x14ac:dyDescent="0.3"/>
    <row r="15" spans="2:13" ht="15" customHeight="1" thickBot="1" x14ac:dyDescent="0.3">
      <c r="B15" s="83" t="s">
        <v>30</v>
      </c>
      <c r="C15" s="84" t="s">
        <v>998</v>
      </c>
      <c r="E15" s="70" t="s">
        <v>103</v>
      </c>
      <c r="F15" s="70" t="s">
        <v>137</v>
      </c>
      <c r="G15" s="70" t="s">
        <v>32</v>
      </c>
      <c r="I15" s="93" t="s">
        <v>95</v>
      </c>
    </row>
    <row r="16" spans="2:13" ht="15" customHeight="1" x14ac:dyDescent="0.25">
      <c r="B16" s="95" t="s">
        <v>999</v>
      </c>
      <c r="C16" s="96" t="s">
        <v>825</v>
      </c>
      <c r="E16" s="41"/>
      <c r="F16" s="41"/>
      <c r="G16" s="42">
        <v>0</v>
      </c>
      <c r="H16" s="249" t="str">
        <f>IF($K$20=1,"??","")</f>
        <v/>
      </c>
      <c r="I16" s="46"/>
    </row>
    <row r="17" spans="2:13" ht="15" customHeight="1" x14ac:dyDescent="0.25">
      <c r="B17" s="233" t="s">
        <v>1000</v>
      </c>
      <c r="C17" s="96" t="s">
        <v>827</v>
      </c>
      <c r="E17" s="53"/>
      <c r="F17" s="53"/>
      <c r="G17" s="54">
        <v>0</v>
      </c>
      <c r="H17" s="262" t="str">
        <f>IF($K$20=1,"??","")</f>
        <v/>
      </c>
      <c r="I17" s="52"/>
    </row>
    <row r="18" spans="2:13" ht="15" customHeight="1" x14ac:dyDescent="0.25">
      <c r="B18" s="233" t="s">
        <v>1001</v>
      </c>
      <c r="C18" s="96" t="s">
        <v>829</v>
      </c>
      <c r="E18" s="53"/>
      <c r="F18" s="53"/>
      <c r="G18" s="54">
        <v>0</v>
      </c>
      <c r="H18" s="262" t="str">
        <f>IF($K$20=1,"??","")</f>
        <v/>
      </c>
      <c r="I18" s="52"/>
    </row>
    <row r="19" spans="2:13" ht="15" customHeight="1" thickBot="1" x14ac:dyDescent="0.3">
      <c r="B19" s="234" t="s">
        <v>1002</v>
      </c>
      <c r="C19" s="81" t="s">
        <v>906</v>
      </c>
      <c r="E19" s="53"/>
      <c r="F19" s="53"/>
      <c r="G19" s="54">
        <v>0</v>
      </c>
      <c r="H19" s="251" t="str">
        <f>IF($K$20=1,"??","")</f>
        <v/>
      </c>
      <c r="I19" s="4"/>
    </row>
    <row r="20" spans="2:13" ht="15" customHeight="1" thickBot="1" x14ac:dyDescent="0.3">
      <c r="B20" s="98" t="s">
        <v>1003</v>
      </c>
      <c r="C20" s="99" t="s">
        <v>668</v>
      </c>
      <c r="E20" s="73">
        <f>SUM(E16:E19)</f>
        <v>0</v>
      </c>
      <c r="F20" s="73">
        <f>SUM(F16:F19)</f>
        <v>0</v>
      </c>
      <c r="G20" s="73">
        <f>SUM(G16:G19)</f>
        <v>0</v>
      </c>
      <c r="I20" s="193" t="s">
        <v>494</v>
      </c>
      <c r="J20" s="283">
        <f>IF(G20&gt;0,1,0)</f>
        <v>0</v>
      </c>
      <c r="K20" s="283">
        <f>IF(OR(G20&lt;&gt;G21,AND(L20&gt;1,G21=0,G20=0)),1,0)</f>
        <v>0</v>
      </c>
      <c r="L20" s="283">
        <f>IF(E20+F20&gt;0,2,0)</f>
        <v>0</v>
      </c>
      <c r="M20" s="283">
        <v>0</v>
      </c>
    </row>
    <row r="21" spans="2:13" ht="15" customHeight="1" thickBot="1" x14ac:dyDescent="0.3">
      <c r="B21" s="144"/>
      <c r="C21" s="143" t="s">
        <v>822</v>
      </c>
      <c r="E21" s="141">
        <f>'20'!E16</f>
        <v>0</v>
      </c>
      <c r="F21" s="141">
        <f>'20'!F16</f>
        <v>0</v>
      </c>
      <c r="G21" s="141">
        <f>'20'!G16</f>
        <v>0</v>
      </c>
      <c r="I21" s="194" t="s">
        <v>494</v>
      </c>
    </row>
    <row r="22" spans="2:13" ht="15" customHeight="1" thickBot="1" x14ac:dyDescent="0.3"/>
    <row r="23" spans="2:13" ht="15" customHeight="1" thickBot="1" x14ac:dyDescent="0.3">
      <c r="B23" s="85" t="s">
        <v>30</v>
      </c>
      <c r="C23" s="86" t="s">
        <v>1004</v>
      </c>
      <c r="E23" s="76" t="s">
        <v>103</v>
      </c>
      <c r="F23" s="76" t="s">
        <v>137</v>
      </c>
      <c r="G23" s="76" t="s">
        <v>32</v>
      </c>
      <c r="I23" s="77" t="s">
        <v>95</v>
      </c>
    </row>
    <row r="24" spans="2:13" ht="15" customHeight="1" x14ac:dyDescent="0.25">
      <c r="B24" s="95" t="s">
        <v>1005</v>
      </c>
      <c r="C24" s="96" t="s">
        <v>808</v>
      </c>
      <c r="E24" s="41"/>
      <c r="F24" s="41"/>
      <c r="G24" s="42">
        <v>0</v>
      </c>
      <c r="H24" s="249" t="str">
        <f>IF($K$28=1,"??","")</f>
        <v/>
      </c>
      <c r="I24" s="46"/>
    </row>
    <row r="25" spans="2:13" ht="15" customHeight="1" x14ac:dyDescent="0.25">
      <c r="B25" s="233" t="s">
        <v>1006</v>
      </c>
      <c r="C25" s="96" t="s">
        <v>810</v>
      </c>
      <c r="E25" s="53"/>
      <c r="F25" s="53"/>
      <c r="G25" s="54">
        <v>0</v>
      </c>
      <c r="H25" s="262" t="str">
        <f>IF($K$28=1,"??","")</f>
        <v/>
      </c>
      <c r="I25" s="52"/>
    </row>
    <row r="26" spans="2:13" ht="15" customHeight="1" x14ac:dyDescent="0.25">
      <c r="B26" s="233" t="s">
        <v>1007</v>
      </c>
      <c r="C26" s="96" t="s">
        <v>812</v>
      </c>
      <c r="E26" s="53"/>
      <c r="F26" s="53"/>
      <c r="G26" s="54">
        <v>0</v>
      </c>
      <c r="H26" s="262" t="str">
        <f>IF($K$28=1,"??","")</f>
        <v/>
      </c>
      <c r="I26" s="52"/>
    </row>
    <row r="27" spans="2:13" ht="15" customHeight="1" thickBot="1" x14ac:dyDescent="0.3">
      <c r="B27" s="234" t="s">
        <v>1008</v>
      </c>
      <c r="C27" s="81" t="s">
        <v>899</v>
      </c>
      <c r="E27" s="53"/>
      <c r="F27" s="53"/>
      <c r="G27" s="54">
        <v>0</v>
      </c>
      <c r="H27" s="251" t="str">
        <f>IF($K$28=1,"??","")</f>
        <v/>
      </c>
      <c r="I27" s="4"/>
    </row>
    <row r="28" spans="2:13" ht="15" customHeight="1" thickBot="1" x14ac:dyDescent="0.3">
      <c r="B28" s="98" t="s">
        <v>1009</v>
      </c>
      <c r="C28" s="99" t="s">
        <v>668</v>
      </c>
      <c r="E28" s="73">
        <f>SUM(E24:E27)</f>
        <v>0</v>
      </c>
      <c r="F28" s="73">
        <f>SUM(F24:F27)</f>
        <v>0</v>
      </c>
      <c r="G28" s="73">
        <f>SUM(G24:G27)</f>
        <v>0</v>
      </c>
      <c r="I28" s="193" t="s">
        <v>494</v>
      </c>
      <c r="J28" s="283">
        <f>IF(G28&gt;0,1,0)</f>
        <v>0</v>
      </c>
      <c r="K28" s="283">
        <f>IF(OR(G28&lt;&gt;G29,AND(L28&gt;1,G29=0,G28=0)),1,0)</f>
        <v>0</v>
      </c>
      <c r="L28" s="283">
        <f>IF(E28+F28&gt;0,2,0)</f>
        <v>0</v>
      </c>
      <c r="M28" s="283">
        <v>0</v>
      </c>
    </row>
    <row r="29" spans="2:13" ht="15" customHeight="1" thickBot="1" x14ac:dyDescent="0.3">
      <c r="B29" s="144"/>
      <c r="C29" s="143" t="s">
        <v>822</v>
      </c>
      <c r="E29" s="141">
        <f>'20'!E29</f>
        <v>0</v>
      </c>
      <c r="F29" s="141">
        <f>'20'!F29</f>
        <v>0</v>
      </c>
      <c r="G29" s="141">
        <f>'20'!G29</f>
        <v>0</v>
      </c>
      <c r="I29" s="194" t="s">
        <v>494</v>
      </c>
    </row>
    <row r="30" spans="2:13" ht="15" customHeight="1" thickBot="1" x14ac:dyDescent="0.3"/>
    <row r="31" spans="2:13" ht="15" customHeight="1" thickBot="1" x14ac:dyDescent="0.3">
      <c r="B31" s="85" t="s">
        <v>30</v>
      </c>
      <c r="C31" s="86" t="s">
        <v>1010</v>
      </c>
      <c r="E31" s="76" t="s">
        <v>103</v>
      </c>
      <c r="F31" s="76" t="s">
        <v>137</v>
      </c>
      <c r="G31" s="76" t="s">
        <v>32</v>
      </c>
      <c r="I31" s="77" t="s">
        <v>95</v>
      </c>
    </row>
    <row r="32" spans="2:13" ht="15" customHeight="1" x14ac:dyDescent="0.25">
      <c r="B32" s="95" t="s">
        <v>1011</v>
      </c>
      <c r="C32" s="96" t="s">
        <v>825</v>
      </c>
      <c r="E32" s="41"/>
      <c r="F32" s="41"/>
      <c r="G32" s="42">
        <v>0</v>
      </c>
      <c r="H32" s="249" t="str">
        <f>IF($K$36=1,"??","")</f>
        <v/>
      </c>
      <c r="I32" s="46"/>
    </row>
    <row r="33" spans="2:13" ht="15" customHeight="1" x14ac:dyDescent="0.25">
      <c r="B33" s="233" t="s">
        <v>1012</v>
      </c>
      <c r="C33" s="96" t="s">
        <v>827</v>
      </c>
      <c r="E33" s="53"/>
      <c r="F33" s="53"/>
      <c r="G33" s="54">
        <v>0</v>
      </c>
      <c r="H33" s="262" t="str">
        <f>IF($K$36=1,"??","")</f>
        <v/>
      </c>
      <c r="I33" s="52"/>
    </row>
    <row r="34" spans="2:13" ht="15" customHeight="1" x14ac:dyDescent="0.25">
      <c r="B34" s="233" t="s">
        <v>1013</v>
      </c>
      <c r="C34" s="96" t="s">
        <v>829</v>
      </c>
      <c r="E34" s="53"/>
      <c r="F34" s="53"/>
      <c r="G34" s="54">
        <v>0</v>
      </c>
      <c r="H34" s="262" t="str">
        <f>IF($K$36=1,"??","")</f>
        <v/>
      </c>
      <c r="I34" s="52"/>
    </row>
    <row r="35" spans="2:13" ht="15" customHeight="1" thickBot="1" x14ac:dyDescent="0.3">
      <c r="B35" s="234" t="s">
        <v>1014</v>
      </c>
      <c r="C35" s="81" t="s">
        <v>906</v>
      </c>
      <c r="E35" s="53"/>
      <c r="F35" s="53"/>
      <c r="G35" s="54">
        <v>0</v>
      </c>
      <c r="H35" s="251" t="str">
        <f>IF($K$36=1,"??","")</f>
        <v/>
      </c>
      <c r="I35" s="4"/>
    </row>
    <row r="36" spans="2:13" ht="15" customHeight="1" thickBot="1" x14ac:dyDescent="0.3">
      <c r="B36" s="98" t="s">
        <v>1015</v>
      </c>
      <c r="C36" s="99" t="s">
        <v>668</v>
      </c>
      <c r="E36" s="73">
        <f>SUM(E32:E35)</f>
        <v>0</v>
      </c>
      <c r="F36" s="73">
        <f>SUM(F32:F35)</f>
        <v>0</v>
      </c>
      <c r="G36" s="73">
        <f>SUM(G32:G35)</f>
        <v>0</v>
      </c>
      <c r="I36" s="193" t="s">
        <v>494</v>
      </c>
      <c r="J36" s="283">
        <f>IF(G36&gt;0,1,0)</f>
        <v>0</v>
      </c>
      <c r="K36" s="283">
        <f>IF(OR(G36&lt;&gt;G37,AND(L36&gt;1,G37=0,G36=0)),1,0)</f>
        <v>0</v>
      </c>
      <c r="L36" s="283">
        <f>IF(E36+F36&gt;0,2,0)</f>
        <v>0</v>
      </c>
      <c r="M36" s="283">
        <v>0</v>
      </c>
    </row>
    <row r="37" spans="2:13" ht="15" customHeight="1" thickBot="1" x14ac:dyDescent="0.3">
      <c r="B37" s="144"/>
      <c r="C37" s="143" t="s">
        <v>822</v>
      </c>
      <c r="E37" s="141">
        <f>'20'!E29</f>
        <v>0</v>
      </c>
      <c r="F37" s="141">
        <f>'20'!F29</f>
        <v>0</v>
      </c>
      <c r="G37" s="141">
        <f>'20'!G29</f>
        <v>0</v>
      </c>
      <c r="I37" s="194" t="s">
        <v>494</v>
      </c>
    </row>
    <row r="38" spans="2:13" ht="15" customHeight="1" x14ac:dyDescent="0.25"/>
    <row r="39" spans="2:13" ht="15" customHeight="1" x14ac:dyDescent="0.25"/>
    <row r="40" spans="2:13" ht="15" customHeight="1" x14ac:dyDescent="0.25"/>
    <row r="41" spans="2:13" ht="15" customHeight="1" x14ac:dyDescent="0.25"/>
    <row r="42" spans="2:13" ht="15" customHeight="1" x14ac:dyDescent="0.25"/>
    <row r="43" spans="2:13" ht="15" customHeight="1" x14ac:dyDescent="0.25"/>
    <row r="44" spans="2:13" ht="15" customHeight="1" x14ac:dyDescent="0.25"/>
    <row r="45" spans="2:13" ht="15" customHeight="1" x14ac:dyDescent="0.25"/>
    <row r="46" spans="2:13" ht="15" customHeight="1" x14ac:dyDescent="0.25"/>
    <row r="47" spans="2:13" ht="15" customHeight="1" x14ac:dyDescent="0.25"/>
    <row r="48" spans="2:13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</sheetData>
  <sheetProtection password="E11B" sheet="1"/>
  <conditionalFormatting sqref="H8:H11">
    <cfRule type="expression" dxfId="27" priority="7">
      <formula>H8=""</formula>
    </cfRule>
    <cfRule type="expression" dxfId="26" priority="8">
      <formula>H8="??"</formula>
    </cfRule>
  </conditionalFormatting>
  <conditionalFormatting sqref="H16:H19">
    <cfRule type="expression" dxfId="25" priority="5">
      <formula>H16=""</formula>
    </cfRule>
    <cfRule type="expression" dxfId="24" priority="6">
      <formula>H16="??"</formula>
    </cfRule>
  </conditionalFormatting>
  <conditionalFormatting sqref="H24:H27">
    <cfRule type="expression" dxfId="23" priority="3">
      <formula>H24=""</formula>
    </cfRule>
    <cfRule type="expression" dxfId="22" priority="4">
      <formula>H24="??"</formula>
    </cfRule>
  </conditionalFormatting>
  <conditionalFormatting sqref="H32:H35">
    <cfRule type="expression" dxfId="21" priority="1">
      <formula>H32=""</formula>
    </cfRule>
    <cfRule type="expression" dxfId="20" priority="2">
      <formula>H32="??"</formula>
    </cfRule>
  </conditionalFormatting>
  <hyperlinks>
    <hyperlink ref="E1" location="'27'!A1" display="Tilbake"/>
    <hyperlink ref="F1" location="Innhold!A2" display="Innhold"/>
    <hyperlink ref="G1" location="'TV-tjenester'!A1" display="Neste"/>
  </hyperlinks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77"/>
  <sheetViews>
    <sheetView showGridLines="0" workbookViewId="0"/>
  </sheetViews>
  <sheetFormatPr baseColWidth="10" defaultColWidth="11.42578125" defaultRowHeight="15" x14ac:dyDescent="0.25"/>
  <cols>
    <col min="1" max="1" width="2.85546875" style="314" customWidth="1"/>
    <col min="2" max="2" width="19.42578125" style="314" customWidth="1"/>
    <col min="3" max="3" width="5.7109375" style="314" customWidth="1"/>
    <col min="4" max="4" width="57.140625" style="314" customWidth="1"/>
    <col min="5" max="5" width="5.7109375" style="314" customWidth="1"/>
    <col min="6" max="8" width="17.140625" style="314" customWidth="1"/>
    <col min="9" max="9" width="2.85546875" style="314" customWidth="1"/>
    <col min="10" max="10" width="17.140625" style="314" customWidth="1"/>
  </cols>
  <sheetData>
    <row r="1" spans="4:10" ht="15.75" customHeight="1" thickBot="1" x14ac:dyDescent="0.3">
      <c r="F1" s="49" t="s">
        <v>22</v>
      </c>
      <c r="G1" s="51" t="s">
        <v>120</v>
      </c>
      <c r="H1" s="48" t="s">
        <v>23</v>
      </c>
    </row>
    <row r="2" spans="4:10" ht="15" customHeight="1" thickBot="1" x14ac:dyDescent="0.3"/>
    <row r="3" spans="4:10" ht="15" customHeight="1" x14ac:dyDescent="0.25">
      <c r="D3" s="8"/>
    </row>
    <row r="4" spans="4:10" ht="18" customHeight="1" x14ac:dyDescent="0.35">
      <c r="D4" s="10" t="s">
        <v>16</v>
      </c>
    </row>
    <row r="5" spans="4:10" ht="15" customHeight="1" thickBot="1" x14ac:dyDescent="0.3">
      <c r="D5" s="9"/>
    </row>
    <row r="6" spans="4:10" ht="15" customHeight="1" thickBot="1" x14ac:dyDescent="0.3"/>
    <row r="7" spans="4:10" ht="15" customHeight="1" thickBot="1" x14ac:dyDescent="0.3">
      <c r="D7" s="84"/>
      <c r="H7" s="305" t="s">
        <v>122</v>
      </c>
      <c r="I7" s="306"/>
      <c r="J7" s="293" t="s">
        <v>8</v>
      </c>
    </row>
    <row r="8" spans="4:10" ht="15" customHeight="1" x14ac:dyDescent="0.25">
      <c r="D8" s="168" t="s">
        <v>123</v>
      </c>
      <c r="F8" s="94" t="s">
        <v>1016</v>
      </c>
      <c r="H8" s="307">
        <f>'29'!J3</f>
        <v>14</v>
      </c>
      <c r="I8" s="308"/>
      <c r="J8" s="309">
        <f>'29'!K3</f>
        <v>0</v>
      </c>
    </row>
    <row r="9" spans="4:10" ht="15" customHeight="1" thickBot="1" x14ac:dyDescent="0.3">
      <c r="D9" s="75" t="s">
        <v>125</v>
      </c>
      <c r="F9" s="123" t="s">
        <v>1017</v>
      </c>
      <c r="H9" s="312">
        <f>'30'!J3</f>
        <v>22</v>
      </c>
      <c r="I9" s="308"/>
      <c r="J9" s="313">
        <f>'30'!K3</f>
        <v>0</v>
      </c>
    </row>
    <row r="10" spans="4:10" ht="15" customHeight="1" thickBot="1" x14ac:dyDescent="0.3"/>
    <row r="11" spans="4:10" ht="19.5" customHeight="1" thickBot="1" x14ac:dyDescent="0.35">
      <c r="H11" s="317">
        <f>SUM(H8:H10)</f>
        <v>36</v>
      </c>
      <c r="I11" s="318"/>
      <c r="J11" s="319">
        <f>SUM(J8:J10)</f>
        <v>0</v>
      </c>
    </row>
    <row r="12" spans="4:10" ht="15" customHeight="1" x14ac:dyDescent="0.25"/>
    <row r="13" spans="4:10" ht="15" customHeight="1" x14ac:dyDescent="0.25"/>
    <row r="14" spans="4:10" ht="15" customHeight="1" x14ac:dyDescent="0.25"/>
    <row r="15" spans="4:10" ht="15" customHeight="1" x14ac:dyDescent="0.25"/>
    <row r="16" spans="4:10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sheetProtection password="E11B" sheet="1"/>
  <conditionalFormatting sqref="J11 J8:J9">
    <cfRule type="cellIs" dxfId="19" priority="1" operator="greaterThan">
      <formula>0</formula>
    </cfRule>
  </conditionalFormatting>
  <hyperlinks>
    <hyperlink ref="F1" location="'28'!A1" display="Tilbake"/>
    <hyperlink ref="G1" location="Innhold!A2" display="Innhold"/>
    <hyperlink ref="H1" location="'29'!G8" display="Neste"/>
    <hyperlink ref="F8" location="'29'!A1" display="Side 20"/>
    <hyperlink ref="F9" location="'30'!A1" display="Side 21"/>
  </hyperlinks>
  <pageMargins left="0.7" right="0.7" top="0.75" bottom="0.75" header="0.3" footer="0.3"/>
  <pageSetup paperSize="9" orientation="portrait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6"/>
  <sheetViews>
    <sheetView showGridLines="0" workbookViewId="0">
      <pane ySplit="5" topLeftCell="A6" activePane="bottomLeft" state="frozen"/>
      <selection pane="bottomLeft" activeCell="G18" sqref="G18:G24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63.5703125" style="314" customWidth="1"/>
    <col min="4" max="4" width="5.7109375" style="283" customWidth="1"/>
    <col min="5" max="7" width="17.140625" style="314" customWidth="1"/>
    <col min="8" max="8" width="5.7109375" style="314" customWidth="1"/>
    <col min="9" max="9" width="74.8554687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1016</v>
      </c>
      <c r="C3" s="58"/>
      <c r="E3" s="57"/>
      <c r="F3" s="59"/>
      <c r="G3" s="60"/>
      <c r="J3" s="283">
        <f>SUM(J8:J55)</f>
        <v>14</v>
      </c>
      <c r="K3" s="283">
        <f>SUM(K8:K55)</f>
        <v>0</v>
      </c>
      <c r="L3" s="283">
        <f>SUM(L8:L55)/2</f>
        <v>6</v>
      </c>
      <c r="M3" s="283">
        <f>SUM(M8:M55)</f>
        <v>0</v>
      </c>
    </row>
    <row r="4" spans="2:13" ht="15" customHeight="1" x14ac:dyDescent="0.25">
      <c r="B4" s="61"/>
      <c r="C4" s="62"/>
      <c r="E4" s="63"/>
      <c r="F4" s="64" t="s">
        <v>16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123</v>
      </c>
      <c r="G5" s="69"/>
    </row>
    <row r="6" spans="2:13" ht="15" customHeight="1" thickBot="1" x14ac:dyDescent="0.3"/>
    <row r="7" spans="2:13" ht="15" customHeight="1" thickBot="1" x14ac:dyDescent="0.3">
      <c r="B7" s="83" t="s">
        <v>30</v>
      </c>
      <c r="C7" s="84" t="s">
        <v>136</v>
      </c>
      <c r="E7" s="70" t="s">
        <v>103</v>
      </c>
      <c r="F7" s="70" t="s">
        <v>137</v>
      </c>
      <c r="G7" s="70" t="s">
        <v>32</v>
      </c>
      <c r="I7" s="93" t="s">
        <v>95</v>
      </c>
      <c r="J7" s="283"/>
      <c r="K7" s="283"/>
    </row>
    <row r="8" spans="2:13" ht="15" customHeight="1" x14ac:dyDescent="0.25">
      <c r="B8" s="232" t="s">
        <v>1018</v>
      </c>
      <c r="C8" s="168" t="s">
        <v>733</v>
      </c>
      <c r="D8" s="270">
        <v>0.3</v>
      </c>
      <c r="E8" s="53">
        <v>301211</v>
      </c>
      <c r="F8" s="53">
        <v>298083.3513789362</v>
      </c>
      <c r="G8" s="264">
        <v>294729.96225333167</v>
      </c>
      <c r="H8" s="249" t="str">
        <f t="shared" ref="H8:H14" si="0">IF(K8=1,"??","")</f>
        <v/>
      </c>
      <c r="I8" s="261"/>
      <c r="J8" s="283">
        <f t="shared" ref="J8:J14" si="1">IF(ISNUMBER(G8),1,0)</f>
        <v>1</v>
      </c>
      <c r="K8" s="283">
        <f t="shared" ref="K8:K14" si="2">IF(L8-M8-J8=2,1,0)</f>
        <v>0</v>
      </c>
      <c r="L8" s="283">
        <f t="shared" ref="L8:L14" si="3">IF(E8+F8&gt;0,2,0)</f>
        <v>2</v>
      </c>
      <c r="M8" s="283">
        <f t="shared" ref="M8:M14" si="4">IF(ISBLANK(I8),0,1)</f>
        <v>0</v>
      </c>
    </row>
    <row r="9" spans="2:13" ht="15" customHeight="1" x14ac:dyDescent="0.25">
      <c r="B9" s="233" t="s">
        <v>1019</v>
      </c>
      <c r="C9" s="132" t="s">
        <v>735</v>
      </c>
      <c r="D9" s="270">
        <v>0.3</v>
      </c>
      <c r="E9" s="53">
        <v>217608</v>
      </c>
      <c r="F9" s="53">
        <v>216465.89691798709</v>
      </c>
      <c r="G9" s="264">
        <v>212838.52299487282</v>
      </c>
      <c r="H9" s="262" t="str">
        <f t="shared" si="0"/>
        <v/>
      </c>
      <c r="I9" s="261"/>
      <c r="J9" s="283">
        <f t="shared" si="1"/>
        <v>1</v>
      </c>
      <c r="K9" s="283">
        <f t="shared" si="2"/>
        <v>0</v>
      </c>
      <c r="L9" s="283">
        <f t="shared" si="3"/>
        <v>2</v>
      </c>
      <c r="M9" s="283">
        <f t="shared" si="4"/>
        <v>0</v>
      </c>
    </row>
    <row r="10" spans="2:13" ht="15" customHeight="1" x14ac:dyDescent="0.25">
      <c r="B10" s="233" t="s">
        <v>1020</v>
      </c>
      <c r="C10" s="127" t="s">
        <v>737</v>
      </c>
      <c r="D10" s="270">
        <v>0.3</v>
      </c>
      <c r="E10" s="53">
        <v>78812</v>
      </c>
      <c r="F10" s="53">
        <v>81463.648621063781</v>
      </c>
      <c r="G10" s="264">
        <v>81507.037746668371</v>
      </c>
      <c r="H10" s="262" t="str">
        <f t="shared" si="0"/>
        <v/>
      </c>
      <c r="I10" s="261"/>
      <c r="J10" s="283">
        <f t="shared" si="1"/>
        <v>1</v>
      </c>
      <c r="K10" s="283">
        <f t="shared" si="2"/>
        <v>0</v>
      </c>
      <c r="L10" s="283">
        <f t="shared" si="3"/>
        <v>2</v>
      </c>
      <c r="M10" s="283">
        <f t="shared" si="4"/>
        <v>0</v>
      </c>
    </row>
    <row r="11" spans="2:13" ht="15" customHeight="1" x14ac:dyDescent="0.25">
      <c r="B11" s="233" t="s">
        <v>1021</v>
      </c>
      <c r="C11" s="132" t="s">
        <v>735</v>
      </c>
      <c r="D11" s="270">
        <v>0.3</v>
      </c>
      <c r="E11" s="53">
        <v>53465</v>
      </c>
      <c r="F11" s="53">
        <v>55878.103082012887</v>
      </c>
      <c r="G11" s="264">
        <v>58614.477005127192</v>
      </c>
      <c r="H11" s="262" t="str">
        <f t="shared" si="0"/>
        <v/>
      </c>
      <c r="I11" s="261"/>
      <c r="J11" s="283">
        <f t="shared" si="1"/>
        <v>1</v>
      </c>
      <c r="K11" s="283">
        <f t="shared" si="2"/>
        <v>0</v>
      </c>
      <c r="L11" s="283">
        <f t="shared" si="3"/>
        <v>2</v>
      </c>
      <c r="M11" s="283">
        <f t="shared" si="4"/>
        <v>0</v>
      </c>
    </row>
    <row r="12" spans="2:13" ht="15" customHeight="1" x14ac:dyDescent="0.25">
      <c r="B12" s="233" t="s">
        <v>1022</v>
      </c>
      <c r="C12" s="127" t="s">
        <v>740</v>
      </c>
      <c r="D12" s="270">
        <v>0.3</v>
      </c>
      <c r="E12" s="53"/>
      <c r="F12" s="53"/>
      <c r="G12" s="264">
        <v>0</v>
      </c>
      <c r="H12" s="262" t="str">
        <f t="shared" si="0"/>
        <v/>
      </c>
      <c r="I12" s="261"/>
      <c r="J12" s="283">
        <f t="shared" si="1"/>
        <v>1</v>
      </c>
      <c r="K12" s="283">
        <f t="shared" si="2"/>
        <v>0</v>
      </c>
      <c r="L12" s="283">
        <f t="shared" si="3"/>
        <v>0</v>
      </c>
      <c r="M12" s="283">
        <f t="shared" si="4"/>
        <v>0</v>
      </c>
    </row>
    <row r="13" spans="2:13" ht="15" customHeight="1" x14ac:dyDescent="0.25">
      <c r="B13" s="233" t="s">
        <v>1023</v>
      </c>
      <c r="C13" s="127" t="s">
        <v>1024</v>
      </c>
      <c r="D13" s="270">
        <v>0.3</v>
      </c>
      <c r="E13" s="53"/>
      <c r="F13" s="53"/>
      <c r="G13" s="264">
        <v>0</v>
      </c>
      <c r="H13" s="262" t="str">
        <f t="shared" si="0"/>
        <v/>
      </c>
      <c r="I13" s="261"/>
      <c r="J13" s="283">
        <f t="shared" si="1"/>
        <v>1</v>
      </c>
      <c r="K13" s="283">
        <f t="shared" si="2"/>
        <v>0</v>
      </c>
      <c r="L13" s="283">
        <f t="shared" si="3"/>
        <v>0</v>
      </c>
      <c r="M13" s="283">
        <f t="shared" si="4"/>
        <v>0</v>
      </c>
    </row>
    <row r="14" spans="2:13" ht="15" customHeight="1" thickBot="1" x14ac:dyDescent="0.3">
      <c r="B14" s="234" t="s">
        <v>1025</v>
      </c>
      <c r="C14" s="97" t="s">
        <v>729</v>
      </c>
      <c r="D14" s="270">
        <v>0.3</v>
      </c>
      <c r="E14" s="53"/>
      <c r="F14" s="53"/>
      <c r="G14" s="264">
        <v>0</v>
      </c>
      <c r="H14" s="251" t="str">
        <f t="shared" si="0"/>
        <v/>
      </c>
      <c r="I14" s="337"/>
      <c r="J14" s="283">
        <f t="shared" si="1"/>
        <v>1</v>
      </c>
      <c r="K14" s="283">
        <f t="shared" si="2"/>
        <v>0</v>
      </c>
      <c r="L14" s="283">
        <f t="shared" si="3"/>
        <v>0</v>
      </c>
      <c r="M14" s="283">
        <f t="shared" si="4"/>
        <v>0</v>
      </c>
    </row>
    <row r="15" spans="2:13" ht="15" customHeight="1" thickBot="1" x14ac:dyDescent="0.3">
      <c r="B15" s="98" t="s">
        <v>1026</v>
      </c>
      <c r="C15" s="99" t="s">
        <v>668</v>
      </c>
      <c r="D15" s="270"/>
      <c r="E15" s="73">
        <f>E8+E10+E12+E13+E14</f>
        <v>380023</v>
      </c>
      <c r="F15" s="73">
        <f>F8+F10+F12+F13+F14</f>
        <v>379547</v>
      </c>
      <c r="G15" s="73">
        <f>G8+G10+G12+G13+G14</f>
        <v>376237.00000000006</v>
      </c>
    </row>
    <row r="16" spans="2:13" ht="15" customHeight="1" thickBot="1" x14ac:dyDescent="0.3">
      <c r="D16" s="270"/>
    </row>
    <row r="17" spans="2:13" ht="15" customHeight="1" thickBot="1" x14ac:dyDescent="0.3">
      <c r="B17" s="85" t="s">
        <v>30</v>
      </c>
      <c r="C17" s="86" t="s">
        <v>144</v>
      </c>
      <c r="D17" s="270"/>
      <c r="E17" s="76" t="s">
        <v>103</v>
      </c>
      <c r="F17" s="76" t="s">
        <v>137</v>
      </c>
      <c r="G17" s="76" t="s">
        <v>32</v>
      </c>
      <c r="I17" s="77" t="s">
        <v>95</v>
      </c>
    </row>
    <row r="18" spans="2:13" ht="15" customHeight="1" x14ac:dyDescent="0.25">
      <c r="B18" s="232" t="s">
        <v>1027</v>
      </c>
      <c r="C18" s="168" t="s">
        <v>733</v>
      </c>
      <c r="D18" s="270">
        <v>0.3</v>
      </c>
      <c r="E18" s="41">
        <v>5564.5745490650343</v>
      </c>
      <c r="F18" s="41">
        <v>5310.5</v>
      </c>
      <c r="G18" s="263">
        <v>5269</v>
      </c>
      <c r="H18" s="249" t="str">
        <f t="shared" ref="H18:H24" si="5">IF(K18=1,"??","")</f>
        <v/>
      </c>
      <c r="I18" s="260"/>
      <c r="J18" s="283">
        <f t="shared" ref="J18:J24" si="6">IF(ISNUMBER(G18),1,0)</f>
        <v>1</v>
      </c>
      <c r="K18" s="283">
        <f t="shared" ref="K18:K24" si="7">IF(L18-M18-J18=2,1,0)</f>
        <v>0</v>
      </c>
      <c r="L18" s="283">
        <f t="shared" ref="L18:L24" si="8">IF(E18+F18&gt;0,2,0)</f>
        <v>2</v>
      </c>
      <c r="M18" s="283">
        <f t="shared" ref="M18:M24" si="9">IF(ISBLANK(I18),0,1)</f>
        <v>0</v>
      </c>
    </row>
    <row r="19" spans="2:13" ht="15" customHeight="1" x14ac:dyDescent="0.25">
      <c r="B19" s="233" t="s">
        <v>1028</v>
      </c>
      <c r="C19" s="132" t="s">
        <v>735</v>
      </c>
      <c r="D19" s="270">
        <v>0.3</v>
      </c>
      <c r="E19" s="53"/>
      <c r="F19" s="53"/>
      <c r="G19" s="264">
        <v>0</v>
      </c>
      <c r="H19" s="262" t="str">
        <f t="shared" si="5"/>
        <v/>
      </c>
      <c r="I19" s="261"/>
      <c r="J19" s="283">
        <f t="shared" si="6"/>
        <v>1</v>
      </c>
      <c r="K19" s="283">
        <f t="shared" si="7"/>
        <v>0</v>
      </c>
      <c r="L19" s="283">
        <f t="shared" si="8"/>
        <v>0</v>
      </c>
      <c r="M19" s="283">
        <f t="shared" si="9"/>
        <v>0</v>
      </c>
    </row>
    <row r="20" spans="2:13" ht="15" customHeight="1" x14ac:dyDescent="0.25">
      <c r="B20" s="233" t="s">
        <v>1029</v>
      </c>
      <c r="C20" s="127" t="s">
        <v>737</v>
      </c>
      <c r="D20" s="270">
        <v>0.3</v>
      </c>
      <c r="E20" s="53">
        <v>17749.42545093497</v>
      </c>
      <c r="F20" s="53">
        <v>18605.5</v>
      </c>
      <c r="G20" s="264">
        <v>19670</v>
      </c>
      <c r="H20" s="262" t="str">
        <f t="shared" si="5"/>
        <v/>
      </c>
      <c r="I20" s="261"/>
      <c r="J20" s="283">
        <f t="shared" si="6"/>
        <v>1</v>
      </c>
      <c r="K20" s="283">
        <f t="shared" si="7"/>
        <v>0</v>
      </c>
      <c r="L20" s="283">
        <f t="shared" si="8"/>
        <v>2</v>
      </c>
      <c r="M20" s="283">
        <f t="shared" si="9"/>
        <v>0</v>
      </c>
    </row>
    <row r="21" spans="2:13" ht="15" customHeight="1" x14ac:dyDescent="0.25">
      <c r="B21" s="233" t="s">
        <v>1030</v>
      </c>
      <c r="C21" s="132" t="s">
        <v>735</v>
      </c>
      <c r="D21" s="270">
        <v>0.3</v>
      </c>
      <c r="E21" s="53"/>
      <c r="F21" s="53"/>
      <c r="G21" s="264">
        <v>0</v>
      </c>
      <c r="H21" s="262" t="str">
        <f t="shared" si="5"/>
        <v/>
      </c>
      <c r="I21" s="261"/>
      <c r="J21" s="283">
        <f t="shared" si="6"/>
        <v>1</v>
      </c>
      <c r="K21" s="283">
        <f t="shared" si="7"/>
        <v>0</v>
      </c>
      <c r="L21" s="283">
        <f t="shared" si="8"/>
        <v>0</v>
      </c>
      <c r="M21" s="283">
        <f t="shared" si="9"/>
        <v>0</v>
      </c>
    </row>
    <row r="22" spans="2:13" ht="15" customHeight="1" x14ac:dyDescent="0.25">
      <c r="B22" s="233" t="s">
        <v>1031</v>
      </c>
      <c r="C22" s="127" t="s">
        <v>740</v>
      </c>
      <c r="D22" s="270">
        <v>0.3</v>
      </c>
      <c r="E22" s="53"/>
      <c r="F22" s="53"/>
      <c r="G22" s="264">
        <v>0</v>
      </c>
      <c r="H22" s="262" t="str">
        <f t="shared" si="5"/>
        <v/>
      </c>
      <c r="I22" s="261"/>
      <c r="J22" s="283">
        <f t="shared" si="6"/>
        <v>1</v>
      </c>
      <c r="K22" s="283">
        <f t="shared" si="7"/>
        <v>0</v>
      </c>
      <c r="L22" s="283">
        <f t="shared" si="8"/>
        <v>0</v>
      </c>
      <c r="M22" s="283">
        <f t="shared" si="9"/>
        <v>0</v>
      </c>
    </row>
    <row r="23" spans="2:13" ht="15" customHeight="1" x14ac:dyDescent="0.25">
      <c r="B23" s="233" t="s">
        <v>1032</v>
      </c>
      <c r="C23" s="127" t="s">
        <v>1024</v>
      </c>
      <c r="D23" s="270">
        <v>0.3</v>
      </c>
      <c r="E23" s="53"/>
      <c r="F23" s="53"/>
      <c r="G23" s="264">
        <v>0</v>
      </c>
      <c r="H23" s="262" t="str">
        <f t="shared" si="5"/>
        <v/>
      </c>
      <c r="I23" s="261"/>
      <c r="J23" s="283">
        <f t="shared" si="6"/>
        <v>1</v>
      </c>
      <c r="K23" s="283">
        <f t="shared" si="7"/>
        <v>0</v>
      </c>
      <c r="L23" s="283">
        <f t="shared" si="8"/>
        <v>0</v>
      </c>
      <c r="M23" s="283">
        <f t="shared" si="9"/>
        <v>0</v>
      </c>
    </row>
    <row r="24" spans="2:13" ht="15" customHeight="1" thickBot="1" x14ac:dyDescent="0.3">
      <c r="B24" s="234" t="s">
        <v>1033</v>
      </c>
      <c r="C24" s="97" t="s">
        <v>729</v>
      </c>
      <c r="D24" s="270">
        <v>0.3</v>
      </c>
      <c r="E24" s="53"/>
      <c r="F24" s="53"/>
      <c r="G24" s="264">
        <v>0</v>
      </c>
      <c r="H24" s="251" t="str">
        <f t="shared" si="5"/>
        <v/>
      </c>
      <c r="I24" s="337"/>
      <c r="J24" s="283">
        <f t="shared" si="6"/>
        <v>1</v>
      </c>
      <c r="K24" s="283">
        <f t="shared" si="7"/>
        <v>0</v>
      </c>
      <c r="L24" s="283">
        <f t="shared" si="8"/>
        <v>0</v>
      </c>
      <c r="M24" s="283">
        <f t="shared" si="9"/>
        <v>0</v>
      </c>
    </row>
    <row r="25" spans="2:13" ht="15" customHeight="1" thickBot="1" x14ac:dyDescent="0.3">
      <c r="B25" s="98" t="s">
        <v>1034</v>
      </c>
      <c r="C25" s="99" t="s">
        <v>668</v>
      </c>
      <c r="E25" s="73">
        <f>E18+E20+E22+E23+E24</f>
        <v>23314.000000000004</v>
      </c>
      <c r="F25" s="73">
        <f>F18+F20+F22+F23+F24</f>
        <v>23916</v>
      </c>
      <c r="G25" s="73">
        <f>G18+G20+G22+G23+G24</f>
        <v>24939</v>
      </c>
    </row>
    <row r="26" spans="2:13" ht="15" customHeight="1" x14ac:dyDescent="0.25"/>
    <row r="27" spans="2:13" ht="15" customHeight="1" x14ac:dyDescent="0.25"/>
    <row r="28" spans="2:13" ht="15" customHeight="1" x14ac:dyDescent="0.25"/>
    <row r="29" spans="2:13" ht="15" customHeight="1" x14ac:dyDescent="0.25"/>
    <row r="30" spans="2:13" ht="15" customHeight="1" x14ac:dyDescent="0.25"/>
    <row r="31" spans="2:13" ht="15" customHeight="1" x14ac:dyDescent="0.25"/>
    <row r="32" spans="2:13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</sheetData>
  <sheetProtection password="E11B" sheet="1"/>
  <conditionalFormatting sqref="H18:H24 H8:H14">
    <cfRule type="expression" dxfId="18" priority="1">
      <formula>H8=""</formula>
    </cfRule>
    <cfRule type="expression" dxfId="17" priority="2">
      <formula>H8="??"</formula>
    </cfRule>
  </conditionalFormatting>
  <hyperlinks>
    <hyperlink ref="E1" location="'TV-tjenester'!A1" display="Tilbake"/>
    <hyperlink ref="F1" location="Innhold!A2" display="Innhold"/>
    <hyperlink ref="G1" location="'30'!G8" display="Neste"/>
  </hyperlinks>
  <pageMargins left="0.7" right="0.7" top="0.75" bottom="0.75" header="0.3" footer="0.3"/>
  <pageSetup paperSize="9" orientation="portrait" horizontalDpi="0" verticalDpi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5"/>
  <sheetViews>
    <sheetView showGridLines="0" workbookViewId="0">
      <pane ySplit="5" topLeftCell="A34" activePane="bottomLeft" state="frozen"/>
      <selection pane="bottomLeft" activeCell="G58" sqref="G58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63.42578125" style="314" customWidth="1"/>
    <col min="4" max="4" width="5.7109375" style="283" customWidth="1"/>
    <col min="5" max="7" width="17.140625" style="314" customWidth="1"/>
    <col min="8" max="8" width="5.7109375" style="314" customWidth="1"/>
    <col min="9" max="9" width="71.4257812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G1" s="115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1017</v>
      </c>
      <c r="C3" s="58"/>
      <c r="E3" s="57"/>
      <c r="F3" s="59"/>
      <c r="G3" s="60"/>
      <c r="J3" s="283">
        <f>SUM(J8:J55)</f>
        <v>22</v>
      </c>
      <c r="K3" s="283">
        <f>SUM(K8:K55)</f>
        <v>0</v>
      </c>
      <c r="L3" s="283">
        <f>SUM(L8:L55)/2</f>
        <v>10</v>
      </c>
      <c r="M3" s="283">
        <f>SUM(M8:M55)</f>
        <v>0</v>
      </c>
    </row>
    <row r="4" spans="2:13" ht="15" customHeight="1" x14ac:dyDescent="0.25">
      <c r="B4" s="61"/>
      <c r="C4" s="62"/>
      <c r="E4" s="63"/>
      <c r="F4" s="64" t="s">
        <v>16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125</v>
      </c>
      <c r="G5" s="69"/>
    </row>
    <row r="6" spans="2:13" ht="15" customHeight="1" thickBot="1" x14ac:dyDescent="0.3"/>
    <row r="7" spans="2:13" ht="15" customHeight="1" thickBot="1" x14ac:dyDescent="0.3">
      <c r="B7" s="83" t="s">
        <v>30</v>
      </c>
      <c r="C7" s="84" t="s">
        <v>1035</v>
      </c>
      <c r="E7" s="70" t="s">
        <v>103</v>
      </c>
      <c r="F7" s="70" t="s">
        <v>137</v>
      </c>
      <c r="G7" s="70" t="s">
        <v>32</v>
      </c>
      <c r="I7" s="93" t="s">
        <v>95</v>
      </c>
      <c r="J7" s="283"/>
      <c r="K7" s="283"/>
    </row>
    <row r="8" spans="2:13" ht="15" customHeight="1" x14ac:dyDescent="0.25">
      <c r="B8" s="232" t="s">
        <v>1036</v>
      </c>
      <c r="C8" s="168" t="s">
        <v>1037</v>
      </c>
      <c r="D8" s="270"/>
      <c r="E8" s="41">
        <v>975151.8008328008</v>
      </c>
      <c r="F8" s="41">
        <v>468162.44436059438</v>
      </c>
      <c r="G8" s="263">
        <v>939753.18793536746</v>
      </c>
      <c r="H8" s="249" t="str">
        <f>IF(K8=1,"??","")</f>
        <v/>
      </c>
      <c r="I8" s="260"/>
      <c r="J8" s="283">
        <f>IF(ISNUMBER(G8),1,0)</f>
        <v>1</v>
      </c>
      <c r="K8" s="283">
        <f>IF(L8-M8-J8=2,1,0)</f>
        <v>0</v>
      </c>
      <c r="L8" s="283">
        <f>IF(E8+F8&gt;0,2,0)</f>
        <v>2</v>
      </c>
      <c r="M8" s="283">
        <f>IF(ISBLANK(I8),0,1)</f>
        <v>0</v>
      </c>
    </row>
    <row r="9" spans="2:13" ht="15" customHeight="1" thickBot="1" x14ac:dyDescent="0.3">
      <c r="B9" s="234" t="s">
        <v>1038</v>
      </c>
      <c r="C9" s="147" t="s">
        <v>1039</v>
      </c>
      <c r="D9" s="270"/>
      <c r="E9" s="53">
        <v>134383.70236021851</v>
      </c>
      <c r="F9" s="53">
        <v>69792.169365179972</v>
      </c>
      <c r="G9" s="264">
        <v>133144.1411747883</v>
      </c>
      <c r="H9" s="251" t="str">
        <f>IF(K9=1,"??","")</f>
        <v/>
      </c>
      <c r="I9" s="337"/>
      <c r="J9" s="283">
        <f>IF(ISNUMBER(G9),1,0)</f>
        <v>1</v>
      </c>
      <c r="K9" s="283">
        <f>IF(L9-M9-J9=2,1,0)</f>
        <v>0</v>
      </c>
      <c r="L9" s="283">
        <f>IF(E9+F9&gt;0,2,0)</f>
        <v>2</v>
      </c>
      <c r="M9" s="283">
        <f>IF(ISBLANK(I9),0,1)</f>
        <v>0</v>
      </c>
    </row>
    <row r="10" spans="2:13" ht="15" customHeight="1" thickBot="1" x14ac:dyDescent="0.3">
      <c r="B10" s="98" t="s">
        <v>1040</v>
      </c>
      <c r="C10" s="99" t="s">
        <v>1041</v>
      </c>
      <c r="D10" s="270"/>
      <c r="E10" s="73">
        <f>SUM(E8:E9)</f>
        <v>1109535.5031930194</v>
      </c>
      <c r="F10" s="73">
        <f>SUM(F8:F9)</f>
        <v>537954.61372577434</v>
      </c>
      <c r="G10" s="73">
        <f>SUM(G8:G9)</f>
        <v>1072897.3291101558</v>
      </c>
    </row>
    <row r="11" spans="2:13" ht="15" customHeight="1" thickBot="1" x14ac:dyDescent="0.3">
      <c r="B11" s="102" t="s">
        <v>1042</v>
      </c>
      <c r="C11" s="148" t="s">
        <v>774</v>
      </c>
      <c r="D11" s="270"/>
      <c r="E11" s="53">
        <v>571900.13378636912</v>
      </c>
      <c r="F11" s="53">
        <v>284114.71791592432</v>
      </c>
      <c r="G11" s="264">
        <v>568698.00653946097</v>
      </c>
      <c r="H11" s="248" t="str">
        <f>IF(K11=1,"??","")</f>
        <v/>
      </c>
      <c r="I11" s="274"/>
      <c r="J11" s="283">
        <f>IF(ISNUMBER(G11),1,0)</f>
        <v>1</v>
      </c>
      <c r="K11" s="283">
        <f>IF(L11-M11-J11=2,1,0)</f>
        <v>0</v>
      </c>
      <c r="L11" s="283">
        <f>IF(E11+F11&gt;0,2,0)</f>
        <v>2</v>
      </c>
      <c r="M11" s="283">
        <f>IF(ISBLANK(I11),0,1)</f>
        <v>0</v>
      </c>
    </row>
    <row r="12" spans="2:13" ht="15" customHeight="1" thickBot="1" x14ac:dyDescent="0.3">
      <c r="D12" s="270"/>
    </row>
    <row r="13" spans="2:13" ht="15" customHeight="1" thickBot="1" x14ac:dyDescent="0.3">
      <c r="B13" s="83" t="s">
        <v>30</v>
      </c>
      <c r="C13" s="84" t="s">
        <v>1043</v>
      </c>
      <c r="D13" s="270"/>
      <c r="E13" s="70" t="s">
        <v>103</v>
      </c>
      <c r="F13" s="70" t="s">
        <v>137</v>
      </c>
      <c r="G13" s="70" t="s">
        <v>32</v>
      </c>
      <c r="I13" s="93" t="s">
        <v>95</v>
      </c>
    </row>
    <row r="14" spans="2:13" ht="15" customHeight="1" x14ac:dyDescent="0.25">
      <c r="B14" s="232" t="s">
        <v>1044</v>
      </c>
      <c r="C14" s="168" t="s">
        <v>1037</v>
      </c>
      <c r="D14" s="270"/>
      <c r="E14" s="41">
        <v>238913.4499271989</v>
      </c>
      <c r="F14" s="41">
        <v>127889.50139252561</v>
      </c>
      <c r="G14" s="263">
        <v>257270.90131463276</v>
      </c>
      <c r="H14" s="249" t="str">
        <f>IF(K14=1,"??","")</f>
        <v/>
      </c>
      <c r="I14" s="260"/>
      <c r="J14" s="283">
        <f>IF(ISNUMBER(G14),1,0)</f>
        <v>1</v>
      </c>
      <c r="K14" s="283">
        <f>IF(L14-M14-J14=2,1,0)</f>
        <v>0</v>
      </c>
      <c r="L14" s="283">
        <f>IF(E14+F14&gt;0,2,0)</f>
        <v>2</v>
      </c>
      <c r="M14" s="283">
        <f>IF(ISBLANK(I14),0,1)</f>
        <v>0</v>
      </c>
    </row>
    <row r="15" spans="2:13" ht="15" customHeight="1" thickBot="1" x14ac:dyDescent="0.3">
      <c r="B15" s="234" t="s">
        <v>1045</v>
      </c>
      <c r="C15" s="147" t="s">
        <v>1039</v>
      </c>
      <c r="D15" s="270"/>
      <c r="E15" s="53">
        <v>32522.431509781491</v>
      </c>
      <c r="F15" s="53">
        <v>18464.991259660121</v>
      </c>
      <c r="G15" s="264">
        <v>38129.930975211668</v>
      </c>
      <c r="H15" s="251" t="str">
        <f>IF(K15=1,"??","")</f>
        <v/>
      </c>
      <c r="I15" s="337"/>
      <c r="J15" s="283">
        <f>IF(ISNUMBER(G15),1,0)</f>
        <v>1</v>
      </c>
      <c r="K15" s="283">
        <f>IF(L15-M15-J15=2,1,0)</f>
        <v>0</v>
      </c>
      <c r="L15" s="283">
        <f>IF(E15+F15&gt;0,2,0)</f>
        <v>2</v>
      </c>
      <c r="M15" s="283">
        <f>IF(ISBLANK(I15),0,1)</f>
        <v>0</v>
      </c>
    </row>
    <row r="16" spans="2:13" ht="15" customHeight="1" thickBot="1" x14ac:dyDescent="0.3">
      <c r="B16" s="98" t="s">
        <v>1046</v>
      </c>
      <c r="C16" s="99" t="s">
        <v>1041</v>
      </c>
      <c r="D16" s="270"/>
      <c r="E16" s="73">
        <f>SUM(E14:E15)</f>
        <v>271435.88143698039</v>
      </c>
      <c r="F16" s="73">
        <f>SUM(F14:F15)</f>
        <v>146354.49265218573</v>
      </c>
      <c r="G16" s="73">
        <f>SUM(G14:G15)</f>
        <v>295400.8322898444</v>
      </c>
    </row>
    <row r="17" spans="2:13" ht="15" customHeight="1" thickBot="1" x14ac:dyDescent="0.3">
      <c r="B17" s="102" t="s">
        <v>1047</v>
      </c>
      <c r="C17" s="148" t="s">
        <v>774</v>
      </c>
      <c r="D17" s="270"/>
      <c r="E17" s="53">
        <v>136626.15949363101</v>
      </c>
      <c r="F17" s="53">
        <v>69128.493008115664</v>
      </c>
      <c r="G17" s="264">
        <v>145634.28507053904</v>
      </c>
      <c r="H17" s="248" t="str">
        <f>IF(K17=1,"??","")</f>
        <v/>
      </c>
      <c r="I17" s="274"/>
      <c r="J17" s="283">
        <f>IF(ISNUMBER(G17),1,0)</f>
        <v>1</v>
      </c>
      <c r="K17" s="283">
        <f>IF(L17-M17-J17=2,1,0)</f>
        <v>0</v>
      </c>
      <c r="L17" s="283">
        <f>IF(E17+F17&gt;0,2,0)</f>
        <v>2</v>
      </c>
      <c r="M17" s="283">
        <f>IF(ISBLANK(I17),0,1)</f>
        <v>0</v>
      </c>
    </row>
    <row r="18" spans="2:13" ht="15" customHeight="1" thickBot="1" x14ac:dyDescent="0.3">
      <c r="D18" s="270"/>
    </row>
    <row r="19" spans="2:13" ht="15" customHeight="1" thickBot="1" x14ac:dyDescent="0.3">
      <c r="B19" s="83" t="s">
        <v>30</v>
      </c>
      <c r="C19" s="84" t="s">
        <v>1048</v>
      </c>
      <c r="D19" s="270"/>
      <c r="E19" s="70" t="s">
        <v>103</v>
      </c>
      <c r="F19" s="70" t="s">
        <v>137</v>
      </c>
      <c r="G19" s="70" t="s">
        <v>32</v>
      </c>
      <c r="I19" s="93" t="s">
        <v>95</v>
      </c>
    </row>
    <row r="20" spans="2:13" ht="15" customHeight="1" x14ac:dyDescent="0.25">
      <c r="B20" s="232" t="s">
        <v>1049</v>
      </c>
      <c r="C20" s="168" t="s">
        <v>1037</v>
      </c>
      <c r="D20" s="270"/>
      <c r="E20" s="41"/>
      <c r="F20" s="41"/>
      <c r="G20" s="263">
        <v>0</v>
      </c>
      <c r="H20" s="249" t="str">
        <f>IF(K20=1,"??","")</f>
        <v/>
      </c>
      <c r="I20" s="260"/>
      <c r="J20" s="283">
        <f>IF(ISNUMBER(G20),1,0)</f>
        <v>1</v>
      </c>
      <c r="K20" s="283">
        <f>IF(L20-M20-J20=2,1,0)</f>
        <v>0</v>
      </c>
      <c r="L20" s="283">
        <f>IF(E20+F20&gt;0,2,0)</f>
        <v>0</v>
      </c>
      <c r="M20" s="283">
        <f>IF(ISBLANK(I20),0,1)</f>
        <v>0</v>
      </c>
    </row>
    <row r="21" spans="2:13" ht="15" customHeight="1" thickBot="1" x14ac:dyDescent="0.3">
      <c r="B21" s="233" t="s">
        <v>1050</v>
      </c>
      <c r="C21" s="146" t="s">
        <v>1039</v>
      </c>
      <c r="D21" s="270"/>
      <c r="E21" s="53"/>
      <c r="F21" s="53"/>
      <c r="G21" s="264">
        <v>0</v>
      </c>
      <c r="H21" s="251" t="str">
        <f>IF(K21=1,"??","")</f>
        <v/>
      </c>
      <c r="I21" s="337"/>
      <c r="J21" s="283">
        <f>IF(ISNUMBER(G21),1,0)</f>
        <v>1</v>
      </c>
      <c r="K21" s="283">
        <f>IF(L21-M21-J21=2,1,0)</f>
        <v>0</v>
      </c>
      <c r="L21" s="283">
        <f>IF(E21+F21&gt;0,2,0)</f>
        <v>0</v>
      </c>
      <c r="M21" s="283">
        <f>IF(ISBLANK(I21),0,1)</f>
        <v>0</v>
      </c>
    </row>
    <row r="22" spans="2:13" ht="15" customHeight="1" thickBot="1" x14ac:dyDescent="0.3">
      <c r="B22" s="139" t="s">
        <v>1051</v>
      </c>
      <c r="C22" s="140" t="s">
        <v>1041</v>
      </c>
      <c r="D22" s="270"/>
      <c r="E22" s="73">
        <f>SUM(E20:E21)</f>
        <v>0</v>
      </c>
      <c r="F22" s="73">
        <f>SUM(F20:F21)</f>
        <v>0</v>
      </c>
      <c r="G22" s="73">
        <f>SUM(G20:G21)</f>
        <v>0</v>
      </c>
    </row>
    <row r="23" spans="2:13" ht="15" customHeight="1" thickBot="1" x14ac:dyDescent="0.3">
      <c r="D23" s="270"/>
    </row>
    <row r="24" spans="2:13" ht="15" customHeight="1" thickBot="1" x14ac:dyDescent="0.3">
      <c r="B24" s="83" t="s">
        <v>30</v>
      </c>
      <c r="C24" s="84" t="s">
        <v>1052</v>
      </c>
      <c r="D24" s="270"/>
      <c r="E24" s="70" t="s">
        <v>103</v>
      </c>
      <c r="F24" s="70" t="s">
        <v>137</v>
      </c>
      <c r="G24" s="70" t="s">
        <v>32</v>
      </c>
      <c r="I24" s="93" t="s">
        <v>95</v>
      </c>
    </row>
    <row r="25" spans="2:13" ht="15" customHeight="1" x14ac:dyDescent="0.25">
      <c r="B25" s="232" t="s">
        <v>1053</v>
      </c>
      <c r="C25" s="168" t="s">
        <v>1037</v>
      </c>
      <c r="D25" s="270"/>
      <c r="E25" s="41"/>
      <c r="F25" s="41"/>
      <c r="G25" s="263">
        <v>0</v>
      </c>
      <c r="H25" s="249" t="str">
        <f>IF(K25=1,"??","")</f>
        <v/>
      </c>
      <c r="I25" s="260"/>
      <c r="J25" s="283">
        <f>IF(ISNUMBER(G25),1,0)</f>
        <v>1</v>
      </c>
      <c r="K25" s="283">
        <f>IF(L25-M25-J25=2,1,0)</f>
        <v>0</v>
      </c>
      <c r="L25" s="283">
        <f>IF(E25+F25&gt;0,2,0)</f>
        <v>0</v>
      </c>
      <c r="M25" s="283">
        <f>IF(ISBLANK(I25),0,1)</f>
        <v>0</v>
      </c>
    </row>
    <row r="26" spans="2:13" ht="15" customHeight="1" thickBot="1" x14ac:dyDescent="0.3">
      <c r="B26" s="233" t="s">
        <v>1054</v>
      </c>
      <c r="C26" s="146" t="s">
        <v>1039</v>
      </c>
      <c r="D26" s="270"/>
      <c r="E26" s="53"/>
      <c r="F26" s="53"/>
      <c r="G26" s="264">
        <v>0</v>
      </c>
      <c r="H26" s="251" t="str">
        <f>IF(K26=1,"??","")</f>
        <v/>
      </c>
      <c r="I26" s="337"/>
      <c r="J26" s="283">
        <f>IF(ISNUMBER(G26),1,0)</f>
        <v>1</v>
      </c>
      <c r="K26" s="283">
        <f>IF(L26-M26-J26=2,1,0)</f>
        <v>0</v>
      </c>
      <c r="L26" s="283">
        <f>IF(E26+F26&gt;0,2,0)</f>
        <v>0</v>
      </c>
      <c r="M26" s="283">
        <f>IF(ISBLANK(I26),0,1)</f>
        <v>0</v>
      </c>
    </row>
    <row r="27" spans="2:13" ht="15" customHeight="1" thickBot="1" x14ac:dyDescent="0.3">
      <c r="B27" s="139" t="s">
        <v>1055</v>
      </c>
      <c r="C27" s="140" t="s">
        <v>1041</v>
      </c>
      <c r="D27" s="270"/>
      <c r="E27" s="73">
        <f>SUM(E25:E26)</f>
        <v>0</v>
      </c>
      <c r="F27" s="73">
        <f>SUM(F25:F26)</f>
        <v>0</v>
      </c>
      <c r="G27" s="73">
        <f>SUM(G25:G26)</f>
        <v>0</v>
      </c>
    </row>
    <row r="28" spans="2:13" ht="15" customHeight="1" thickBot="1" x14ac:dyDescent="0.3">
      <c r="D28" s="270"/>
    </row>
    <row r="29" spans="2:13" ht="15" customHeight="1" thickBot="1" x14ac:dyDescent="0.3">
      <c r="B29" s="83" t="s">
        <v>30</v>
      </c>
      <c r="C29" s="84" t="s">
        <v>1056</v>
      </c>
      <c r="D29" s="270"/>
      <c r="E29" s="70" t="s">
        <v>103</v>
      </c>
      <c r="F29" s="70" t="s">
        <v>137</v>
      </c>
      <c r="G29" s="70" t="s">
        <v>32</v>
      </c>
      <c r="I29" s="93" t="s">
        <v>95</v>
      </c>
    </row>
    <row r="30" spans="2:13" ht="15" customHeight="1" x14ac:dyDescent="0.25">
      <c r="B30" s="232" t="s">
        <v>1057</v>
      </c>
      <c r="C30" s="168" t="s">
        <v>1037</v>
      </c>
      <c r="D30" s="270"/>
      <c r="E30" s="41"/>
      <c r="F30" s="41"/>
      <c r="G30" s="263">
        <v>0</v>
      </c>
      <c r="H30" s="249" t="str">
        <f>IF(K30=1,"??","")</f>
        <v/>
      </c>
      <c r="I30" s="260"/>
      <c r="J30" s="283">
        <f>IF(ISNUMBER(G30),1,0)</f>
        <v>1</v>
      </c>
      <c r="K30" s="283">
        <f>IF(L30-M30-J30=2,1,0)</f>
        <v>0</v>
      </c>
      <c r="L30" s="283">
        <f>IF(E30+F30&gt;0,2,0)</f>
        <v>0</v>
      </c>
      <c r="M30" s="283">
        <f>IF(ISBLANK(I30),0,1)</f>
        <v>0</v>
      </c>
    </row>
    <row r="31" spans="2:13" ht="15" customHeight="1" thickBot="1" x14ac:dyDescent="0.3">
      <c r="B31" s="233" t="s">
        <v>1058</v>
      </c>
      <c r="C31" s="146" t="s">
        <v>1039</v>
      </c>
      <c r="D31" s="270"/>
      <c r="E31" s="53"/>
      <c r="F31" s="53"/>
      <c r="G31" s="264">
        <v>0</v>
      </c>
      <c r="H31" s="251" t="str">
        <f>IF(K31=1,"??","")</f>
        <v/>
      </c>
      <c r="I31" s="337"/>
      <c r="J31" s="283">
        <f>IF(ISNUMBER(G31),1,0)</f>
        <v>1</v>
      </c>
      <c r="K31" s="283">
        <f>IF(L31-M31-J31=2,1,0)</f>
        <v>0</v>
      </c>
      <c r="L31" s="283">
        <f>IF(E31+F31&gt;0,2,0)</f>
        <v>0</v>
      </c>
      <c r="M31" s="283">
        <f>IF(ISBLANK(I31),0,1)</f>
        <v>0</v>
      </c>
    </row>
    <row r="32" spans="2:13" ht="15" customHeight="1" thickBot="1" x14ac:dyDescent="0.3">
      <c r="B32" s="139" t="s">
        <v>1059</v>
      </c>
      <c r="C32" s="140" t="s">
        <v>1041</v>
      </c>
      <c r="D32" s="270"/>
      <c r="E32" s="73">
        <f>SUM(E30:E31)</f>
        <v>0</v>
      </c>
      <c r="F32" s="73">
        <f>SUM(F30:F31)</f>
        <v>0</v>
      </c>
      <c r="G32" s="73">
        <f>SUM(G30:G31)</f>
        <v>0</v>
      </c>
    </row>
    <row r="33" spans="2:13" ht="15" customHeight="1" thickBot="1" x14ac:dyDescent="0.3">
      <c r="D33" s="270"/>
    </row>
    <row r="34" spans="2:13" ht="15" customHeight="1" thickBot="1" x14ac:dyDescent="0.3">
      <c r="B34" s="85" t="s">
        <v>30</v>
      </c>
      <c r="C34" s="86" t="s">
        <v>1060</v>
      </c>
      <c r="D34" s="270"/>
      <c r="E34" s="76" t="s">
        <v>103</v>
      </c>
      <c r="F34" s="76" t="s">
        <v>137</v>
      </c>
      <c r="G34" s="76" t="s">
        <v>32</v>
      </c>
      <c r="I34" s="77" t="s">
        <v>95</v>
      </c>
    </row>
    <row r="35" spans="2:13" ht="15" customHeight="1" x14ac:dyDescent="0.25">
      <c r="B35" s="232" t="s">
        <v>1061</v>
      </c>
      <c r="C35" s="168" t="s">
        <v>1037</v>
      </c>
      <c r="D35" s="270"/>
      <c r="E35" s="41">
        <v>12844.466097144879</v>
      </c>
      <c r="F35" s="41">
        <v>6611.9637090154574</v>
      </c>
      <c r="G35" s="263">
        <v>12885.46484860843</v>
      </c>
      <c r="H35" s="249" t="str">
        <f>IF(K35=1,"??","")</f>
        <v/>
      </c>
      <c r="I35" s="260"/>
      <c r="J35" s="283">
        <f>IF(ISNUMBER(G35),1,0)</f>
        <v>1</v>
      </c>
      <c r="K35" s="283">
        <f>IF(L35-M35-J35=2,1,0)</f>
        <v>0</v>
      </c>
      <c r="L35" s="283">
        <f>IF(E35+F35&gt;0,2,0)</f>
        <v>2</v>
      </c>
      <c r="M35" s="283">
        <f>IF(ISBLANK(I35),0,1)</f>
        <v>0</v>
      </c>
    </row>
    <row r="36" spans="2:13" ht="15" customHeight="1" thickBot="1" x14ac:dyDescent="0.3">
      <c r="B36" s="234" t="s">
        <v>1062</v>
      </c>
      <c r="C36" s="147" t="s">
        <v>1039</v>
      </c>
      <c r="D36" s="270"/>
      <c r="E36" s="53">
        <v>7586.3900705301676</v>
      </c>
      <c r="F36" s="53">
        <v>3789.023140873293</v>
      </c>
      <c r="G36" s="264">
        <v>8391.4817736629848</v>
      </c>
      <c r="H36" s="251" t="str">
        <f>IF(K36=1,"??","")</f>
        <v/>
      </c>
      <c r="I36" s="337"/>
      <c r="J36" s="283">
        <f>IF(ISNUMBER(G36),1,0)</f>
        <v>1</v>
      </c>
      <c r="K36" s="283">
        <f>IF(L36-M36-J36=2,1,0)</f>
        <v>0</v>
      </c>
      <c r="L36" s="283">
        <f>IF(E36+F36&gt;0,2,0)</f>
        <v>2</v>
      </c>
      <c r="M36" s="283">
        <f>IF(ISBLANK(I36),0,1)</f>
        <v>0</v>
      </c>
    </row>
    <row r="37" spans="2:13" ht="15" customHeight="1" thickBot="1" x14ac:dyDescent="0.3">
      <c r="B37" s="98" t="s">
        <v>1063</v>
      </c>
      <c r="C37" s="99" t="s">
        <v>1041</v>
      </c>
      <c r="D37" s="270"/>
      <c r="E37" s="73">
        <f>SUM(E35:E36)</f>
        <v>20430.856167675047</v>
      </c>
      <c r="F37" s="73">
        <f>SUM(F35:F36)</f>
        <v>10400.98684988875</v>
      </c>
      <c r="G37" s="73">
        <f>SUM(G35:G36)</f>
        <v>21276.946622271415</v>
      </c>
    </row>
    <row r="38" spans="2:13" ht="15" customHeight="1" thickBot="1" x14ac:dyDescent="0.3">
      <c r="B38" s="102" t="s">
        <v>1064</v>
      </c>
      <c r="C38" s="148" t="s">
        <v>774</v>
      </c>
      <c r="D38" s="270"/>
      <c r="E38" s="53"/>
      <c r="F38" s="53"/>
      <c r="G38" s="264">
        <v>0</v>
      </c>
      <c r="H38" s="248" t="str">
        <f>IF(K38=1,"??","")</f>
        <v/>
      </c>
      <c r="I38" s="274"/>
      <c r="J38" s="283">
        <f>IF(ISNUMBER(G38),1,0)</f>
        <v>1</v>
      </c>
      <c r="K38" s="283">
        <f>IF(L38-M38-J38=2,1,0)</f>
        <v>0</v>
      </c>
      <c r="L38" s="283">
        <f>IF(E38+F38&gt;0,2,0)</f>
        <v>0</v>
      </c>
      <c r="M38" s="283">
        <f>IF(ISBLANK(I38),0,1)</f>
        <v>0</v>
      </c>
    </row>
    <row r="39" spans="2:13" ht="15" customHeight="1" thickBot="1" x14ac:dyDescent="0.3">
      <c r="D39" s="270"/>
    </row>
    <row r="40" spans="2:13" ht="15" customHeight="1" thickBot="1" x14ac:dyDescent="0.3">
      <c r="B40" s="85" t="s">
        <v>30</v>
      </c>
      <c r="C40" s="86" t="s">
        <v>1065</v>
      </c>
      <c r="D40" s="270"/>
      <c r="E40" s="76" t="s">
        <v>103</v>
      </c>
      <c r="F40" s="76" t="s">
        <v>137</v>
      </c>
      <c r="G40" s="76" t="s">
        <v>32</v>
      </c>
      <c r="I40" s="77" t="s">
        <v>95</v>
      </c>
    </row>
    <row r="41" spans="2:13" ht="15" customHeight="1" x14ac:dyDescent="0.25">
      <c r="B41" s="232" t="s">
        <v>1066</v>
      </c>
      <c r="C41" s="168" t="s">
        <v>1037</v>
      </c>
      <c r="D41" s="270"/>
      <c r="E41" s="41">
        <v>14211.850872855121</v>
      </c>
      <c r="F41" s="41">
        <v>5623.3593269845433</v>
      </c>
      <c r="G41" s="263">
        <v>23385.348171391568</v>
      </c>
      <c r="H41" s="249" t="str">
        <f>IF(K41=1,"??","")</f>
        <v/>
      </c>
      <c r="I41" s="260"/>
      <c r="J41" s="283">
        <f>IF(ISNUMBER(G41),1,0)</f>
        <v>1</v>
      </c>
      <c r="K41" s="283">
        <f>IF(L41-M41-J41=2,1,0)</f>
        <v>0</v>
      </c>
      <c r="L41" s="283">
        <f>IF(E41+F41&gt;0,2,0)</f>
        <v>2</v>
      </c>
      <c r="M41" s="283">
        <f>IF(ISBLANK(I41),0,1)</f>
        <v>0</v>
      </c>
    </row>
    <row r="42" spans="2:13" ht="15" customHeight="1" thickBot="1" x14ac:dyDescent="0.3">
      <c r="B42" s="234" t="s">
        <v>1067</v>
      </c>
      <c r="C42" s="147" t="s">
        <v>1039</v>
      </c>
      <c r="D42" s="270"/>
      <c r="E42" s="53">
        <v>6906.5764894698332</v>
      </c>
      <c r="F42" s="53">
        <v>3447.1841131267079</v>
      </c>
      <c r="G42" s="264">
        <v>8518.6981963370145</v>
      </c>
      <c r="H42" s="251" t="str">
        <f>IF(K42=1,"??","")</f>
        <v/>
      </c>
      <c r="I42" s="337"/>
      <c r="J42" s="283">
        <f>IF(ISNUMBER(G42),1,0)</f>
        <v>1</v>
      </c>
      <c r="K42" s="283">
        <f>IF(L42-M42-J42=2,1,0)</f>
        <v>0</v>
      </c>
      <c r="L42" s="283">
        <f>IF(E42+F42&gt;0,2,0)</f>
        <v>2</v>
      </c>
      <c r="M42" s="283">
        <f>IF(ISBLANK(I42),0,1)</f>
        <v>0</v>
      </c>
    </row>
    <row r="43" spans="2:13" ht="15" customHeight="1" thickBot="1" x14ac:dyDescent="0.3">
      <c r="B43" s="98" t="s">
        <v>1068</v>
      </c>
      <c r="C43" s="99" t="s">
        <v>1041</v>
      </c>
      <c r="D43" s="270"/>
      <c r="E43" s="73">
        <f>SUM(E41:E42)</f>
        <v>21118.427362324954</v>
      </c>
      <c r="F43" s="73">
        <f>SUM(F41:F42)</f>
        <v>9070.5434401112507</v>
      </c>
      <c r="G43" s="73">
        <f>SUM(G41:G42)</f>
        <v>31904.046367728581</v>
      </c>
    </row>
    <row r="44" spans="2:13" ht="15" customHeight="1" thickBot="1" x14ac:dyDescent="0.3">
      <c r="B44" s="102" t="s">
        <v>1069</v>
      </c>
      <c r="C44" s="148" t="s">
        <v>774</v>
      </c>
      <c r="D44" s="270"/>
      <c r="E44" s="53"/>
      <c r="F44" s="53"/>
      <c r="G44" s="264">
        <v>0</v>
      </c>
      <c r="H44" s="248" t="str">
        <f>IF(K44=1,"??","")</f>
        <v/>
      </c>
      <c r="I44" s="274"/>
      <c r="J44" s="283">
        <f>IF(ISNUMBER(G44),1,0)</f>
        <v>1</v>
      </c>
      <c r="K44" s="283">
        <f>IF(L44-M44-J44=2,1,0)</f>
        <v>0</v>
      </c>
      <c r="L44" s="283">
        <f>IF(E44+F44&gt;0,2,0)</f>
        <v>0</v>
      </c>
      <c r="M44" s="283">
        <f>IF(ISBLANK(I44),0,1)</f>
        <v>0</v>
      </c>
    </row>
    <row r="45" spans="2:13" ht="15" customHeight="1" thickBot="1" x14ac:dyDescent="0.3">
      <c r="D45" s="270"/>
    </row>
    <row r="46" spans="2:13" ht="15" customHeight="1" thickBot="1" x14ac:dyDescent="0.3">
      <c r="B46" s="85" t="s">
        <v>30</v>
      </c>
      <c r="C46" s="86" t="s">
        <v>1070</v>
      </c>
      <c r="D46" s="270"/>
      <c r="E46" s="76" t="s">
        <v>103</v>
      </c>
      <c r="F46" s="76" t="s">
        <v>137</v>
      </c>
      <c r="G46" s="76" t="s">
        <v>32</v>
      </c>
      <c r="I46" s="77" t="s">
        <v>95</v>
      </c>
    </row>
    <row r="47" spans="2:13" ht="15" customHeight="1" x14ac:dyDescent="0.25">
      <c r="B47" s="232" t="s">
        <v>1071</v>
      </c>
      <c r="C47" s="168" t="s">
        <v>1037</v>
      </c>
      <c r="D47" s="270"/>
      <c r="E47" s="41"/>
      <c r="F47" s="41"/>
      <c r="G47" s="263">
        <v>0</v>
      </c>
      <c r="H47" s="249" t="str">
        <f>IF(K47=1,"??","")</f>
        <v/>
      </c>
      <c r="I47" s="260"/>
      <c r="J47" s="283">
        <f>IF(ISNUMBER(G47),1,0)</f>
        <v>1</v>
      </c>
      <c r="K47" s="283">
        <f>IF(L47-M47-J47=2,1,0)</f>
        <v>0</v>
      </c>
      <c r="L47" s="283">
        <f>IF(E47+F47&gt;0,2,0)</f>
        <v>0</v>
      </c>
      <c r="M47" s="283">
        <f>IF(ISBLANK(I47),0,1)</f>
        <v>0</v>
      </c>
    </row>
    <row r="48" spans="2:13" ht="15" customHeight="1" thickBot="1" x14ac:dyDescent="0.3">
      <c r="B48" s="233" t="s">
        <v>1072</v>
      </c>
      <c r="C48" s="146" t="s">
        <v>1039</v>
      </c>
      <c r="D48" s="270"/>
      <c r="E48" s="53"/>
      <c r="F48" s="53"/>
      <c r="G48" s="264">
        <v>0</v>
      </c>
      <c r="H48" s="251" t="str">
        <f>IF(K48=1,"??","")</f>
        <v/>
      </c>
      <c r="I48" s="337"/>
      <c r="J48" s="283">
        <f>IF(ISNUMBER(G48),1,0)</f>
        <v>1</v>
      </c>
      <c r="K48" s="283">
        <f>IF(L48-M48-J48=2,1,0)</f>
        <v>0</v>
      </c>
      <c r="L48" s="283">
        <f>IF(E48+F48&gt;0,2,0)</f>
        <v>0</v>
      </c>
      <c r="M48" s="283">
        <f>IF(ISBLANK(I48),0,1)</f>
        <v>0</v>
      </c>
    </row>
    <row r="49" spans="2:13" ht="15" customHeight="1" thickBot="1" x14ac:dyDescent="0.3">
      <c r="B49" s="139" t="s">
        <v>1073</v>
      </c>
      <c r="C49" s="140" t="s">
        <v>1041</v>
      </c>
      <c r="D49" s="270"/>
      <c r="E49" s="73">
        <f>SUM(E47:E48)</f>
        <v>0</v>
      </c>
      <c r="F49" s="73">
        <f>SUM(F47:F48)</f>
        <v>0</v>
      </c>
      <c r="G49" s="73">
        <f>SUM(G47:G48)</f>
        <v>0</v>
      </c>
    </row>
    <row r="50" spans="2:13" ht="15" customHeight="1" thickBot="1" x14ac:dyDescent="0.3">
      <c r="D50" s="270"/>
    </row>
    <row r="51" spans="2:13" ht="15" customHeight="1" thickBot="1" x14ac:dyDescent="0.3">
      <c r="B51" s="85" t="s">
        <v>30</v>
      </c>
      <c r="C51" s="86" t="s">
        <v>1074</v>
      </c>
      <c r="D51" s="270"/>
      <c r="E51" s="76" t="s">
        <v>103</v>
      </c>
      <c r="F51" s="76" t="s">
        <v>137</v>
      </c>
      <c r="G51" s="76" t="s">
        <v>32</v>
      </c>
      <c r="I51" s="77" t="s">
        <v>95</v>
      </c>
    </row>
    <row r="52" spans="2:13" ht="15" customHeight="1" x14ac:dyDescent="0.25">
      <c r="B52" s="232" t="s">
        <v>1075</v>
      </c>
      <c r="C52" s="168" t="s">
        <v>1037</v>
      </c>
      <c r="D52" s="270"/>
      <c r="E52" s="41"/>
      <c r="F52" s="41"/>
      <c r="G52" s="263">
        <v>0</v>
      </c>
      <c r="H52" s="249" t="str">
        <f>IF(K52=1,"??","")</f>
        <v/>
      </c>
      <c r="I52" s="260"/>
      <c r="J52" s="283">
        <f>IF(ISNUMBER(G52),1,0)</f>
        <v>1</v>
      </c>
      <c r="K52" s="283">
        <f>IF(L52-M52-J52=2,1,0)</f>
        <v>0</v>
      </c>
      <c r="L52" s="283">
        <f>IF(E52+F52&gt;0,2,0)</f>
        <v>0</v>
      </c>
      <c r="M52" s="283">
        <f>IF(ISBLANK(I52),0,1)</f>
        <v>0</v>
      </c>
    </row>
    <row r="53" spans="2:13" ht="15" customHeight="1" thickBot="1" x14ac:dyDescent="0.3">
      <c r="B53" s="233" t="s">
        <v>1076</v>
      </c>
      <c r="C53" s="146" t="s">
        <v>1039</v>
      </c>
      <c r="D53" s="270"/>
      <c r="E53" s="53"/>
      <c r="F53" s="53"/>
      <c r="G53" s="264">
        <v>0</v>
      </c>
      <c r="H53" s="251" t="str">
        <f>IF(K53=1,"??","")</f>
        <v/>
      </c>
      <c r="I53" s="337"/>
      <c r="J53" s="283">
        <f>IF(ISNUMBER(G53),1,0)</f>
        <v>1</v>
      </c>
      <c r="K53" s="283">
        <f>IF(L53-M53-J53=2,1,0)</f>
        <v>0</v>
      </c>
      <c r="L53" s="283">
        <f>IF(E53+F53&gt;0,2,0)</f>
        <v>0</v>
      </c>
      <c r="M53" s="283">
        <f>IF(ISBLANK(I53),0,1)</f>
        <v>0</v>
      </c>
    </row>
    <row r="54" spans="2:13" ht="15" customHeight="1" thickBot="1" x14ac:dyDescent="0.3">
      <c r="B54" s="139" t="s">
        <v>1077</v>
      </c>
      <c r="C54" s="140" t="s">
        <v>1041</v>
      </c>
      <c r="D54" s="270"/>
      <c r="E54" s="73">
        <f>SUM(E52:E53)</f>
        <v>0</v>
      </c>
      <c r="F54" s="73">
        <f>SUM(F52:F53)</f>
        <v>0</v>
      </c>
      <c r="G54" s="73">
        <f>SUM(G52:G53)</f>
        <v>0</v>
      </c>
    </row>
    <row r="55" spans="2:13" ht="15" customHeight="1" thickBot="1" x14ac:dyDescent="0.3">
      <c r="D55" s="270"/>
    </row>
    <row r="56" spans="2:13" ht="15" customHeight="1" thickBot="1" x14ac:dyDescent="0.3">
      <c r="B56" s="85" t="s">
        <v>30</v>
      </c>
      <c r="C56" s="86" t="s">
        <v>1078</v>
      </c>
      <c r="D56" s="270"/>
      <c r="E56" s="76" t="s">
        <v>103</v>
      </c>
      <c r="F56" s="76" t="s">
        <v>137</v>
      </c>
      <c r="G56" s="76" t="s">
        <v>32</v>
      </c>
      <c r="I56" s="77" t="s">
        <v>95</v>
      </c>
    </row>
    <row r="57" spans="2:13" ht="15" customHeight="1" x14ac:dyDescent="0.25">
      <c r="B57" s="232" t="s">
        <v>1079</v>
      </c>
      <c r="C57" s="168" t="s">
        <v>1037</v>
      </c>
      <c r="D57" s="270"/>
      <c r="E57" s="41"/>
      <c r="F57" s="41"/>
      <c r="G57" s="263">
        <v>0</v>
      </c>
      <c r="H57" s="249" t="str">
        <f>IF(K57=1,"??","")</f>
        <v/>
      </c>
      <c r="I57" s="260"/>
      <c r="J57" s="283">
        <f>IF(ISNUMBER(G57),1,0)</f>
        <v>1</v>
      </c>
      <c r="K57" s="283">
        <f>IF(L57-M57-J57=2,1,0)</f>
        <v>0</v>
      </c>
      <c r="L57" s="283">
        <f>IF(E57+F57&gt;0,2,0)</f>
        <v>0</v>
      </c>
      <c r="M57" s="283">
        <f>IF(ISBLANK(I57),0,1)</f>
        <v>0</v>
      </c>
    </row>
    <row r="58" spans="2:13" ht="15" customHeight="1" thickBot="1" x14ac:dyDescent="0.3">
      <c r="B58" s="233" t="s">
        <v>1080</v>
      </c>
      <c r="C58" s="146" t="s">
        <v>1039</v>
      </c>
      <c r="D58" s="270"/>
      <c r="E58" s="53"/>
      <c r="F58" s="53"/>
      <c r="G58" s="264">
        <v>0</v>
      </c>
      <c r="H58" s="251" t="str">
        <f>IF(K58=1,"??","")</f>
        <v/>
      </c>
      <c r="I58" s="337"/>
      <c r="J58" s="283">
        <f>IF(ISNUMBER(G58),1,0)</f>
        <v>1</v>
      </c>
      <c r="K58" s="283">
        <f>IF(L58-M58-J58=2,1,0)</f>
        <v>0</v>
      </c>
      <c r="L58" s="283">
        <f>IF(E58+F58&gt;0,2,0)</f>
        <v>0</v>
      </c>
      <c r="M58" s="283">
        <f>IF(ISBLANK(I58),0,1)</f>
        <v>0</v>
      </c>
    </row>
    <row r="59" spans="2:13" ht="15" customHeight="1" thickBot="1" x14ac:dyDescent="0.3">
      <c r="B59" s="139" t="s">
        <v>1081</v>
      </c>
      <c r="C59" s="140" t="s">
        <v>1041</v>
      </c>
      <c r="E59" s="73">
        <f>SUM(E57:E58)</f>
        <v>0</v>
      </c>
      <c r="F59" s="73">
        <f>SUM(F57:F58)</f>
        <v>0</v>
      </c>
      <c r="G59" s="73">
        <f>SUM(G57:G58)</f>
        <v>0</v>
      </c>
    </row>
    <row r="60" spans="2:13" ht="15" customHeight="1" x14ac:dyDescent="0.25"/>
    <row r="61" spans="2:13" ht="15" customHeight="1" x14ac:dyDescent="0.25"/>
    <row r="62" spans="2:13" ht="15" customHeight="1" x14ac:dyDescent="0.25"/>
    <row r="63" spans="2:13" ht="15" customHeight="1" x14ac:dyDescent="0.25"/>
    <row r="64" spans="2:13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</sheetData>
  <sheetProtection password="E11B" sheet="1"/>
  <conditionalFormatting sqref="H41:H42 H38 H35:H36 H30:H31 H25:H26 H20:H21 H17 H14:H15 H11 H8:H9">
    <cfRule type="expression" dxfId="16" priority="3">
      <formula>H8=""</formula>
    </cfRule>
    <cfRule type="expression" dxfId="15" priority="4">
      <formula>H8="??"</formula>
    </cfRule>
  </conditionalFormatting>
  <conditionalFormatting sqref="H57:H58 H52:H53 H47:H48 H44">
    <cfRule type="expression" dxfId="14" priority="1">
      <formula>H44=""</formula>
    </cfRule>
    <cfRule type="expression" dxfId="13" priority="2">
      <formula>H44="??"</formula>
    </cfRule>
  </conditionalFormatting>
  <hyperlinks>
    <hyperlink ref="E1" location="'29'!A1" display="Tilbake"/>
    <hyperlink ref="F1" location="Innhold!A2" display="Innhold"/>
    <hyperlink ref="G1" location="Produktkombinasjoner!A1" display="Neste"/>
  </hyperlinks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77"/>
  <sheetViews>
    <sheetView showGridLines="0" workbookViewId="0"/>
  </sheetViews>
  <sheetFormatPr baseColWidth="10" defaultColWidth="11.42578125" defaultRowHeight="15" x14ac:dyDescent="0.25"/>
  <cols>
    <col min="1" max="1" width="2.85546875" style="314" customWidth="1"/>
    <col min="2" max="2" width="19.42578125" style="314" customWidth="1"/>
    <col min="3" max="3" width="5.7109375" style="314" customWidth="1"/>
    <col min="4" max="4" width="57.140625" style="314" customWidth="1"/>
    <col min="5" max="5" width="5.7109375" style="314" customWidth="1"/>
    <col min="6" max="8" width="17.140625" style="314" customWidth="1"/>
    <col min="9" max="9" width="2.85546875" style="314" customWidth="1"/>
    <col min="10" max="10" width="16.140625" style="314" customWidth="1"/>
  </cols>
  <sheetData>
    <row r="1" spans="4:10" ht="15.75" customHeight="1" thickBot="1" x14ac:dyDescent="0.3">
      <c r="F1" s="49" t="s">
        <v>22</v>
      </c>
      <c r="G1" s="51" t="s">
        <v>120</v>
      </c>
      <c r="H1" s="48" t="s">
        <v>23</v>
      </c>
    </row>
    <row r="2" spans="4:10" ht="15" customHeight="1" thickBot="1" x14ac:dyDescent="0.3"/>
    <row r="3" spans="4:10" ht="15" customHeight="1" x14ac:dyDescent="0.25">
      <c r="D3" s="8"/>
    </row>
    <row r="4" spans="4:10" ht="18" customHeight="1" x14ac:dyDescent="0.35">
      <c r="D4" s="10" t="s">
        <v>18</v>
      </c>
    </row>
    <row r="5" spans="4:10" ht="15" customHeight="1" thickBot="1" x14ac:dyDescent="0.3">
      <c r="D5" s="9"/>
    </row>
    <row r="6" spans="4:10" ht="15" customHeight="1" thickBot="1" x14ac:dyDescent="0.3"/>
    <row r="7" spans="4:10" ht="15" customHeight="1" thickBot="1" x14ac:dyDescent="0.3">
      <c r="D7" s="84"/>
      <c r="H7" s="305" t="s">
        <v>122</v>
      </c>
      <c r="I7" s="306"/>
      <c r="J7" s="293" t="s">
        <v>8</v>
      </c>
    </row>
    <row r="8" spans="4:10" ht="15" customHeight="1" thickBot="1" x14ac:dyDescent="0.3">
      <c r="D8" s="168" t="s">
        <v>1082</v>
      </c>
      <c r="F8" s="281" t="s">
        <v>1083</v>
      </c>
      <c r="H8" s="315">
        <f>'31'!J3</f>
        <v>3</v>
      </c>
      <c r="I8" s="308"/>
      <c r="J8" s="316">
        <f>'31'!K3</f>
        <v>3</v>
      </c>
    </row>
    <row r="9" spans="4:10" ht="15" customHeight="1" x14ac:dyDescent="0.25"/>
    <row r="10" spans="4:10" ht="15" customHeight="1" x14ac:dyDescent="0.25"/>
    <row r="11" spans="4:10" ht="15" customHeight="1" x14ac:dyDescent="0.25"/>
    <row r="12" spans="4:10" ht="15" customHeight="1" x14ac:dyDescent="0.25"/>
    <row r="13" spans="4:10" ht="15" customHeight="1" x14ac:dyDescent="0.25"/>
    <row r="14" spans="4:10" ht="15" customHeight="1" x14ac:dyDescent="0.25"/>
    <row r="15" spans="4:10" ht="15" customHeight="1" x14ac:dyDescent="0.25"/>
    <row r="16" spans="4:10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sheetProtection password="E11B" sheet="1"/>
  <conditionalFormatting sqref="J8">
    <cfRule type="cellIs" dxfId="12" priority="1" operator="greaterThan">
      <formula>0</formula>
    </cfRule>
  </conditionalFormatting>
  <hyperlinks>
    <hyperlink ref="F1" location="'30'!A1" display="Tilbake"/>
    <hyperlink ref="G1" location="Innhold!A2" display="Innhold"/>
    <hyperlink ref="H1" location="'31'!G8" display="Neste"/>
    <hyperlink ref="F8" location="'31'!A1" display="Side 31"/>
  </hyperlinks>
  <pageMargins left="0.7" right="0.7" top="0.75" bottom="0.75" header="0.3" footer="0.3"/>
  <pageSetup paperSize="9" orientation="portrait" horizontalDpi="0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showGridLines="0" workbookViewId="0">
      <pane ySplit="5" topLeftCell="A6" activePane="bottomLeft" state="frozen"/>
      <selection pane="bottomLeft" activeCell="I35" sqref="I35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62.42578125" style="314" customWidth="1"/>
    <col min="4" max="4" width="5.7109375" style="314" customWidth="1"/>
    <col min="5" max="7" width="17.140625" style="314" customWidth="1"/>
    <col min="8" max="8" width="5.7109375" style="314" customWidth="1"/>
    <col min="9" max="9" width="94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1:13" ht="18" customHeight="1" thickBot="1" x14ac:dyDescent="0.45">
      <c r="A1" s="246"/>
      <c r="B1" s="246"/>
      <c r="C1" s="246"/>
      <c r="D1" s="247"/>
      <c r="E1" s="116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1:13" ht="15" customHeight="1" thickBot="1" x14ac:dyDescent="0.3"/>
    <row r="3" spans="1:13" ht="15" customHeight="1" x14ac:dyDescent="0.25">
      <c r="B3" s="57" t="s">
        <v>1083</v>
      </c>
      <c r="C3" s="58"/>
      <c r="E3" s="57"/>
      <c r="F3" s="59"/>
      <c r="G3" s="60"/>
      <c r="J3" s="283">
        <f>SUM(J8:J55)</f>
        <v>3</v>
      </c>
      <c r="K3" s="283">
        <f>SUM(K8:K55)</f>
        <v>3</v>
      </c>
      <c r="L3" s="283">
        <f>SUM(L8:L55)/2</f>
        <v>3</v>
      </c>
      <c r="M3" s="283">
        <f>SUM(M8:M55)</f>
        <v>0</v>
      </c>
    </row>
    <row r="4" spans="1:13" ht="15" customHeight="1" x14ac:dyDescent="0.25">
      <c r="B4" s="61"/>
      <c r="C4" s="62"/>
      <c r="E4" s="63"/>
      <c r="F4" s="64" t="s">
        <v>18</v>
      </c>
      <c r="G4" s="65"/>
    </row>
    <row r="5" spans="1:13" ht="15" customHeight="1" thickBot="1" x14ac:dyDescent="0.35">
      <c r="B5" s="66"/>
      <c r="C5" s="67"/>
      <c r="E5" s="68"/>
      <c r="F5" s="120" t="s">
        <v>123</v>
      </c>
      <c r="G5" s="69"/>
    </row>
    <row r="6" spans="1:13" ht="15" customHeight="1" thickBot="1" x14ac:dyDescent="0.3"/>
    <row r="7" spans="1:13" ht="15" customHeight="1" thickBot="1" x14ac:dyDescent="0.3">
      <c r="B7" s="70" t="s">
        <v>30</v>
      </c>
      <c r="C7" s="93" t="s">
        <v>1084</v>
      </c>
      <c r="E7" s="70" t="s">
        <v>103</v>
      </c>
      <c r="F7" s="70" t="s">
        <v>137</v>
      </c>
      <c r="G7" s="70" t="s">
        <v>32</v>
      </c>
      <c r="I7" s="93" t="s">
        <v>95</v>
      </c>
      <c r="J7" s="283"/>
      <c r="K7" s="283"/>
    </row>
    <row r="8" spans="1:13" ht="15" customHeight="1" x14ac:dyDescent="0.25">
      <c r="B8" s="232" t="s">
        <v>1085</v>
      </c>
      <c r="C8" s="168" t="s">
        <v>1086</v>
      </c>
      <c r="E8" s="326">
        <v>56164</v>
      </c>
      <c r="F8" s="235" t="s">
        <v>219</v>
      </c>
      <c r="G8" s="263">
        <v>45699</v>
      </c>
      <c r="H8" s="249" t="str">
        <f>IF($K$24=1,"??","")</f>
        <v>??</v>
      </c>
      <c r="I8" s="260" t="s">
        <v>1230</v>
      </c>
      <c r="J8" s="283"/>
      <c r="K8" s="283"/>
      <c r="L8" s="283"/>
      <c r="M8" s="283"/>
    </row>
    <row r="9" spans="1:13" ht="15" customHeight="1" thickBot="1" x14ac:dyDescent="0.3">
      <c r="B9" s="102" t="s">
        <v>1087</v>
      </c>
      <c r="C9" s="149" t="s">
        <v>1088</v>
      </c>
      <c r="E9" s="327">
        <v>43723</v>
      </c>
      <c r="F9" s="236" t="s">
        <v>219</v>
      </c>
      <c r="G9" s="275">
        <v>54074</v>
      </c>
      <c r="H9" s="251" t="str">
        <f>IF($K$25=1,"??","")</f>
        <v>??</v>
      </c>
      <c r="I9" s="337" t="s">
        <v>1230</v>
      </c>
    </row>
    <row r="10" spans="1:13" ht="15" customHeight="1" thickBot="1" x14ac:dyDescent="0.3"/>
    <row r="11" spans="1:13" ht="15" customHeight="1" thickBot="1" x14ac:dyDescent="0.3">
      <c r="B11" s="70" t="s">
        <v>30</v>
      </c>
      <c r="C11" s="93" t="s">
        <v>1089</v>
      </c>
      <c r="E11" s="70" t="s">
        <v>103</v>
      </c>
      <c r="F11" s="70" t="s">
        <v>137</v>
      </c>
      <c r="G11" s="70" t="s">
        <v>32</v>
      </c>
      <c r="I11" s="93" t="s">
        <v>95</v>
      </c>
    </row>
    <row r="12" spans="1:13" ht="15" customHeight="1" x14ac:dyDescent="0.25">
      <c r="B12" s="221" t="s">
        <v>1090</v>
      </c>
      <c r="C12" s="164" t="s">
        <v>1091</v>
      </c>
      <c r="E12" s="328">
        <v>286325</v>
      </c>
      <c r="F12" s="237" t="s">
        <v>219</v>
      </c>
      <c r="G12" s="257">
        <v>297171</v>
      </c>
      <c r="H12" s="249" t="str">
        <f>IF(K24+K25&gt;0,"??","")</f>
        <v>??</v>
      </c>
      <c r="I12" s="260" t="s">
        <v>1231</v>
      </c>
    </row>
    <row r="13" spans="1:13" ht="15" customHeight="1" x14ac:dyDescent="0.25">
      <c r="B13" s="233" t="s">
        <v>1092</v>
      </c>
      <c r="C13" s="223" t="s">
        <v>1093</v>
      </c>
      <c r="E13" s="329"/>
      <c r="F13" s="238" t="s">
        <v>219</v>
      </c>
      <c r="G13" s="258">
        <v>0</v>
      </c>
      <c r="H13" s="262" t="str">
        <f>IF(AND(E13&gt;0,G13=0,ISBLANK(I13)),"??","")</f>
        <v/>
      </c>
      <c r="I13" s="261"/>
    </row>
    <row r="14" spans="1:13" ht="15" customHeight="1" x14ac:dyDescent="0.25">
      <c r="B14" s="222" t="s">
        <v>1094</v>
      </c>
      <c r="C14" s="166" t="s">
        <v>1095</v>
      </c>
      <c r="E14" s="329">
        <v>893</v>
      </c>
      <c r="F14" s="238" t="s">
        <v>219</v>
      </c>
      <c r="G14" s="258">
        <v>530</v>
      </c>
      <c r="H14" s="262" t="str">
        <f>IF(K24+K26&gt;0,"??","")</f>
        <v>??</v>
      </c>
      <c r="I14" s="261" t="s">
        <v>1231</v>
      </c>
    </row>
    <row r="15" spans="1:13" ht="15" customHeight="1" x14ac:dyDescent="0.25">
      <c r="B15" s="233" t="s">
        <v>1096</v>
      </c>
      <c r="C15" s="226" t="s">
        <v>1093</v>
      </c>
      <c r="E15" s="329"/>
      <c r="F15" s="238" t="s">
        <v>219</v>
      </c>
      <c r="G15" s="258">
        <v>0</v>
      </c>
      <c r="H15" s="262" t="str">
        <f>IF(AND(E15&gt;0,G15=0,ISBLANK(I15)),"??","")</f>
        <v/>
      </c>
      <c r="I15" s="261"/>
    </row>
    <row r="16" spans="1:13" ht="15" customHeight="1" x14ac:dyDescent="0.25">
      <c r="B16" s="222" t="s">
        <v>1097</v>
      </c>
      <c r="C16" s="166" t="s">
        <v>1098</v>
      </c>
      <c r="E16" s="329">
        <v>1700</v>
      </c>
      <c r="F16" s="238" t="s">
        <v>219</v>
      </c>
      <c r="G16" s="258">
        <v>1583</v>
      </c>
      <c r="H16" s="262" t="str">
        <f>IF(K25+K26&gt;0,"??","")</f>
        <v>??</v>
      </c>
      <c r="I16" s="261" t="s">
        <v>1231</v>
      </c>
    </row>
    <row r="17" spans="2:13" ht="15" customHeight="1" thickBot="1" x14ac:dyDescent="0.3">
      <c r="B17" s="102" t="s">
        <v>1099</v>
      </c>
      <c r="C17" s="227" t="s">
        <v>1093</v>
      </c>
      <c r="E17" s="330"/>
      <c r="F17" s="239" t="s">
        <v>219</v>
      </c>
      <c r="G17" s="282">
        <v>0</v>
      </c>
      <c r="H17" s="251" t="str">
        <f>IF(AND(E17&gt;0,G17=0,ISBLANK(I17)),"??","")</f>
        <v/>
      </c>
      <c r="I17" s="337"/>
    </row>
    <row r="18" spans="2:13" ht="15" customHeight="1" thickBot="1" x14ac:dyDescent="0.3"/>
    <row r="19" spans="2:13" ht="15" customHeight="1" thickBot="1" x14ac:dyDescent="0.3">
      <c r="B19" s="70" t="s">
        <v>30</v>
      </c>
      <c r="C19" s="93" t="s">
        <v>1100</v>
      </c>
      <c r="E19" s="70" t="s">
        <v>103</v>
      </c>
      <c r="F19" s="70" t="s">
        <v>137</v>
      </c>
      <c r="G19" s="70" t="s">
        <v>32</v>
      </c>
      <c r="I19" s="93" t="s">
        <v>95</v>
      </c>
    </row>
    <row r="20" spans="2:13" ht="15" customHeight="1" x14ac:dyDescent="0.25">
      <c r="B20" s="221" t="s">
        <v>1101</v>
      </c>
      <c r="C20" s="164" t="s">
        <v>1102</v>
      </c>
      <c r="E20" s="328">
        <v>36641</v>
      </c>
      <c r="F20" s="240" t="s">
        <v>219</v>
      </c>
      <c r="G20" s="257">
        <v>32837</v>
      </c>
      <c r="H20" s="249" t="str">
        <f>IF(K24+K25+K26&gt;0,"??","")</f>
        <v>??</v>
      </c>
      <c r="I20" s="260" t="s">
        <v>1231</v>
      </c>
    </row>
    <row r="21" spans="2:13" ht="15" customHeight="1" thickBot="1" x14ac:dyDescent="0.3">
      <c r="B21" s="102" t="s">
        <v>1103</v>
      </c>
      <c r="C21" s="227" t="s">
        <v>1093</v>
      </c>
      <c r="E21" s="330"/>
      <c r="F21" s="241" t="s">
        <v>219</v>
      </c>
      <c r="G21" s="282">
        <v>0</v>
      </c>
      <c r="H21" s="251" t="str">
        <f>IF(AND(E21&gt;0,G21=0,ISBLANK(I21)),"??","")</f>
        <v/>
      </c>
      <c r="I21" s="337"/>
    </row>
    <row r="22" spans="2:13" ht="15" customHeight="1" thickBot="1" x14ac:dyDescent="0.3"/>
    <row r="23" spans="2:13" ht="15" customHeight="1" thickBot="1" x14ac:dyDescent="0.3">
      <c r="B23" s="152" t="s">
        <v>30</v>
      </c>
      <c r="C23" s="153" t="s">
        <v>1104</v>
      </c>
      <c r="E23" s="152" t="s">
        <v>103</v>
      </c>
      <c r="F23" s="152" t="s">
        <v>137</v>
      </c>
      <c r="G23" s="152" t="s">
        <v>32</v>
      </c>
    </row>
    <row r="24" spans="2:13" ht="15" customHeight="1" x14ac:dyDescent="0.25">
      <c r="B24" s="154" t="s">
        <v>1105</v>
      </c>
      <c r="C24" s="155" t="s">
        <v>1106</v>
      </c>
      <c r="E24" s="159">
        <f>SUM(E8,E12,E14,E20)</f>
        <v>380023</v>
      </c>
      <c r="F24" s="179" t="s">
        <v>219</v>
      </c>
      <c r="G24" s="159">
        <f>SUM(G8,G12,G14,G20)</f>
        <v>376237</v>
      </c>
      <c r="J24" s="283">
        <f>IF(G24&gt;0,1,0)</f>
        <v>1</v>
      </c>
      <c r="K24" s="283">
        <f>IF(OR(G24&lt;&gt;G25,AND(L24&gt;1,G25=0,G24=0)),1,0)</f>
        <v>1</v>
      </c>
      <c r="L24" s="283">
        <f>IF(E24&gt;0,2,0)</f>
        <v>2</v>
      </c>
      <c r="M24" s="283">
        <v>0</v>
      </c>
    </row>
    <row r="25" spans="2:13" ht="15" customHeight="1" x14ac:dyDescent="0.25">
      <c r="B25" s="137" t="s">
        <v>1107</v>
      </c>
      <c r="C25" s="138" t="s">
        <v>1108</v>
      </c>
      <c r="E25" s="160">
        <f>SUM(E9,E12,E16,E20)</f>
        <v>368389</v>
      </c>
      <c r="F25" s="180" t="s">
        <v>219</v>
      </c>
      <c r="G25" s="160">
        <f>SUM(G9,G12,G16,G20)</f>
        <v>385665</v>
      </c>
      <c r="J25" s="283">
        <f>IF(G25&gt;0,1,0)</f>
        <v>1</v>
      </c>
      <c r="K25" s="283">
        <f>IF(OR(G25&lt;&gt;G26,AND(L25&gt;1,G26=0,G25=0)),1,0)</f>
        <v>1</v>
      </c>
      <c r="L25" s="283">
        <f>IF(E25&gt;0,2,0)</f>
        <v>2</v>
      </c>
      <c r="M25" s="283">
        <v>0</v>
      </c>
    </row>
    <row r="26" spans="2:13" ht="15" customHeight="1" thickBot="1" x14ac:dyDescent="0.3">
      <c r="B26" s="139" t="s">
        <v>1109</v>
      </c>
      <c r="C26" s="140" t="s">
        <v>1110</v>
      </c>
      <c r="E26" s="161">
        <f>SUM(E14,E16,E20)</f>
        <v>39234</v>
      </c>
      <c r="F26" s="181" t="s">
        <v>219</v>
      </c>
      <c r="G26" s="161">
        <f>SUM(G14,G16,G20)</f>
        <v>34950</v>
      </c>
      <c r="J26" s="283">
        <f>IF(G26&gt;0,1,0)</f>
        <v>1</v>
      </c>
      <c r="K26" s="283">
        <f>IF(OR(G26&lt;&gt;G27,AND(L26&gt;1,G27=0,G26=0)),1,0)</f>
        <v>1</v>
      </c>
      <c r="L26" s="283">
        <f>IF(E26&gt;0,2,0)</f>
        <v>2</v>
      </c>
      <c r="M26" s="283">
        <v>0</v>
      </c>
    </row>
    <row r="27" spans="2:13" ht="15" customHeight="1" thickBot="1" x14ac:dyDescent="0.3"/>
    <row r="28" spans="2:13" ht="15" customHeight="1" thickBot="1" x14ac:dyDescent="0.3">
      <c r="C28" s="151" t="s">
        <v>1111</v>
      </c>
      <c r="E28" s="150" t="s">
        <v>103</v>
      </c>
      <c r="F28" s="150" t="s">
        <v>137</v>
      </c>
      <c r="G28" s="150" t="s">
        <v>32</v>
      </c>
      <c r="I28" s="322" t="s">
        <v>1112</v>
      </c>
    </row>
    <row r="29" spans="2:13" ht="15" customHeight="1" x14ac:dyDescent="0.25">
      <c r="C29" s="156" t="s">
        <v>1113</v>
      </c>
      <c r="E29" s="162">
        <f>'29'!E15</f>
        <v>380023</v>
      </c>
      <c r="F29" s="182" t="s">
        <v>219</v>
      </c>
      <c r="G29" s="162">
        <f>'29'!G15</f>
        <v>376237.00000000006</v>
      </c>
      <c r="I29" s="323" t="s">
        <v>1114</v>
      </c>
    </row>
    <row r="30" spans="2:13" ht="15" customHeight="1" x14ac:dyDescent="0.25">
      <c r="C30" s="157" t="s">
        <v>1115</v>
      </c>
      <c r="E30" s="163">
        <f>'20'!E17</f>
        <v>368389</v>
      </c>
      <c r="F30" s="183" t="s">
        <v>219</v>
      </c>
      <c r="G30" s="163">
        <f>'20'!G17</f>
        <v>385665</v>
      </c>
      <c r="I30" s="324" t="s">
        <v>1116</v>
      </c>
    </row>
    <row r="31" spans="2:13" ht="15" customHeight="1" thickBot="1" x14ac:dyDescent="0.3">
      <c r="C31" s="158" t="s">
        <v>1117</v>
      </c>
      <c r="E31" s="141">
        <f>'4'!E8</f>
        <v>39234</v>
      </c>
      <c r="F31" s="184" t="s">
        <v>219</v>
      </c>
      <c r="G31" s="141">
        <f>'4'!G8</f>
        <v>34950</v>
      </c>
      <c r="I31" s="325" t="s">
        <v>1118</v>
      </c>
    </row>
    <row r="32" spans="2:13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</sheetData>
  <sheetProtection password="E11B" sheet="1"/>
  <conditionalFormatting sqref="H8:H9 H12:H17 H20:H21">
    <cfRule type="expression" dxfId="11" priority="1">
      <formula>H8=""</formula>
    </cfRule>
    <cfRule type="expression" dxfId="10" priority="2">
      <formula>H8="??"</formula>
    </cfRule>
  </conditionalFormatting>
  <hyperlinks>
    <hyperlink ref="E1" location="Produktkombinasjoner!A1" display="Tilbake"/>
    <hyperlink ref="F1" location="Innhold!A2" display="Innhold"/>
    <hyperlink ref="G1" location="Datakommunikasjon!G8" display="Neste"/>
  </hyperlink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84"/>
  <sheetViews>
    <sheetView showGridLines="0" workbookViewId="0"/>
  </sheetViews>
  <sheetFormatPr baseColWidth="10" defaultColWidth="11.42578125" defaultRowHeight="15" x14ac:dyDescent="0.25"/>
  <cols>
    <col min="1" max="1" width="2.85546875" style="314" customWidth="1"/>
    <col min="2" max="2" width="19.42578125" style="314" customWidth="1"/>
    <col min="3" max="3" width="5.7109375" style="314" customWidth="1"/>
    <col min="4" max="4" width="57.140625" style="314" customWidth="1"/>
    <col min="5" max="5" width="5.7109375" style="314" customWidth="1"/>
    <col min="6" max="8" width="17.140625" style="314" customWidth="1"/>
    <col min="9" max="9" width="2.85546875" style="314" customWidth="1"/>
    <col min="10" max="10" width="16" style="314" customWidth="1"/>
  </cols>
  <sheetData>
    <row r="1" spans="4:10" ht="15.75" customHeight="1" thickBot="1" x14ac:dyDescent="0.3">
      <c r="F1" s="49" t="s">
        <v>22</v>
      </c>
      <c r="G1" s="51" t="s">
        <v>120</v>
      </c>
      <c r="H1" s="48" t="s">
        <v>23</v>
      </c>
    </row>
    <row r="2" spans="4:10" ht="15" customHeight="1" thickBot="1" x14ac:dyDescent="0.3"/>
    <row r="3" spans="4:10" ht="15" customHeight="1" x14ac:dyDescent="0.25">
      <c r="D3" s="8"/>
    </row>
    <row r="4" spans="4:10" ht="18" customHeight="1" x14ac:dyDescent="0.35">
      <c r="D4" s="10" t="s">
        <v>20</v>
      </c>
    </row>
    <row r="5" spans="4:10" ht="15" customHeight="1" thickBot="1" x14ac:dyDescent="0.3">
      <c r="D5" s="9"/>
    </row>
    <row r="6" spans="4:10" ht="15" customHeight="1" thickBot="1" x14ac:dyDescent="0.3"/>
    <row r="7" spans="4:10" ht="15" customHeight="1" thickBot="1" x14ac:dyDescent="0.3">
      <c r="D7" s="84"/>
      <c r="H7" s="305" t="s">
        <v>122</v>
      </c>
      <c r="I7" s="306"/>
      <c r="J7" s="293" t="s">
        <v>8</v>
      </c>
    </row>
    <row r="8" spans="4:10" ht="15" customHeight="1" x14ac:dyDescent="0.25">
      <c r="D8" s="168" t="s">
        <v>1119</v>
      </c>
      <c r="F8" s="94" t="s">
        <v>1120</v>
      </c>
      <c r="H8" s="307">
        <f>'32'!J3</f>
        <v>24</v>
      </c>
      <c r="I8" s="308"/>
      <c r="J8" s="309">
        <f>'32'!K3</f>
        <v>0</v>
      </c>
    </row>
    <row r="9" spans="4:10" ht="15" customHeight="1" thickBot="1" x14ac:dyDescent="0.3">
      <c r="D9" s="75" t="s">
        <v>311</v>
      </c>
      <c r="F9" s="123" t="s">
        <v>1121</v>
      </c>
      <c r="H9" s="312">
        <f>'33'!J3</f>
        <v>24</v>
      </c>
      <c r="I9" s="308"/>
      <c r="J9" s="313">
        <f>'33'!K3</f>
        <v>0</v>
      </c>
    </row>
    <row r="10" spans="4:10" ht="15" customHeight="1" thickBot="1" x14ac:dyDescent="0.3"/>
    <row r="11" spans="4:10" ht="18.75" customHeight="1" thickBot="1" x14ac:dyDescent="0.35">
      <c r="H11" s="317">
        <f>SUM(H8:H10)</f>
        <v>48</v>
      </c>
      <c r="I11" s="318"/>
      <c r="J11" s="319">
        <f>SUM(J8:J10)</f>
        <v>0</v>
      </c>
    </row>
    <row r="12" spans="4:10" ht="18.75" customHeight="1" x14ac:dyDescent="0.25"/>
    <row r="13" spans="4:10" ht="15" customHeight="1" x14ac:dyDescent="0.25"/>
    <row r="14" spans="4:10" ht="15" customHeight="1" x14ac:dyDescent="0.25"/>
    <row r="15" spans="4:10" ht="15" customHeight="1" x14ac:dyDescent="0.25"/>
    <row r="16" spans="4:10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</sheetData>
  <sheetProtection password="E11B" sheet="1"/>
  <conditionalFormatting sqref="J11 J8:J9">
    <cfRule type="cellIs" dxfId="9" priority="1" operator="greaterThan">
      <formula>0</formula>
    </cfRule>
  </conditionalFormatting>
  <hyperlinks>
    <hyperlink ref="F1" location="'31'!A1" display="Tilbake"/>
    <hyperlink ref="G1" location="Innhold!A2" display="Innhold"/>
    <hyperlink ref="H1" location="'32'!A1" display="Neste"/>
    <hyperlink ref="F8" location="'32'!A1" display="Side 32"/>
    <hyperlink ref="F9" location="'33'!A1" display="Side 33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/>
  <dimension ref="A1:M93"/>
  <sheetViews>
    <sheetView showGridLines="0" workbookViewId="0">
      <pane ySplit="5" topLeftCell="A6" activePane="bottomLeft" state="frozen"/>
      <selection pane="bottomLeft" activeCell="C33" sqref="C33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57.140625" style="314" customWidth="1"/>
    <col min="4" max="4" width="5.7109375" style="286" customWidth="1"/>
    <col min="5" max="7" width="17.140625" style="314" customWidth="1"/>
    <col min="8" max="8" width="5.7109375" style="314" customWidth="1"/>
    <col min="9" max="9" width="71.42578125" style="314" customWidth="1"/>
    <col min="10" max="13" width="11.42578125" style="286" customWidth="1"/>
  </cols>
  <sheetData>
    <row r="1" spans="2:13" ht="19.5" customHeight="1" thickBot="1" x14ac:dyDescent="0.35">
      <c r="B1" s="352"/>
      <c r="C1" s="353"/>
      <c r="E1" s="49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9" customHeight="1" thickBot="1" x14ac:dyDescent="0.3"/>
    <row r="3" spans="2:13" ht="15" customHeight="1" x14ac:dyDescent="0.25">
      <c r="B3" s="57" t="s">
        <v>124</v>
      </c>
      <c r="C3" s="58"/>
      <c r="E3" s="57"/>
      <c r="F3" s="59"/>
      <c r="G3" s="60"/>
      <c r="J3" s="283">
        <f>SUM(J8:J92)</f>
        <v>6</v>
      </c>
      <c r="K3" s="283">
        <f>SUM(K8:K92)</f>
        <v>0</v>
      </c>
      <c r="L3" s="283">
        <f>SUM(L8:L92)/2</f>
        <v>6</v>
      </c>
      <c r="M3" s="283">
        <f>SUM(M8:M92)</f>
        <v>0</v>
      </c>
    </row>
    <row r="4" spans="2:13" ht="15" customHeight="1" x14ac:dyDescent="0.25">
      <c r="B4" s="61"/>
      <c r="C4" s="62"/>
      <c r="E4" s="63"/>
      <c r="F4" s="64" t="s">
        <v>121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123</v>
      </c>
      <c r="G5" s="69"/>
    </row>
    <row r="6" spans="2:13" ht="15" customHeight="1" thickBot="1" x14ac:dyDescent="0.3"/>
    <row r="7" spans="2:13" ht="15" customHeight="1" thickBot="1" x14ac:dyDescent="0.3">
      <c r="B7" s="83" t="s">
        <v>30</v>
      </c>
      <c r="C7" s="93" t="s">
        <v>136</v>
      </c>
      <c r="E7" s="83" t="s">
        <v>103</v>
      </c>
      <c r="F7" s="83" t="s">
        <v>137</v>
      </c>
      <c r="G7" s="83" t="s">
        <v>32</v>
      </c>
      <c r="I7" s="256" t="s">
        <v>95</v>
      </c>
      <c r="J7" s="283"/>
      <c r="K7" s="283"/>
    </row>
    <row r="8" spans="2:13" ht="15" customHeight="1" x14ac:dyDescent="0.25">
      <c r="B8" s="252" t="s">
        <v>138</v>
      </c>
      <c r="C8" s="168" t="s">
        <v>139</v>
      </c>
      <c r="D8" s="270"/>
      <c r="E8" s="1">
        <v>2823</v>
      </c>
      <c r="F8" s="1">
        <v>2494</v>
      </c>
      <c r="G8" s="254">
        <v>2283</v>
      </c>
      <c r="H8" s="249" t="str">
        <f>IF(K8=1,"??","")</f>
        <v/>
      </c>
      <c r="I8" s="46"/>
      <c r="J8" s="283">
        <f>IF(ISNUMBER(G8),1,0)</f>
        <v>1</v>
      </c>
      <c r="K8" s="283">
        <f>IF(L8-M8-J8=2,1,0)</f>
        <v>0</v>
      </c>
      <c r="L8" s="283">
        <f>IF(E8+F8&gt;0,2,0)</f>
        <v>2</v>
      </c>
      <c r="M8" s="283">
        <f>IF(ISBLANK(I8),0,1)</f>
        <v>0</v>
      </c>
    </row>
    <row r="9" spans="2:13" ht="15" customHeight="1" thickBot="1" x14ac:dyDescent="0.3">
      <c r="B9" s="253" t="s">
        <v>140</v>
      </c>
      <c r="C9" s="250" t="s">
        <v>141</v>
      </c>
      <c r="D9" s="270"/>
      <c r="E9" s="2">
        <v>305</v>
      </c>
      <c r="F9" s="2">
        <v>250</v>
      </c>
      <c r="G9" s="255">
        <v>210</v>
      </c>
      <c r="H9" s="251" t="str">
        <f>IF(K9=1,"??","")</f>
        <v/>
      </c>
      <c r="I9" s="4"/>
      <c r="J9" s="283">
        <f>IF(ISNUMBER(G9),1,0)</f>
        <v>1</v>
      </c>
      <c r="K9" s="283">
        <f>IF(L9-M9-J9=2,1,0)</f>
        <v>0</v>
      </c>
      <c r="L9" s="283">
        <f>IF(E9+F9&gt;0,2,0)</f>
        <v>2</v>
      </c>
      <c r="M9" s="283">
        <f>IF(ISBLANK(I9),0,1)</f>
        <v>0</v>
      </c>
    </row>
    <row r="10" spans="2:13" ht="15" customHeight="1" thickBot="1" x14ac:dyDescent="0.3">
      <c r="B10" s="98" t="s">
        <v>142</v>
      </c>
      <c r="C10" s="9" t="s">
        <v>143</v>
      </c>
      <c r="E10" s="100">
        <f>SUM(E8:E9)</f>
        <v>3128</v>
      </c>
      <c r="F10" s="100">
        <f>SUM(F8:F9)</f>
        <v>2744</v>
      </c>
      <c r="G10" s="100">
        <f>SUM(G8:G9)</f>
        <v>2493</v>
      </c>
      <c r="L10" s="283"/>
      <c r="M10" s="283"/>
    </row>
    <row r="11" spans="2:13" ht="15" customHeight="1" thickBot="1" x14ac:dyDescent="0.3">
      <c r="L11" s="283"/>
      <c r="M11" s="283"/>
    </row>
    <row r="12" spans="2:13" ht="15" customHeight="1" thickBot="1" x14ac:dyDescent="0.3">
      <c r="B12" s="85" t="s">
        <v>30</v>
      </c>
      <c r="C12" s="86" t="s">
        <v>144</v>
      </c>
      <c r="E12" s="85" t="s">
        <v>103</v>
      </c>
      <c r="F12" s="85" t="s">
        <v>137</v>
      </c>
      <c r="G12" s="85" t="s">
        <v>32</v>
      </c>
      <c r="I12" s="86" t="s">
        <v>95</v>
      </c>
      <c r="L12" s="283"/>
      <c r="M12" s="283"/>
    </row>
    <row r="13" spans="2:13" ht="15" customHeight="1" x14ac:dyDescent="0.25">
      <c r="B13" s="95" t="s">
        <v>145</v>
      </c>
      <c r="C13" s="96" t="s">
        <v>139</v>
      </c>
      <c r="D13" s="270"/>
      <c r="E13" s="1">
        <v>6417</v>
      </c>
      <c r="F13" s="1">
        <v>5528</v>
      </c>
      <c r="G13" s="254">
        <v>5138</v>
      </c>
      <c r="H13" s="249" t="str">
        <f>IF(K13=1,"??","")</f>
        <v/>
      </c>
      <c r="I13" s="46"/>
      <c r="J13" s="283">
        <f>IF(ISNUMBER(G13),1,0)</f>
        <v>1</v>
      </c>
      <c r="K13" s="283">
        <f>IF(L13-M13-J13=2,1,0)</f>
        <v>0</v>
      </c>
      <c r="L13" s="283">
        <f>IF(E13+F13&gt;0,2,0)</f>
        <v>2</v>
      </c>
      <c r="M13" s="283">
        <f>IF(ISBLANK(I13),0,1)</f>
        <v>0</v>
      </c>
    </row>
    <row r="14" spans="2:13" ht="15" customHeight="1" thickBot="1" x14ac:dyDescent="0.3">
      <c r="B14" s="234" t="s">
        <v>146</v>
      </c>
      <c r="C14" s="97" t="s">
        <v>141</v>
      </c>
      <c r="D14" s="270"/>
      <c r="E14" s="2">
        <v>6239</v>
      </c>
      <c r="F14" s="2">
        <v>5419</v>
      </c>
      <c r="G14" s="255">
        <v>4583</v>
      </c>
      <c r="H14" s="251" t="str">
        <f>IF(K14=1,"??","")</f>
        <v/>
      </c>
      <c r="I14" s="4"/>
      <c r="J14" s="283">
        <f>IF(ISNUMBER(G14),1,0)</f>
        <v>1</v>
      </c>
      <c r="K14" s="283">
        <f>IF(L14-M14-J14=2,1,0)</f>
        <v>0</v>
      </c>
      <c r="L14" s="283">
        <f>IF(E14+F14&gt;0,2,0)</f>
        <v>2</v>
      </c>
      <c r="M14" s="283">
        <f>IF(ISBLANK(I14),0,1)</f>
        <v>0</v>
      </c>
    </row>
    <row r="15" spans="2:13" ht="15" customHeight="1" thickBot="1" x14ac:dyDescent="0.3">
      <c r="B15" s="98" t="s">
        <v>147</v>
      </c>
      <c r="C15" s="99" t="s">
        <v>148</v>
      </c>
      <c r="E15" s="100">
        <f>SUM(E13:E14)</f>
        <v>12656</v>
      </c>
      <c r="F15" s="100">
        <f>SUM(F13:F14)</f>
        <v>10947</v>
      </c>
      <c r="G15" s="100">
        <f>SUM(G13:G14)</f>
        <v>9721</v>
      </c>
      <c r="L15" s="283"/>
      <c r="M15" s="283"/>
    </row>
    <row r="16" spans="2:13" ht="15" customHeight="1" thickBot="1" x14ac:dyDescent="0.3">
      <c r="L16" s="283"/>
      <c r="M16" s="283"/>
    </row>
    <row r="17" spans="2:13" ht="15" customHeight="1" thickBot="1" x14ac:dyDescent="0.3">
      <c r="B17" s="90" t="s">
        <v>30</v>
      </c>
      <c r="C17" s="91" t="s">
        <v>149</v>
      </c>
      <c r="E17" s="90" t="s">
        <v>103</v>
      </c>
      <c r="F17" s="90" t="s">
        <v>137</v>
      </c>
      <c r="G17" s="90" t="s">
        <v>32</v>
      </c>
      <c r="I17" s="91" t="s">
        <v>95</v>
      </c>
      <c r="L17" s="283"/>
      <c r="M17" s="283"/>
    </row>
    <row r="18" spans="2:13" ht="15" customHeight="1" x14ac:dyDescent="0.25">
      <c r="B18" s="95" t="s">
        <v>150</v>
      </c>
      <c r="C18" s="96" t="s">
        <v>139</v>
      </c>
      <c r="D18" s="270"/>
      <c r="E18" s="1">
        <v>815</v>
      </c>
      <c r="F18" s="1">
        <v>703</v>
      </c>
      <c r="G18" s="254">
        <v>53</v>
      </c>
      <c r="H18" s="249" t="str">
        <f>IF(K18=1,"??","")</f>
        <v/>
      </c>
      <c r="I18" s="46"/>
      <c r="J18" s="283">
        <f>IF(ISNUMBER(G18),1,0)</f>
        <v>1</v>
      </c>
      <c r="K18" s="283">
        <f>IF(L18-M18-J18=2,1,0)</f>
        <v>0</v>
      </c>
      <c r="L18" s="283">
        <f>IF(E18+F18&gt;0,2,0)</f>
        <v>2</v>
      </c>
      <c r="M18" s="283">
        <f>IF(ISBLANK(I18),0,1)</f>
        <v>0</v>
      </c>
    </row>
    <row r="19" spans="2:13" ht="15" customHeight="1" thickBot="1" x14ac:dyDescent="0.3">
      <c r="B19" s="234" t="s">
        <v>151</v>
      </c>
      <c r="C19" s="97" t="s">
        <v>141</v>
      </c>
      <c r="D19" s="270"/>
      <c r="E19" s="2">
        <v>156</v>
      </c>
      <c r="F19" s="2">
        <v>139</v>
      </c>
      <c r="G19" s="255">
        <v>99</v>
      </c>
      <c r="H19" s="251" t="str">
        <f>IF(K19=1,"??","")</f>
        <v/>
      </c>
      <c r="I19" s="4"/>
      <c r="J19" s="283">
        <f>IF(ISNUMBER(G19),1,0)</f>
        <v>1</v>
      </c>
      <c r="K19" s="283">
        <f>IF(L19-M19-J19=2,1,0)</f>
        <v>0</v>
      </c>
      <c r="L19" s="283">
        <f>IF(E19+F19&gt;0,2,0)</f>
        <v>2</v>
      </c>
      <c r="M19" s="283">
        <f>IF(ISBLANK(I19),0,1)</f>
        <v>0</v>
      </c>
    </row>
    <row r="20" spans="2:13" ht="15" customHeight="1" thickBot="1" x14ac:dyDescent="0.3">
      <c r="B20" s="98" t="s">
        <v>152</v>
      </c>
      <c r="C20" s="99" t="s">
        <v>153</v>
      </c>
      <c r="E20" s="100">
        <f>SUM(E18:E19)</f>
        <v>971</v>
      </c>
      <c r="F20" s="100">
        <f>SUM(F18:F19)</f>
        <v>842</v>
      </c>
      <c r="G20" s="100">
        <f>SUM(G18:G19)</f>
        <v>152</v>
      </c>
    </row>
    <row r="21" spans="2:13" ht="15" customHeight="1" x14ac:dyDescent="0.25"/>
    <row r="22" spans="2:13" ht="15" customHeight="1" x14ac:dyDescent="0.25"/>
    <row r="23" spans="2:13" ht="15" customHeight="1" x14ac:dyDescent="0.25"/>
    <row r="24" spans="2:13" ht="15" customHeight="1" x14ac:dyDescent="0.25"/>
    <row r="25" spans="2:13" ht="15" customHeight="1" x14ac:dyDescent="0.25"/>
    <row r="26" spans="2:13" ht="15" customHeight="1" x14ac:dyDescent="0.25"/>
    <row r="27" spans="2:13" ht="15" customHeight="1" x14ac:dyDescent="0.25"/>
    <row r="28" spans="2:13" ht="15" customHeight="1" x14ac:dyDescent="0.25"/>
    <row r="29" spans="2:13" ht="15" customHeight="1" x14ac:dyDescent="0.25"/>
    <row r="30" spans="2:13" ht="15" customHeight="1" x14ac:dyDescent="0.25"/>
    <row r="31" spans="2:13" ht="15" customHeight="1" x14ac:dyDescent="0.25"/>
    <row r="32" spans="2:13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</sheetData>
  <sheetProtection password="E11B" sheet="1"/>
  <mergeCells count="1">
    <mergeCell ref="B1:C1"/>
  </mergeCells>
  <conditionalFormatting sqref="H18:H19 H13:H14 H8:H9">
    <cfRule type="expression" dxfId="137" priority="1">
      <formula>H8=""</formula>
    </cfRule>
    <cfRule type="expression" dxfId="136" priority="2">
      <formula>H8="??"</formula>
    </cfRule>
  </conditionalFormatting>
  <hyperlinks>
    <hyperlink ref="E1" location="Fasttelefoni!A1" display="Tilbake"/>
    <hyperlink ref="F1" location="Innhold!A2" display="Innhold"/>
    <hyperlink ref="G1" location="'2'!G8" display="Neste"/>
  </hyperlinks>
  <pageMargins left="0.7" right="0.7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6"/>
  <sheetViews>
    <sheetView showGridLines="0" workbookViewId="0">
      <pane ySplit="5" topLeftCell="A6" activePane="bottomLeft" state="frozen"/>
      <selection pane="bottomLeft" activeCell="G26" sqref="G26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63.7109375" style="314" customWidth="1"/>
    <col min="4" max="4" width="5.7109375" style="286" customWidth="1"/>
    <col min="5" max="7" width="17.140625" style="314" customWidth="1"/>
    <col min="8" max="8" width="5.7109375" style="314" customWidth="1"/>
    <col min="9" max="9" width="79.710937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1120</v>
      </c>
      <c r="C3" s="58"/>
      <c r="E3" s="57"/>
      <c r="F3" s="59"/>
      <c r="G3" s="60"/>
      <c r="J3" s="283">
        <f>SUM(J8:J55)</f>
        <v>24</v>
      </c>
      <c r="K3" s="283">
        <f>SUM(K8:K55)</f>
        <v>0</v>
      </c>
      <c r="L3" s="283">
        <f>SUM(L8:L55)/2</f>
        <v>10</v>
      </c>
      <c r="M3" s="283">
        <f>SUM(M8:M55)</f>
        <v>0</v>
      </c>
    </row>
    <row r="4" spans="2:13" ht="15" customHeight="1" x14ac:dyDescent="0.25">
      <c r="B4" s="61"/>
      <c r="C4" s="62"/>
      <c r="E4" s="63"/>
      <c r="F4" s="64" t="s">
        <v>20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1119</v>
      </c>
      <c r="G5" s="69"/>
    </row>
    <row r="6" spans="2:13" ht="15" customHeight="1" thickBot="1" x14ac:dyDescent="0.3"/>
    <row r="7" spans="2:13" ht="15" customHeight="1" thickBot="1" x14ac:dyDescent="0.3">
      <c r="B7" s="83" t="s">
        <v>30</v>
      </c>
      <c r="C7" s="84" t="s">
        <v>1122</v>
      </c>
      <c r="E7" s="70" t="s">
        <v>103</v>
      </c>
      <c r="F7" s="70" t="s">
        <v>137</v>
      </c>
      <c r="G7" s="70" t="s">
        <v>32</v>
      </c>
      <c r="I7" s="93" t="s">
        <v>95</v>
      </c>
      <c r="J7" s="283"/>
      <c r="K7" s="283"/>
    </row>
    <row r="8" spans="2:13" ht="15" customHeight="1" x14ac:dyDescent="0.25">
      <c r="B8" s="232" t="s">
        <v>1123</v>
      </c>
      <c r="C8" s="164" t="s">
        <v>1124</v>
      </c>
      <c r="D8" s="270"/>
      <c r="E8" s="41">
        <v>13657</v>
      </c>
      <c r="F8" s="235" t="s">
        <v>219</v>
      </c>
      <c r="G8" s="263">
        <v>12481</v>
      </c>
      <c r="H8" s="249" t="str">
        <f t="shared" ref="H8:H19" si="0">IF(K8=1,"??","")</f>
        <v/>
      </c>
      <c r="I8" s="260"/>
      <c r="J8" s="283">
        <f t="shared" ref="J8:J19" si="1">IF(ISNUMBER(G8),1,0)</f>
        <v>1</v>
      </c>
      <c r="K8" s="283">
        <f t="shared" ref="K8:K19" si="2">IF(L8-M8-J8=2,1,0)</f>
        <v>0</v>
      </c>
      <c r="L8" s="283">
        <f t="shared" ref="L8:L19" si="3">IF(E8&gt;0,2,0)</f>
        <v>2</v>
      </c>
      <c r="M8" s="283">
        <f t="shared" ref="M8:M19" si="4">IF(ISBLANK(I8),0,1)</f>
        <v>0</v>
      </c>
    </row>
    <row r="9" spans="2:13" ht="15" customHeight="1" x14ac:dyDescent="0.25">
      <c r="B9" s="233" t="s">
        <v>1125</v>
      </c>
      <c r="C9" s="132" t="s">
        <v>1126</v>
      </c>
      <c r="D9" s="270"/>
      <c r="E9" s="53">
        <v>1850</v>
      </c>
      <c r="F9" s="242" t="s">
        <v>219</v>
      </c>
      <c r="G9" s="264">
        <v>2264</v>
      </c>
      <c r="H9" s="262" t="str">
        <f t="shared" si="0"/>
        <v/>
      </c>
      <c r="I9" s="261"/>
      <c r="J9" s="283">
        <f t="shared" si="1"/>
        <v>1</v>
      </c>
      <c r="K9" s="283">
        <f t="shared" si="2"/>
        <v>0</v>
      </c>
      <c r="L9" s="283">
        <f t="shared" si="3"/>
        <v>2</v>
      </c>
      <c r="M9" s="283">
        <f t="shared" si="4"/>
        <v>0</v>
      </c>
    </row>
    <row r="10" spans="2:13" ht="15" customHeight="1" x14ac:dyDescent="0.25">
      <c r="B10" s="233" t="s">
        <v>1127</v>
      </c>
      <c r="C10" s="132" t="s">
        <v>1128</v>
      </c>
      <c r="D10" s="270"/>
      <c r="E10" s="53">
        <v>11807</v>
      </c>
      <c r="F10" s="242" t="s">
        <v>219</v>
      </c>
      <c r="G10" s="264">
        <v>10217</v>
      </c>
      <c r="H10" s="262" t="str">
        <f t="shared" si="0"/>
        <v/>
      </c>
      <c r="I10" s="261"/>
      <c r="J10" s="283">
        <f t="shared" si="1"/>
        <v>1</v>
      </c>
      <c r="K10" s="283">
        <f t="shared" si="2"/>
        <v>0</v>
      </c>
      <c r="L10" s="283">
        <f t="shared" si="3"/>
        <v>2</v>
      </c>
      <c r="M10" s="283">
        <f t="shared" si="4"/>
        <v>0</v>
      </c>
    </row>
    <row r="11" spans="2:13" ht="15" customHeight="1" x14ac:dyDescent="0.25">
      <c r="B11" s="233" t="s">
        <v>1129</v>
      </c>
      <c r="C11" s="132" t="s">
        <v>1130</v>
      </c>
      <c r="D11" s="270"/>
      <c r="E11" s="53"/>
      <c r="F11" s="242" t="s">
        <v>219</v>
      </c>
      <c r="G11" s="264">
        <v>0</v>
      </c>
      <c r="H11" s="262" t="str">
        <f t="shared" si="0"/>
        <v/>
      </c>
      <c r="I11" s="261"/>
      <c r="J11" s="283">
        <f t="shared" si="1"/>
        <v>1</v>
      </c>
      <c r="K11" s="283">
        <f t="shared" si="2"/>
        <v>0</v>
      </c>
      <c r="L11" s="283">
        <f t="shared" si="3"/>
        <v>0</v>
      </c>
      <c r="M11" s="283">
        <f t="shared" si="4"/>
        <v>0</v>
      </c>
    </row>
    <row r="12" spans="2:13" ht="15" customHeight="1" x14ac:dyDescent="0.25">
      <c r="B12" s="233" t="s">
        <v>1131</v>
      </c>
      <c r="C12" s="132" t="s">
        <v>1132</v>
      </c>
      <c r="D12" s="270"/>
      <c r="E12" s="53"/>
      <c r="F12" s="242" t="s">
        <v>219</v>
      </c>
      <c r="G12" s="264">
        <v>0</v>
      </c>
      <c r="H12" s="262" t="str">
        <f t="shared" si="0"/>
        <v/>
      </c>
      <c r="I12" s="261"/>
      <c r="J12" s="283">
        <f t="shared" si="1"/>
        <v>1</v>
      </c>
      <c r="K12" s="283">
        <f t="shared" si="2"/>
        <v>0</v>
      </c>
      <c r="L12" s="283">
        <f t="shared" si="3"/>
        <v>0</v>
      </c>
      <c r="M12" s="283">
        <f t="shared" si="4"/>
        <v>0</v>
      </c>
    </row>
    <row r="13" spans="2:13" ht="15" customHeight="1" x14ac:dyDescent="0.25">
      <c r="B13" s="233" t="s">
        <v>1133</v>
      </c>
      <c r="C13" s="165" t="s">
        <v>1134</v>
      </c>
      <c r="D13" s="270"/>
      <c r="E13" s="53"/>
      <c r="F13" s="242" t="s">
        <v>219</v>
      </c>
      <c r="G13" s="264">
        <v>0</v>
      </c>
      <c r="H13" s="262" t="str">
        <f t="shared" si="0"/>
        <v/>
      </c>
      <c r="I13" s="261"/>
      <c r="J13" s="283">
        <f t="shared" si="1"/>
        <v>1</v>
      </c>
      <c r="K13" s="283">
        <f t="shared" si="2"/>
        <v>0</v>
      </c>
      <c r="L13" s="283">
        <f t="shared" si="3"/>
        <v>0</v>
      </c>
      <c r="M13" s="283">
        <f t="shared" si="4"/>
        <v>0</v>
      </c>
    </row>
    <row r="14" spans="2:13" ht="15" customHeight="1" x14ac:dyDescent="0.25">
      <c r="B14" s="233" t="s">
        <v>1135</v>
      </c>
      <c r="C14" s="165" t="s">
        <v>1136</v>
      </c>
      <c r="D14" s="270"/>
      <c r="E14" s="53">
        <v>240</v>
      </c>
      <c r="F14" s="242" t="s">
        <v>219</v>
      </c>
      <c r="G14" s="264">
        <v>217</v>
      </c>
      <c r="H14" s="262" t="str">
        <f t="shared" si="0"/>
        <v/>
      </c>
      <c r="I14" s="261"/>
      <c r="J14" s="283">
        <f t="shared" si="1"/>
        <v>1</v>
      </c>
      <c r="K14" s="283">
        <f t="shared" si="2"/>
        <v>0</v>
      </c>
      <c r="L14" s="283">
        <f t="shared" si="3"/>
        <v>2</v>
      </c>
      <c r="M14" s="283">
        <f t="shared" si="4"/>
        <v>0</v>
      </c>
    </row>
    <row r="15" spans="2:13" ht="15" customHeight="1" x14ac:dyDescent="0.25">
      <c r="B15" s="233" t="s">
        <v>1137</v>
      </c>
      <c r="C15" s="132" t="s">
        <v>1126</v>
      </c>
      <c r="D15" s="270"/>
      <c r="E15" s="53">
        <v>240</v>
      </c>
      <c r="F15" s="242" t="s">
        <v>219</v>
      </c>
      <c r="G15" s="264">
        <v>217</v>
      </c>
      <c r="H15" s="262" t="str">
        <f t="shared" si="0"/>
        <v/>
      </c>
      <c r="I15" s="261"/>
      <c r="J15" s="283">
        <f t="shared" si="1"/>
        <v>1</v>
      </c>
      <c r="K15" s="283">
        <f t="shared" si="2"/>
        <v>0</v>
      </c>
      <c r="L15" s="283">
        <f t="shared" si="3"/>
        <v>2</v>
      </c>
      <c r="M15" s="283">
        <f t="shared" si="4"/>
        <v>0</v>
      </c>
    </row>
    <row r="16" spans="2:13" ht="15" customHeight="1" x14ac:dyDescent="0.25">
      <c r="B16" s="233" t="s">
        <v>1138</v>
      </c>
      <c r="C16" s="132" t="s">
        <v>1128</v>
      </c>
      <c r="D16" s="270"/>
      <c r="E16" s="53"/>
      <c r="F16" s="242" t="s">
        <v>219</v>
      </c>
      <c r="G16" s="264">
        <v>0</v>
      </c>
      <c r="H16" s="262" t="str">
        <f t="shared" si="0"/>
        <v/>
      </c>
      <c r="I16" s="261"/>
      <c r="J16" s="283">
        <f t="shared" si="1"/>
        <v>1</v>
      </c>
      <c r="K16" s="283">
        <f t="shared" si="2"/>
        <v>0</v>
      </c>
      <c r="L16" s="283">
        <f t="shared" si="3"/>
        <v>0</v>
      </c>
      <c r="M16" s="283">
        <f t="shared" si="4"/>
        <v>0</v>
      </c>
    </row>
    <row r="17" spans="2:13" ht="15" customHeight="1" x14ac:dyDescent="0.25">
      <c r="B17" s="233" t="s">
        <v>1139</v>
      </c>
      <c r="C17" s="132" t="s">
        <v>1130</v>
      </c>
      <c r="D17" s="270"/>
      <c r="E17" s="53"/>
      <c r="F17" s="242" t="s">
        <v>219</v>
      </c>
      <c r="G17" s="264">
        <v>0</v>
      </c>
      <c r="H17" s="262" t="str">
        <f t="shared" si="0"/>
        <v/>
      </c>
      <c r="I17" s="261"/>
      <c r="J17" s="283">
        <f t="shared" si="1"/>
        <v>1</v>
      </c>
      <c r="K17" s="283">
        <f t="shared" si="2"/>
        <v>0</v>
      </c>
      <c r="L17" s="283">
        <f t="shared" si="3"/>
        <v>0</v>
      </c>
      <c r="M17" s="283">
        <f t="shared" si="4"/>
        <v>0</v>
      </c>
    </row>
    <row r="18" spans="2:13" ht="15" customHeight="1" x14ac:dyDescent="0.25">
      <c r="B18" s="233" t="s">
        <v>1140</v>
      </c>
      <c r="C18" s="132" t="s">
        <v>1132</v>
      </c>
      <c r="D18" s="270"/>
      <c r="E18" s="53"/>
      <c r="F18" s="242" t="s">
        <v>219</v>
      </c>
      <c r="G18" s="264">
        <v>0</v>
      </c>
      <c r="H18" s="262" t="str">
        <f t="shared" si="0"/>
        <v/>
      </c>
      <c r="I18" s="261"/>
      <c r="J18" s="283">
        <f t="shared" si="1"/>
        <v>1</v>
      </c>
      <c r="K18" s="283">
        <f t="shared" si="2"/>
        <v>0</v>
      </c>
      <c r="L18" s="283">
        <f t="shared" si="3"/>
        <v>0</v>
      </c>
      <c r="M18" s="283">
        <f t="shared" si="4"/>
        <v>0</v>
      </c>
    </row>
    <row r="19" spans="2:13" ht="15" customHeight="1" thickBot="1" x14ac:dyDescent="0.3">
      <c r="B19" s="102" t="s">
        <v>1141</v>
      </c>
      <c r="C19" s="167" t="s">
        <v>1142</v>
      </c>
      <c r="D19" s="270"/>
      <c r="E19" s="331"/>
      <c r="F19" s="236" t="s">
        <v>219</v>
      </c>
      <c r="G19" s="275">
        <v>0</v>
      </c>
      <c r="H19" s="251" t="str">
        <f t="shared" si="0"/>
        <v/>
      </c>
      <c r="I19" s="337"/>
      <c r="J19" s="283">
        <f t="shared" si="1"/>
        <v>1</v>
      </c>
      <c r="K19" s="283">
        <f t="shared" si="2"/>
        <v>0</v>
      </c>
      <c r="L19" s="283">
        <f t="shared" si="3"/>
        <v>0</v>
      </c>
      <c r="M19" s="283">
        <f t="shared" si="4"/>
        <v>0</v>
      </c>
    </row>
    <row r="20" spans="2:13" ht="15" customHeight="1" thickBot="1" x14ac:dyDescent="0.3">
      <c r="D20" s="270"/>
    </row>
    <row r="21" spans="2:13" ht="15" customHeight="1" thickBot="1" x14ac:dyDescent="0.3">
      <c r="B21" s="85" t="s">
        <v>30</v>
      </c>
      <c r="C21" s="86" t="s">
        <v>125</v>
      </c>
      <c r="D21" s="270"/>
      <c r="E21" s="76" t="s">
        <v>103</v>
      </c>
      <c r="F21" s="76" t="s">
        <v>137</v>
      </c>
      <c r="G21" s="76" t="s">
        <v>32</v>
      </c>
      <c r="I21" s="77" t="s">
        <v>95</v>
      </c>
    </row>
    <row r="22" spans="2:13" ht="15" customHeight="1" x14ac:dyDescent="0.25">
      <c r="B22" s="232" t="s">
        <v>1143</v>
      </c>
      <c r="C22" s="164" t="s">
        <v>1144</v>
      </c>
      <c r="D22" s="270"/>
      <c r="E22" s="53">
        <v>206723</v>
      </c>
      <c r="F22" s="242" t="s">
        <v>219</v>
      </c>
      <c r="G22" s="264">
        <v>216238.272</v>
      </c>
      <c r="H22" s="249" t="str">
        <f t="shared" ref="H22:H33" si="5">IF(K22=1,"??","")</f>
        <v/>
      </c>
      <c r="I22" s="46"/>
      <c r="J22" s="283">
        <f t="shared" ref="J22:J33" si="6">IF(ISNUMBER(G22),1,0)</f>
        <v>1</v>
      </c>
      <c r="K22" s="283">
        <f t="shared" ref="K22:K33" si="7">IF(L22-M22-J22=2,1,0)</f>
        <v>0</v>
      </c>
      <c r="L22" s="283">
        <f t="shared" ref="L22:L33" si="8">IF(E22&gt;0,2,0)</f>
        <v>2</v>
      </c>
      <c r="M22" s="283">
        <f t="shared" ref="M22:M33" si="9">IF(ISBLANK(I22),0,1)</f>
        <v>0</v>
      </c>
    </row>
    <row r="23" spans="2:13" ht="15" customHeight="1" x14ac:dyDescent="0.25">
      <c r="B23" s="233" t="s">
        <v>1145</v>
      </c>
      <c r="C23" s="132" t="s">
        <v>1146</v>
      </c>
      <c r="D23" s="270"/>
      <c r="E23" s="53">
        <v>94344</v>
      </c>
      <c r="F23" s="242" t="s">
        <v>219</v>
      </c>
      <c r="G23" s="264">
        <v>90041.231999999989</v>
      </c>
      <c r="H23" s="262" t="str">
        <f t="shared" si="5"/>
        <v/>
      </c>
      <c r="I23" s="52"/>
      <c r="J23" s="283">
        <f t="shared" si="6"/>
        <v>1</v>
      </c>
      <c r="K23" s="283">
        <f t="shared" si="7"/>
        <v>0</v>
      </c>
      <c r="L23" s="283">
        <f t="shared" si="8"/>
        <v>2</v>
      </c>
      <c r="M23" s="283">
        <f t="shared" si="9"/>
        <v>0</v>
      </c>
    </row>
    <row r="24" spans="2:13" ht="15" customHeight="1" x14ac:dyDescent="0.25">
      <c r="B24" s="233" t="s">
        <v>1147</v>
      </c>
      <c r="C24" s="132" t="s">
        <v>1148</v>
      </c>
      <c r="D24" s="270"/>
      <c r="E24" s="53">
        <v>112379</v>
      </c>
      <c r="F24" s="242" t="s">
        <v>219</v>
      </c>
      <c r="G24" s="264">
        <v>126197.04000000001</v>
      </c>
      <c r="H24" s="262" t="str">
        <f t="shared" si="5"/>
        <v/>
      </c>
      <c r="I24" s="52"/>
      <c r="J24" s="283">
        <f t="shared" si="6"/>
        <v>1</v>
      </c>
      <c r="K24" s="283">
        <f t="shared" si="7"/>
        <v>0</v>
      </c>
      <c r="L24" s="283">
        <f t="shared" si="8"/>
        <v>2</v>
      </c>
      <c r="M24" s="283">
        <f t="shared" si="9"/>
        <v>0</v>
      </c>
    </row>
    <row r="25" spans="2:13" ht="15" customHeight="1" x14ac:dyDescent="0.25">
      <c r="B25" s="233" t="s">
        <v>1149</v>
      </c>
      <c r="C25" s="132" t="s">
        <v>1150</v>
      </c>
      <c r="D25" s="270"/>
      <c r="E25" s="53"/>
      <c r="F25" s="242" t="s">
        <v>219</v>
      </c>
      <c r="G25" s="264">
        <v>0</v>
      </c>
      <c r="H25" s="262" t="str">
        <f t="shared" si="5"/>
        <v/>
      </c>
      <c r="I25" s="52"/>
      <c r="J25" s="283">
        <f t="shared" si="6"/>
        <v>1</v>
      </c>
      <c r="K25" s="283">
        <f t="shared" si="7"/>
        <v>0</v>
      </c>
      <c r="L25" s="283">
        <f t="shared" si="8"/>
        <v>0</v>
      </c>
      <c r="M25" s="283">
        <f t="shared" si="9"/>
        <v>0</v>
      </c>
    </row>
    <row r="26" spans="2:13" ht="15" customHeight="1" x14ac:dyDescent="0.25">
      <c r="B26" s="233" t="s">
        <v>1151</v>
      </c>
      <c r="C26" s="132" t="s">
        <v>1152</v>
      </c>
      <c r="D26" s="270"/>
      <c r="E26" s="53"/>
      <c r="F26" s="242" t="s">
        <v>219</v>
      </c>
      <c r="G26" s="264">
        <v>0</v>
      </c>
      <c r="H26" s="262" t="str">
        <f t="shared" si="5"/>
        <v/>
      </c>
      <c r="I26" s="52"/>
      <c r="J26" s="283">
        <f t="shared" si="6"/>
        <v>1</v>
      </c>
      <c r="K26" s="283">
        <f t="shared" si="7"/>
        <v>0</v>
      </c>
      <c r="L26" s="283">
        <f t="shared" si="8"/>
        <v>0</v>
      </c>
      <c r="M26" s="283">
        <f t="shared" si="9"/>
        <v>0</v>
      </c>
    </row>
    <row r="27" spans="2:13" ht="15" customHeight="1" x14ac:dyDescent="0.25">
      <c r="B27" s="233" t="s">
        <v>1153</v>
      </c>
      <c r="C27" s="165" t="s">
        <v>1154</v>
      </c>
      <c r="D27" s="270"/>
      <c r="E27" s="53"/>
      <c r="F27" s="242" t="s">
        <v>219</v>
      </c>
      <c r="G27" s="264">
        <v>0</v>
      </c>
      <c r="H27" s="262" t="str">
        <f t="shared" si="5"/>
        <v/>
      </c>
      <c r="I27" s="52"/>
      <c r="J27" s="283">
        <f t="shared" si="6"/>
        <v>1</v>
      </c>
      <c r="K27" s="283">
        <f t="shared" si="7"/>
        <v>0</v>
      </c>
      <c r="L27" s="283">
        <f t="shared" si="8"/>
        <v>0</v>
      </c>
      <c r="M27" s="283">
        <f t="shared" si="9"/>
        <v>0</v>
      </c>
    </row>
    <row r="28" spans="2:13" ht="15" customHeight="1" x14ac:dyDescent="0.25">
      <c r="B28" s="233" t="s">
        <v>1155</v>
      </c>
      <c r="C28" s="165" t="s">
        <v>1156</v>
      </c>
      <c r="D28" s="270"/>
      <c r="E28" s="53">
        <v>11616</v>
      </c>
      <c r="F28" s="242" t="s">
        <v>219</v>
      </c>
      <c r="G28" s="264">
        <v>9968.8918799999992</v>
      </c>
      <c r="H28" s="262" t="str">
        <f t="shared" si="5"/>
        <v/>
      </c>
      <c r="I28" s="52"/>
      <c r="J28" s="283">
        <f t="shared" si="6"/>
        <v>1</v>
      </c>
      <c r="K28" s="283">
        <f t="shared" si="7"/>
        <v>0</v>
      </c>
      <c r="L28" s="283">
        <f t="shared" si="8"/>
        <v>2</v>
      </c>
      <c r="M28" s="283">
        <f t="shared" si="9"/>
        <v>0</v>
      </c>
    </row>
    <row r="29" spans="2:13" ht="15" customHeight="1" x14ac:dyDescent="0.25">
      <c r="B29" s="233" t="s">
        <v>1157</v>
      </c>
      <c r="C29" s="132" t="s">
        <v>1146</v>
      </c>
      <c r="D29" s="270"/>
      <c r="E29" s="53">
        <v>11616</v>
      </c>
      <c r="F29" s="242" t="s">
        <v>219</v>
      </c>
      <c r="G29" s="264">
        <v>9968.8918799999992</v>
      </c>
      <c r="H29" s="262" t="str">
        <f t="shared" si="5"/>
        <v/>
      </c>
      <c r="I29" s="52"/>
      <c r="J29" s="283">
        <f t="shared" si="6"/>
        <v>1</v>
      </c>
      <c r="K29" s="283">
        <f t="shared" si="7"/>
        <v>0</v>
      </c>
      <c r="L29" s="283">
        <f t="shared" si="8"/>
        <v>2</v>
      </c>
      <c r="M29" s="283">
        <f t="shared" si="9"/>
        <v>0</v>
      </c>
    </row>
    <row r="30" spans="2:13" ht="15" customHeight="1" x14ac:dyDescent="0.25">
      <c r="B30" s="233" t="s">
        <v>1158</v>
      </c>
      <c r="C30" s="132" t="s">
        <v>1148</v>
      </c>
      <c r="D30" s="270"/>
      <c r="E30" s="53"/>
      <c r="F30" s="242" t="s">
        <v>219</v>
      </c>
      <c r="G30" s="264">
        <v>0</v>
      </c>
      <c r="H30" s="262" t="str">
        <f t="shared" si="5"/>
        <v/>
      </c>
      <c r="I30" s="52"/>
      <c r="J30" s="283">
        <f t="shared" si="6"/>
        <v>1</v>
      </c>
      <c r="K30" s="283">
        <f t="shared" si="7"/>
        <v>0</v>
      </c>
      <c r="L30" s="283">
        <f t="shared" si="8"/>
        <v>0</v>
      </c>
      <c r="M30" s="283">
        <f t="shared" si="9"/>
        <v>0</v>
      </c>
    </row>
    <row r="31" spans="2:13" ht="15" customHeight="1" x14ac:dyDescent="0.25">
      <c r="B31" s="233" t="s">
        <v>1159</v>
      </c>
      <c r="C31" s="132" t="s">
        <v>1150</v>
      </c>
      <c r="D31" s="270"/>
      <c r="E31" s="53"/>
      <c r="F31" s="242" t="s">
        <v>219</v>
      </c>
      <c r="G31" s="264">
        <v>0</v>
      </c>
      <c r="H31" s="262" t="str">
        <f t="shared" si="5"/>
        <v/>
      </c>
      <c r="I31" s="52"/>
      <c r="J31" s="283">
        <f t="shared" si="6"/>
        <v>1</v>
      </c>
      <c r="K31" s="283">
        <f t="shared" si="7"/>
        <v>0</v>
      </c>
      <c r="L31" s="283">
        <f t="shared" si="8"/>
        <v>0</v>
      </c>
      <c r="M31" s="283">
        <f t="shared" si="9"/>
        <v>0</v>
      </c>
    </row>
    <row r="32" spans="2:13" ht="15" customHeight="1" x14ac:dyDescent="0.25">
      <c r="B32" s="233" t="s">
        <v>1160</v>
      </c>
      <c r="C32" s="132" t="s">
        <v>1152</v>
      </c>
      <c r="D32" s="270"/>
      <c r="E32" s="53"/>
      <c r="F32" s="242" t="s">
        <v>219</v>
      </c>
      <c r="G32" s="264">
        <v>0</v>
      </c>
      <c r="H32" s="262" t="str">
        <f t="shared" si="5"/>
        <v/>
      </c>
      <c r="I32" s="52"/>
      <c r="J32" s="283">
        <f t="shared" si="6"/>
        <v>1</v>
      </c>
      <c r="K32" s="283">
        <f t="shared" si="7"/>
        <v>0</v>
      </c>
      <c r="L32" s="283">
        <f t="shared" si="8"/>
        <v>0</v>
      </c>
      <c r="M32" s="283">
        <f t="shared" si="9"/>
        <v>0</v>
      </c>
    </row>
    <row r="33" spans="2:13" ht="15" customHeight="1" thickBot="1" x14ac:dyDescent="0.3">
      <c r="B33" s="233" t="s">
        <v>1161</v>
      </c>
      <c r="C33" s="166" t="s">
        <v>1162</v>
      </c>
      <c r="D33" s="270"/>
      <c r="E33" s="53"/>
      <c r="F33" s="242" t="s">
        <v>219</v>
      </c>
      <c r="G33" s="264">
        <v>0</v>
      </c>
      <c r="H33" s="251" t="str">
        <f t="shared" si="5"/>
        <v/>
      </c>
      <c r="I33" s="4"/>
      <c r="J33" s="283">
        <f t="shared" si="6"/>
        <v>1</v>
      </c>
      <c r="K33" s="283">
        <f t="shared" si="7"/>
        <v>0</v>
      </c>
      <c r="L33" s="283">
        <f t="shared" si="8"/>
        <v>0</v>
      </c>
      <c r="M33" s="283">
        <f t="shared" si="9"/>
        <v>0</v>
      </c>
    </row>
    <row r="34" spans="2:13" ht="15" customHeight="1" thickBot="1" x14ac:dyDescent="0.3">
      <c r="B34" s="98" t="s">
        <v>1163</v>
      </c>
      <c r="C34" s="99" t="s">
        <v>1164</v>
      </c>
      <c r="D34" s="270"/>
      <c r="E34" s="73">
        <f>SUM(E22,E27,E28,E33)</f>
        <v>218339</v>
      </c>
      <c r="F34" s="196" t="s">
        <v>219</v>
      </c>
      <c r="G34" s="73">
        <f>SUM(G22,G27,G28,G33)</f>
        <v>226207.16388000001</v>
      </c>
    </row>
    <row r="35" spans="2:13" ht="15" customHeight="1" x14ac:dyDescent="0.25">
      <c r="B35" s="195"/>
    </row>
    <row r="36" spans="2:13" ht="15" customHeight="1" x14ac:dyDescent="0.25">
      <c r="B36" s="195"/>
    </row>
    <row r="37" spans="2:13" ht="15" customHeight="1" x14ac:dyDescent="0.25">
      <c r="B37" s="195"/>
    </row>
    <row r="38" spans="2:13" ht="15" customHeight="1" x14ac:dyDescent="0.25">
      <c r="B38" s="195"/>
    </row>
    <row r="39" spans="2:13" ht="15" customHeight="1" x14ac:dyDescent="0.25">
      <c r="B39" s="195"/>
    </row>
    <row r="40" spans="2:13" ht="15" customHeight="1" x14ac:dyDescent="0.25">
      <c r="B40" s="195"/>
    </row>
    <row r="41" spans="2:13" ht="15" customHeight="1" x14ac:dyDescent="0.25">
      <c r="B41" s="195"/>
    </row>
    <row r="42" spans="2:13" ht="15" customHeight="1" x14ac:dyDescent="0.25">
      <c r="B42" s="195"/>
    </row>
    <row r="43" spans="2:13" ht="15" customHeight="1" x14ac:dyDescent="0.25">
      <c r="B43" s="195"/>
    </row>
    <row r="44" spans="2:13" ht="15" customHeight="1" x14ac:dyDescent="0.25">
      <c r="B44" s="195"/>
    </row>
    <row r="45" spans="2:13" ht="15" customHeight="1" x14ac:dyDescent="0.25">
      <c r="B45" s="195"/>
    </row>
    <row r="46" spans="2:13" ht="15" customHeight="1" x14ac:dyDescent="0.25">
      <c r="B46" s="195"/>
    </row>
    <row r="47" spans="2:13" ht="15" customHeight="1" x14ac:dyDescent="0.25">
      <c r="B47" s="195"/>
    </row>
    <row r="48" spans="2:13" ht="15" customHeight="1" x14ac:dyDescent="0.25">
      <c r="B48" s="195"/>
    </row>
    <row r="49" spans="2:2" ht="15" customHeight="1" x14ac:dyDescent="0.25">
      <c r="B49" s="195"/>
    </row>
    <row r="50" spans="2:2" ht="15" customHeight="1" x14ac:dyDescent="0.25"/>
    <row r="51" spans="2:2" ht="15" customHeight="1" x14ac:dyDescent="0.25"/>
    <row r="52" spans="2:2" ht="15" customHeight="1" x14ac:dyDescent="0.25"/>
    <row r="53" spans="2:2" ht="15" customHeight="1" x14ac:dyDescent="0.25"/>
    <row r="54" spans="2:2" ht="15" customHeight="1" x14ac:dyDescent="0.25"/>
    <row r="55" spans="2:2" ht="15" customHeight="1" x14ac:dyDescent="0.25"/>
    <row r="56" spans="2:2" ht="15" customHeight="1" x14ac:dyDescent="0.25"/>
    <row r="57" spans="2:2" ht="15" customHeight="1" x14ac:dyDescent="0.25"/>
    <row r="58" spans="2:2" ht="15" customHeight="1" x14ac:dyDescent="0.25"/>
    <row r="59" spans="2:2" ht="15" customHeight="1" x14ac:dyDescent="0.25"/>
    <row r="60" spans="2:2" ht="15" customHeight="1" x14ac:dyDescent="0.25"/>
    <row r="61" spans="2:2" ht="15" customHeight="1" x14ac:dyDescent="0.25"/>
    <row r="62" spans="2:2" ht="15" customHeight="1" x14ac:dyDescent="0.25"/>
    <row r="63" spans="2:2" ht="15" customHeight="1" x14ac:dyDescent="0.25"/>
    <row r="64" spans="2:2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</sheetData>
  <sheetProtection password="E11B" sheet="1"/>
  <conditionalFormatting sqref="H22:H33 H8:H19">
    <cfRule type="expression" dxfId="8" priority="1">
      <formula>H8=""</formula>
    </cfRule>
    <cfRule type="expression" dxfId="7" priority="2">
      <formula>H8="??"</formula>
    </cfRule>
  </conditionalFormatting>
  <hyperlinks>
    <hyperlink ref="E1" location="Datakommunikasjon!A1" display="Tilbake"/>
    <hyperlink ref="F1" location="Innhold!A2" display="Innhold"/>
    <hyperlink ref="G1" location="'33'!A1" display="Neste"/>
  </hyperlinks>
  <pageMargins left="0.7" right="0.7" top="0.75" bottom="0.75" header="0.3" footer="0.3"/>
  <pageSetup paperSize="9" orientation="portrait" horizontalDpi="0" verticalDpi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8"/>
  <sheetViews>
    <sheetView showGridLines="0" workbookViewId="0">
      <pane ySplit="5" topLeftCell="A6" activePane="bottomLeft" state="frozen"/>
      <selection pane="bottomLeft" activeCell="G32" sqref="G32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64.5703125" style="314" customWidth="1"/>
    <col min="4" max="4" width="5.7109375" style="286" customWidth="1"/>
    <col min="5" max="7" width="17.140625" style="314" customWidth="1"/>
    <col min="8" max="8" width="5.7109375" style="314" customWidth="1"/>
    <col min="9" max="9" width="80.8554687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1121</v>
      </c>
      <c r="C3" s="58"/>
      <c r="E3" s="57"/>
      <c r="F3" s="59"/>
      <c r="G3" s="60"/>
      <c r="J3" s="283">
        <f>SUM(J8:J55)</f>
        <v>24</v>
      </c>
      <c r="K3" s="283">
        <f>SUM(K8:K55)</f>
        <v>0</v>
      </c>
      <c r="L3" s="283">
        <f>SUM(L8:L55)/2</f>
        <v>10</v>
      </c>
      <c r="M3" s="283">
        <f>SUM(M8:M55)</f>
        <v>0</v>
      </c>
    </row>
    <row r="4" spans="2:13" ht="15" customHeight="1" x14ac:dyDescent="0.25">
      <c r="B4" s="61"/>
      <c r="C4" s="62"/>
      <c r="E4" s="63"/>
      <c r="F4" s="64" t="s">
        <v>20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311</v>
      </c>
      <c r="G5" s="69"/>
    </row>
    <row r="6" spans="2:13" ht="15" customHeight="1" thickBot="1" x14ac:dyDescent="0.3"/>
    <row r="7" spans="2:13" ht="15" customHeight="1" thickBot="1" x14ac:dyDescent="0.3">
      <c r="B7" s="70" t="s">
        <v>30</v>
      </c>
      <c r="C7" s="93" t="s">
        <v>1122</v>
      </c>
      <c r="E7" s="70" t="s">
        <v>103</v>
      </c>
      <c r="F7" s="70" t="s">
        <v>137</v>
      </c>
      <c r="G7" s="70" t="s">
        <v>32</v>
      </c>
      <c r="I7" s="93" t="s">
        <v>95</v>
      </c>
      <c r="J7" s="283"/>
      <c r="K7" s="283"/>
    </row>
    <row r="8" spans="2:13" ht="15" customHeight="1" x14ac:dyDescent="0.25">
      <c r="B8" s="221" t="s">
        <v>1165</v>
      </c>
      <c r="C8" s="164" t="s">
        <v>1124</v>
      </c>
      <c r="D8" s="270"/>
      <c r="E8" s="41">
        <v>1598</v>
      </c>
      <c r="F8" s="243" t="s">
        <v>219</v>
      </c>
      <c r="G8" s="42">
        <v>2102</v>
      </c>
      <c r="H8" s="249" t="str">
        <f t="shared" ref="H8:H19" si="0">IF(K8=1,"??","")</f>
        <v/>
      </c>
      <c r="I8" s="46"/>
      <c r="J8" s="283">
        <f t="shared" ref="J8:J19" si="1">IF(ISNUMBER(G8),1,0)</f>
        <v>1</v>
      </c>
      <c r="K8" s="283">
        <f t="shared" ref="K8:K19" si="2">IF(L8-M8-J8=2,1,0)</f>
        <v>0</v>
      </c>
      <c r="L8" s="283">
        <f t="shared" ref="L8:L19" si="3">IF(E8&gt;0,2,0)</f>
        <v>2</v>
      </c>
      <c r="M8" s="283">
        <f t="shared" ref="M8:M19" si="4">IF(ISBLANK(I8),0,1)</f>
        <v>0</v>
      </c>
    </row>
    <row r="9" spans="2:13" ht="15" customHeight="1" x14ac:dyDescent="0.25">
      <c r="B9" s="233" t="s">
        <v>1166</v>
      </c>
      <c r="C9" s="132" t="s">
        <v>1126</v>
      </c>
      <c r="D9" s="270"/>
      <c r="E9" s="53">
        <v>466</v>
      </c>
      <c r="F9" s="242" t="s">
        <v>219</v>
      </c>
      <c r="G9" s="54">
        <v>624</v>
      </c>
      <c r="H9" s="262" t="str">
        <f t="shared" si="0"/>
        <v/>
      </c>
      <c r="I9" s="52"/>
      <c r="J9" s="283">
        <f t="shared" si="1"/>
        <v>1</v>
      </c>
      <c r="K9" s="283">
        <f t="shared" si="2"/>
        <v>0</v>
      </c>
      <c r="L9" s="283">
        <f t="shared" si="3"/>
        <v>2</v>
      </c>
      <c r="M9" s="283">
        <f t="shared" si="4"/>
        <v>0</v>
      </c>
    </row>
    <row r="10" spans="2:13" ht="15" customHeight="1" x14ac:dyDescent="0.25">
      <c r="B10" s="233" t="s">
        <v>1167</v>
      </c>
      <c r="C10" s="132" t="s">
        <v>1128</v>
      </c>
      <c r="D10" s="270"/>
      <c r="E10" s="53">
        <v>1132</v>
      </c>
      <c r="F10" s="242" t="s">
        <v>219</v>
      </c>
      <c r="G10" s="54">
        <v>1478</v>
      </c>
      <c r="H10" s="262" t="str">
        <f t="shared" si="0"/>
        <v/>
      </c>
      <c r="I10" s="52"/>
      <c r="J10" s="283">
        <f t="shared" si="1"/>
        <v>1</v>
      </c>
      <c r="K10" s="283">
        <f t="shared" si="2"/>
        <v>0</v>
      </c>
      <c r="L10" s="283">
        <f t="shared" si="3"/>
        <v>2</v>
      </c>
      <c r="M10" s="283">
        <f t="shared" si="4"/>
        <v>0</v>
      </c>
    </row>
    <row r="11" spans="2:13" ht="15" customHeight="1" x14ac:dyDescent="0.25">
      <c r="B11" s="233" t="s">
        <v>1168</v>
      </c>
      <c r="C11" s="132" t="s">
        <v>1130</v>
      </c>
      <c r="D11" s="270"/>
      <c r="E11" s="53"/>
      <c r="F11" s="242" t="s">
        <v>219</v>
      </c>
      <c r="G11" s="54">
        <v>0</v>
      </c>
      <c r="H11" s="262" t="str">
        <f t="shared" si="0"/>
        <v/>
      </c>
      <c r="I11" s="52"/>
      <c r="J11" s="283">
        <f t="shared" si="1"/>
        <v>1</v>
      </c>
      <c r="K11" s="283">
        <f t="shared" si="2"/>
        <v>0</v>
      </c>
      <c r="L11" s="283">
        <f t="shared" si="3"/>
        <v>0</v>
      </c>
      <c r="M11" s="283">
        <f t="shared" si="4"/>
        <v>0</v>
      </c>
    </row>
    <row r="12" spans="2:13" ht="15" customHeight="1" x14ac:dyDescent="0.25">
      <c r="B12" s="233" t="s">
        <v>1169</v>
      </c>
      <c r="C12" s="132" t="s">
        <v>1132</v>
      </c>
      <c r="D12" s="270"/>
      <c r="E12" s="53"/>
      <c r="F12" s="242" t="s">
        <v>219</v>
      </c>
      <c r="G12" s="54">
        <v>0</v>
      </c>
      <c r="H12" s="262" t="str">
        <f t="shared" si="0"/>
        <v/>
      </c>
      <c r="I12" s="52"/>
      <c r="J12" s="283">
        <f t="shared" si="1"/>
        <v>1</v>
      </c>
      <c r="K12" s="283">
        <f t="shared" si="2"/>
        <v>0</v>
      </c>
      <c r="L12" s="283">
        <f t="shared" si="3"/>
        <v>0</v>
      </c>
      <c r="M12" s="283">
        <f t="shared" si="4"/>
        <v>0</v>
      </c>
    </row>
    <row r="13" spans="2:13" ht="15" customHeight="1" x14ac:dyDescent="0.25">
      <c r="B13" s="222" t="s">
        <v>1170</v>
      </c>
      <c r="C13" s="165" t="s">
        <v>1134</v>
      </c>
      <c r="D13" s="270"/>
      <c r="E13" s="53"/>
      <c r="F13" s="242" t="s">
        <v>219</v>
      </c>
      <c r="G13" s="54">
        <v>0</v>
      </c>
      <c r="H13" s="262" t="str">
        <f t="shared" si="0"/>
        <v/>
      </c>
      <c r="I13" s="52"/>
      <c r="J13" s="283">
        <f t="shared" si="1"/>
        <v>1</v>
      </c>
      <c r="K13" s="283">
        <f t="shared" si="2"/>
        <v>0</v>
      </c>
      <c r="L13" s="283">
        <f t="shared" si="3"/>
        <v>0</v>
      </c>
      <c r="M13" s="283">
        <f t="shared" si="4"/>
        <v>0</v>
      </c>
    </row>
    <row r="14" spans="2:13" ht="15" customHeight="1" x14ac:dyDescent="0.25">
      <c r="B14" s="222" t="s">
        <v>1171</v>
      </c>
      <c r="C14" s="165" t="s">
        <v>1136</v>
      </c>
      <c r="D14" s="270"/>
      <c r="E14" s="53">
        <v>926</v>
      </c>
      <c r="F14" s="242" t="s">
        <v>219</v>
      </c>
      <c r="G14" s="54">
        <v>1068</v>
      </c>
      <c r="H14" s="262" t="str">
        <f t="shared" si="0"/>
        <v/>
      </c>
      <c r="I14" s="52"/>
      <c r="J14" s="283">
        <f t="shared" si="1"/>
        <v>1</v>
      </c>
      <c r="K14" s="283">
        <f t="shared" si="2"/>
        <v>0</v>
      </c>
      <c r="L14" s="283">
        <f t="shared" si="3"/>
        <v>2</v>
      </c>
      <c r="M14" s="283">
        <f t="shared" si="4"/>
        <v>0</v>
      </c>
    </row>
    <row r="15" spans="2:13" ht="15" customHeight="1" x14ac:dyDescent="0.25">
      <c r="B15" s="233" t="s">
        <v>1172</v>
      </c>
      <c r="C15" s="132" t="s">
        <v>1126</v>
      </c>
      <c r="D15" s="270"/>
      <c r="E15" s="53">
        <v>926</v>
      </c>
      <c r="F15" s="242" t="s">
        <v>219</v>
      </c>
      <c r="G15" s="54">
        <v>1068</v>
      </c>
      <c r="H15" s="262" t="str">
        <f t="shared" si="0"/>
        <v/>
      </c>
      <c r="I15" s="52"/>
      <c r="J15" s="283">
        <f t="shared" si="1"/>
        <v>1</v>
      </c>
      <c r="K15" s="283">
        <f t="shared" si="2"/>
        <v>0</v>
      </c>
      <c r="L15" s="283">
        <f t="shared" si="3"/>
        <v>2</v>
      </c>
      <c r="M15" s="283">
        <f t="shared" si="4"/>
        <v>0</v>
      </c>
    </row>
    <row r="16" spans="2:13" ht="15" customHeight="1" x14ac:dyDescent="0.25">
      <c r="B16" s="233" t="s">
        <v>1173</v>
      </c>
      <c r="C16" s="132" t="s">
        <v>1128</v>
      </c>
      <c r="D16" s="270"/>
      <c r="E16" s="53"/>
      <c r="F16" s="242" t="s">
        <v>219</v>
      </c>
      <c r="G16" s="54">
        <v>0</v>
      </c>
      <c r="H16" s="262" t="str">
        <f t="shared" si="0"/>
        <v/>
      </c>
      <c r="I16" s="52"/>
      <c r="J16" s="283">
        <f t="shared" si="1"/>
        <v>1</v>
      </c>
      <c r="K16" s="283">
        <f t="shared" si="2"/>
        <v>0</v>
      </c>
      <c r="L16" s="283">
        <f t="shared" si="3"/>
        <v>0</v>
      </c>
      <c r="M16" s="283">
        <f t="shared" si="4"/>
        <v>0</v>
      </c>
    </row>
    <row r="17" spans="2:13" ht="15" customHeight="1" x14ac:dyDescent="0.25">
      <c r="B17" s="233" t="s">
        <v>1174</v>
      </c>
      <c r="C17" s="132" t="s">
        <v>1130</v>
      </c>
      <c r="D17" s="270"/>
      <c r="E17" s="53"/>
      <c r="F17" s="242" t="s">
        <v>219</v>
      </c>
      <c r="G17" s="54">
        <v>0</v>
      </c>
      <c r="H17" s="262" t="str">
        <f t="shared" si="0"/>
        <v/>
      </c>
      <c r="I17" s="52"/>
      <c r="J17" s="283">
        <f t="shared" si="1"/>
        <v>1</v>
      </c>
      <c r="K17" s="283">
        <f t="shared" si="2"/>
        <v>0</v>
      </c>
      <c r="L17" s="283">
        <f t="shared" si="3"/>
        <v>0</v>
      </c>
      <c r="M17" s="283">
        <f t="shared" si="4"/>
        <v>0</v>
      </c>
    </row>
    <row r="18" spans="2:13" ht="15" customHeight="1" x14ac:dyDescent="0.25">
      <c r="B18" s="233" t="s">
        <v>1175</v>
      </c>
      <c r="C18" s="132" t="s">
        <v>1132</v>
      </c>
      <c r="D18" s="270"/>
      <c r="E18" s="53"/>
      <c r="F18" s="242" t="s">
        <v>219</v>
      </c>
      <c r="G18" s="54">
        <v>0</v>
      </c>
      <c r="H18" s="262" t="str">
        <f t="shared" si="0"/>
        <v/>
      </c>
      <c r="I18" s="52"/>
      <c r="J18" s="283">
        <f t="shared" si="1"/>
        <v>1</v>
      </c>
      <c r="K18" s="283">
        <f t="shared" si="2"/>
        <v>0</v>
      </c>
      <c r="L18" s="283">
        <f t="shared" si="3"/>
        <v>0</v>
      </c>
      <c r="M18" s="283">
        <f t="shared" si="4"/>
        <v>0</v>
      </c>
    </row>
    <row r="19" spans="2:13" ht="15" customHeight="1" thickBot="1" x14ac:dyDescent="0.3">
      <c r="B19" s="228" t="s">
        <v>1176</v>
      </c>
      <c r="C19" s="167" t="s">
        <v>1142</v>
      </c>
      <c r="D19" s="270"/>
      <c r="E19" s="331"/>
      <c r="F19" s="236" t="s">
        <v>219</v>
      </c>
      <c r="G19" s="43">
        <v>0</v>
      </c>
      <c r="H19" s="251" t="str">
        <f t="shared" si="0"/>
        <v/>
      </c>
      <c r="I19" s="4"/>
      <c r="J19" s="283">
        <f t="shared" si="1"/>
        <v>1</v>
      </c>
      <c r="K19" s="283">
        <f t="shared" si="2"/>
        <v>0</v>
      </c>
      <c r="L19" s="283">
        <f t="shared" si="3"/>
        <v>0</v>
      </c>
      <c r="M19" s="283">
        <f t="shared" si="4"/>
        <v>0</v>
      </c>
    </row>
    <row r="20" spans="2:13" ht="15" customHeight="1" thickBot="1" x14ac:dyDescent="0.3">
      <c r="D20" s="270"/>
    </row>
    <row r="21" spans="2:13" ht="15" customHeight="1" thickBot="1" x14ac:dyDescent="0.3">
      <c r="B21" s="85" t="s">
        <v>30</v>
      </c>
      <c r="C21" s="86" t="s">
        <v>125</v>
      </c>
      <c r="D21" s="270"/>
      <c r="E21" s="76" t="s">
        <v>103</v>
      </c>
      <c r="F21" s="76" t="s">
        <v>137</v>
      </c>
      <c r="G21" s="76" t="s">
        <v>32</v>
      </c>
      <c r="I21" s="77" t="s">
        <v>95</v>
      </c>
    </row>
    <row r="22" spans="2:13" ht="15" customHeight="1" x14ac:dyDescent="0.25">
      <c r="B22" s="221" t="s">
        <v>1177</v>
      </c>
      <c r="C22" s="164" t="s">
        <v>1144</v>
      </c>
      <c r="D22" s="270"/>
      <c r="E22" s="53">
        <v>55095</v>
      </c>
      <c r="F22" s="242" t="s">
        <v>219</v>
      </c>
      <c r="G22" s="54">
        <v>61795.362960000006</v>
      </c>
      <c r="H22" s="249" t="str">
        <f t="shared" ref="H22:H33" si="5">IF(K22=1,"??","")</f>
        <v/>
      </c>
      <c r="I22" s="46"/>
      <c r="J22" s="283">
        <f t="shared" ref="J22:J33" si="6">IF(ISNUMBER(G22),1,0)</f>
        <v>1</v>
      </c>
      <c r="K22" s="283">
        <f t="shared" ref="K22:K33" si="7">IF(L22-M22-J22=2,1,0)</f>
        <v>0</v>
      </c>
      <c r="L22" s="283">
        <f t="shared" ref="L22:L33" si="8">IF(E22&gt;0,2,0)</f>
        <v>2</v>
      </c>
      <c r="M22" s="283">
        <f t="shared" ref="M22:M33" si="9">IF(ISBLANK(I22),0,1)</f>
        <v>0</v>
      </c>
    </row>
    <row r="23" spans="2:13" ht="15" customHeight="1" x14ac:dyDescent="0.25">
      <c r="B23" s="233" t="s">
        <v>1178</v>
      </c>
      <c r="C23" s="132" t="s">
        <v>1146</v>
      </c>
      <c r="D23" s="270"/>
      <c r="E23" s="53">
        <v>28092</v>
      </c>
      <c r="F23" s="242" t="s">
        <v>219</v>
      </c>
      <c r="G23" s="54">
        <v>25908.369480000001</v>
      </c>
      <c r="H23" s="262" t="str">
        <f t="shared" si="5"/>
        <v/>
      </c>
      <c r="I23" s="52"/>
      <c r="J23" s="283">
        <f t="shared" si="6"/>
        <v>1</v>
      </c>
      <c r="K23" s="283">
        <f t="shared" si="7"/>
        <v>0</v>
      </c>
      <c r="L23" s="283">
        <f t="shared" si="8"/>
        <v>2</v>
      </c>
      <c r="M23" s="283">
        <f t="shared" si="9"/>
        <v>0</v>
      </c>
    </row>
    <row r="24" spans="2:13" ht="15" customHeight="1" x14ac:dyDescent="0.25">
      <c r="B24" s="233" t="s">
        <v>1179</v>
      </c>
      <c r="C24" s="132" t="s">
        <v>1148</v>
      </c>
      <c r="D24" s="270"/>
      <c r="E24" s="53">
        <v>27003</v>
      </c>
      <c r="F24" s="242" t="s">
        <v>219</v>
      </c>
      <c r="G24" s="54">
        <v>35886.993480000005</v>
      </c>
      <c r="H24" s="262" t="str">
        <f t="shared" si="5"/>
        <v/>
      </c>
      <c r="I24" s="52"/>
      <c r="J24" s="283">
        <f t="shared" si="6"/>
        <v>1</v>
      </c>
      <c r="K24" s="283">
        <f t="shared" si="7"/>
        <v>0</v>
      </c>
      <c r="L24" s="283">
        <f t="shared" si="8"/>
        <v>2</v>
      </c>
      <c r="M24" s="283">
        <f t="shared" si="9"/>
        <v>0</v>
      </c>
    </row>
    <row r="25" spans="2:13" ht="15" customHeight="1" x14ac:dyDescent="0.25">
      <c r="B25" s="233" t="s">
        <v>1180</v>
      </c>
      <c r="C25" s="132" t="s">
        <v>1150</v>
      </c>
      <c r="D25" s="270"/>
      <c r="E25" s="53"/>
      <c r="F25" s="242" t="s">
        <v>219</v>
      </c>
      <c r="G25" s="54">
        <v>0</v>
      </c>
      <c r="H25" s="262" t="str">
        <f t="shared" si="5"/>
        <v/>
      </c>
      <c r="I25" s="52"/>
      <c r="J25" s="283">
        <f t="shared" si="6"/>
        <v>1</v>
      </c>
      <c r="K25" s="283">
        <f t="shared" si="7"/>
        <v>0</v>
      </c>
      <c r="L25" s="283">
        <f t="shared" si="8"/>
        <v>0</v>
      </c>
      <c r="M25" s="283">
        <f t="shared" si="9"/>
        <v>0</v>
      </c>
    </row>
    <row r="26" spans="2:13" ht="15" customHeight="1" x14ac:dyDescent="0.25">
      <c r="B26" s="233" t="s">
        <v>1181</v>
      </c>
      <c r="C26" s="132" t="s">
        <v>1152</v>
      </c>
      <c r="D26" s="270"/>
      <c r="E26" s="53"/>
      <c r="F26" s="242" t="s">
        <v>219</v>
      </c>
      <c r="G26" s="54">
        <v>0</v>
      </c>
      <c r="H26" s="262" t="str">
        <f t="shared" si="5"/>
        <v/>
      </c>
      <c r="I26" s="52"/>
      <c r="J26" s="283">
        <f t="shared" si="6"/>
        <v>1</v>
      </c>
      <c r="K26" s="283">
        <f t="shared" si="7"/>
        <v>0</v>
      </c>
      <c r="L26" s="283">
        <f t="shared" si="8"/>
        <v>0</v>
      </c>
      <c r="M26" s="283">
        <f t="shared" si="9"/>
        <v>0</v>
      </c>
    </row>
    <row r="27" spans="2:13" ht="15" customHeight="1" x14ac:dyDescent="0.25">
      <c r="B27" s="222" t="s">
        <v>1182</v>
      </c>
      <c r="C27" s="165" t="s">
        <v>1154</v>
      </c>
      <c r="D27" s="270"/>
      <c r="E27" s="53"/>
      <c r="F27" s="242" t="s">
        <v>219</v>
      </c>
      <c r="G27" s="54">
        <v>0</v>
      </c>
      <c r="H27" s="262" t="str">
        <f t="shared" si="5"/>
        <v/>
      </c>
      <c r="I27" s="52"/>
      <c r="J27" s="283">
        <f t="shared" si="6"/>
        <v>1</v>
      </c>
      <c r="K27" s="283">
        <f t="shared" si="7"/>
        <v>0</v>
      </c>
      <c r="L27" s="283">
        <f t="shared" si="8"/>
        <v>0</v>
      </c>
      <c r="M27" s="283">
        <f t="shared" si="9"/>
        <v>0</v>
      </c>
    </row>
    <row r="28" spans="2:13" ht="15" customHeight="1" x14ac:dyDescent="0.25">
      <c r="B28" s="222" t="s">
        <v>1183</v>
      </c>
      <c r="C28" s="165" t="s">
        <v>1156</v>
      </c>
      <c r="D28" s="270"/>
      <c r="E28" s="53">
        <v>35758</v>
      </c>
      <c r="F28" s="242" t="s">
        <v>219</v>
      </c>
      <c r="G28" s="54">
        <v>36219.749640000009</v>
      </c>
      <c r="H28" s="262" t="str">
        <f t="shared" si="5"/>
        <v/>
      </c>
      <c r="I28" s="52"/>
      <c r="J28" s="283">
        <f t="shared" si="6"/>
        <v>1</v>
      </c>
      <c r="K28" s="283">
        <f t="shared" si="7"/>
        <v>0</v>
      </c>
      <c r="L28" s="283">
        <f t="shared" si="8"/>
        <v>2</v>
      </c>
      <c r="M28" s="283">
        <f t="shared" si="9"/>
        <v>0</v>
      </c>
    </row>
    <row r="29" spans="2:13" ht="15" customHeight="1" x14ac:dyDescent="0.25">
      <c r="B29" s="233" t="s">
        <v>1184</v>
      </c>
      <c r="C29" s="132" t="s">
        <v>1146</v>
      </c>
      <c r="D29" s="270"/>
      <c r="E29" s="53">
        <v>35758</v>
      </c>
      <c r="F29" s="242" t="s">
        <v>219</v>
      </c>
      <c r="G29" s="54">
        <v>36219.749640000009</v>
      </c>
      <c r="H29" s="262" t="str">
        <f t="shared" si="5"/>
        <v/>
      </c>
      <c r="I29" s="52"/>
      <c r="J29" s="283">
        <f t="shared" si="6"/>
        <v>1</v>
      </c>
      <c r="K29" s="283">
        <f t="shared" si="7"/>
        <v>0</v>
      </c>
      <c r="L29" s="283">
        <f t="shared" si="8"/>
        <v>2</v>
      </c>
      <c r="M29" s="283">
        <f t="shared" si="9"/>
        <v>0</v>
      </c>
    </row>
    <row r="30" spans="2:13" ht="15" customHeight="1" x14ac:dyDescent="0.25">
      <c r="B30" s="233" t="s">
        <v>1185</v>
      </c>
      <c r="C30" s="132" t="s">
        <v>1148</v>
      </c>
      <c r="D30" s="270"/>
      <c r="E30" s="53"/>
      <c r="F30" s="242" t="s">
        <v>219</v>
      </c>
      <c r="G30" s="54">
        <v>0</v>
      </c>
      <c r="H30" s="262" t="str">
        <f t="shared" si="5"/>
        <v/>
      </c>
      <c r="I30" s="52"/>
      <c r="J30" s="283">
        <f t="shared" si="6"/>
        <v>1</v>
      </c>
      <c r="K30" s="283">
        <f t="shared" si="7"/>
        <v>0</v>
      </c>
      <c r="L30" s="283">
        <f t="shared" si="8"/>
        <v>0</v>
      </c>
      <c r="M30" s="283">
        <f t="shared" si="9"/>
        <v>0</v>
      </c>
    </row>
    <row r="31" spans="2:13" ht="15" customHeight="1" x14ac:dyDescent="0.25">
      <c r="B31" s="233" t="s">
        <v>1186</v>
      </c>
      <c r="C31" s="132" t="s">
        <v>1150</v>
      </c>
      <c r="D31" s="270"/>
      <c r="E31" s="53"/>
      <c r="F31" s="242" t="s">
        <v>219</v>
      </c>
      <c r="G31" s="54">
        <v>0</v>
      </c>
      <c r="H31" s="262" t="str">
        <f t="shared" si="5"/>
        <v/>
      </c>
      <c r="I31" s="52"/>
      <c r="J31" s="283">
        <f t="shared" si="6"/>
        <v>1</v>
      </c>
      <c r="K31" s="283">
        <f t="shared" si="7"/>
        <v>0</v>
      </c>
      <c r="L31" s="283">
        <f t="shared" si="8"/>
        <v>0</v>
      </c>
      <c r="M31" s="283">
        <f t="shared" si="9"/>
        <v>0</v>
      </c>
    </row>
    <row r="32" spans="2:13" ht="15" customHeight="1" x14ac:dyDescent="0.25">
      <c r="B32" s="233" t="s">
        <v>1187</v>
      </c>
      <c r="C32" s="132" t="s">
        <v>1152</v>
      </c>
      <c r="D32" s="270"/>
      <c r="E32" s="53"/>
      <c r="F32" s="242" t="s">
        <v>219</v>
      </c>
      <c r="G32" s="54">
        <v>0</v>
      </c>
      <c r="H32" s="262" t="str">
        <f t="shared" si="5"/>
        <v/>
      </c>
      <c r="I32" s="52"/>
      <c r="J32" s="283">
        <f t="shared" si="6"/>
        <v>1</v>
      </c>
      <c r="K32" s="283">
        <f t="shared" si="7"/>
        <v>0</v>
      </c>
      <c r="L32" s="283">
        <f t="shared" si="8"/>
        <v>0</v>
      </c>
      <c r="M32" s="283">
        <f t="shared" si="9"/>
        <v>0</v>
      </c>
    </row>
    <row r="33" spans="2:13" ht="15" customHeight="1" thickBot="1" x14ac:dyDescent="0.3">
      <c r="B33" s="222" t="s">
        <v>1188</v>
      </c>
      <c r="C33" s="166" t="s">
        <v>1162</v>
      </c>
      <c r="D33" s="270"/>
      <c r="E33" s="53"/>
      <c r="F33" s="242" t="s">
        <v>219</v>
      </c>
      <c r="G33" s="54">
        <v>0</v>
      </c>
      <c r="H33" s="251" t="str">
        <f t="shared" si="5"/>
        <v/>
      </c>
      <c r="I33" s="4"/>
      <c r="J33" s="283">
        <f t="shared" si="6"/>
        <v>1</v>
      </c>
      <c r="K33" s="283">
        <f t="shared" si="7"/>
        <v>0</v>
      </c>
      <c r="L33" s="283">
        <f t="shared" si="8"/>
        <v>0</v>
      </c>
      <c r="M33" s="283">
        <f t="shared" si="9"/>
        <v>0</v>
      </c>
    </row>
    <row r="34" spans="2:13" ht="15" customHeight="1" thickBot="1" x14ac:dyDescent="0.3">
      <c r="B34" s="98" t="s">
        <v>1189</v>
      </c>
      <c r="C34" s="99" t="s">
        <v>1164</v>
      </c>
      <c r="E34" s="73">
        <f>SUM(E22,E27,E28,E33)</f>
        <v>90853</v>
      </c>
      <c r="F34" s="196" t="s">
        <v>219</v>
      </c>
      <c r="G34" s="73">
        <f>SUM(G22,G27,G28,G33)</f>
        <v>98015.112600000022</v>
      </c>
    </row>
    <row r="35" spans="2:13" ht="15" customHeight="1" x14ac:dyDescent="0.25"/>
    <row r="36" spans="2:13" ht="15" customHeight="1" x14ac:dyDescent="0.25"/>
    <row r="37" spans="2:13" ht="15" customHeight="1" x14ac:dyDescent="0.25"/>
    <row r="38" spans="2:13" ht="15" customHeight="1" x14ac:dyDescent="0.25"/>
    <row r="39" spans="2:13" ht="15" customHeight="1" x14ac:dyDescent="0.25"/>
    <row r="40" spans="2:13" ht="15" customHeight="1" x14ac:dyDescent="0.25"/>
    <row r="41" spans="2:13" ht="15" customHeight="1" x14ac:dyDescent="0.25"/>
    <row r="42" spans="2:13" ht="15" customHeight="1" x14ac:dyDescent="0.25"/>
    <row r="43" spans="2:13" ht="15" customHeight="1" x14ac:dyDescent="0.25"/>
    <row r="44" spans="2:13" ht="15" customHeight="1" x14ac:dyDescent="0.25"/>
    <row r="45" spans="2:13" ht="15" customHeight="1" x14ac:dyDescent="0.25"/>
    <row r="46" spans="2:13" ht="15" customHeight="1" x14ac:dyDescent="0.25"/>
    <row r="47" spans="2:13" ht="15" customHeight="1" x14ac:dyDescent="0.25"/>
    <row r="48" spans="2:13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</sheetData>
  <sheetProtection password="E11B" sheet="1"/>
  <conditionalFormatting sqref="H22:H33 H8:H19">
    <cfRule type="expression" dxfId="6" priority="1">
      <formula>H8=""</formula>
    </cfRule>
    <cfRule type="expression" dxfId="5" priority="2">
      <formula>H8="??"</formula>
    </cfRule>
  </conditionalFormatting>
  <hyperlinks>
    <hyperlink ref="E1" location="'32'!A1" display="Tilbake"/>
    <hyperlink ref="F1" location="Innhold!A2" display="Innhold"/>
    <hyperlink ref="G1" location="Overføringskapasitet!A1" display="Neste"/>
  </hyperlinks>
  <pageMargins left="0.7" right="0.7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84"/>
  <sheetViews>
    <sheetView showGridLines="0" workbookViewId="0"/>
  </sheetViews>
  <sheetFormatPr baseColWidth="10" defaultColWidth="11.42578125" defaultRowHeight="15" x14ac:dyDescent="0.25"/>
  <cols>
    <col min="1" max="1" width="2.85546875" style="314" customWidth="1"/>
    <col min="2" max="2" width="19.42578125" style="314" customWidth="1"/>
    <col min="3" max="3" width="5.7109375" style="314" customWidth="1"/>
    <col min="4" max="4" width="57.140625" style="314" customWidth="1"/>
    <col min="5" max="5" width="5.7109375" style="314" customWidth="1"/>
    <col min="6" max="8" width="17.140625" style="314" customWidth="1"/>
    <col min="9" max="9" width="2.85546875" style="314" customWidth="1"/>
    <col min="10" max="10" width="16.42578125" style="314" customWidth="1"/>
  </cols>
  <sheetData>
    <row r="1" spans="4:10" ht="15.75" customHeight="1" thickBot="1" x14ac:dyDescent="0.3">
      <c r="F1" s="49" t="s">
        <v>22</v>
      </c>
      <c r="G1" s="51" t="s">
        <v>120</v>
      </c>
      <c r="H1" s="48" t="s">
        <v>23</v>
      </c>
    </row>
    <row r="2" spans="4:10" ht="15" customHeight="1" thickBot="1" x14ac:dyDescent="0.3"/>
    <row r="3" spans="4:10" ht="15" customHeight="1" x14ac:dyDescent="0.25">
      <c r="D3" s="8"/>
    </row>
    <row r="4" spans="4:10" ht="18" customHeight="1" x14ac:dyDescent="0.35">
      <c r="D4" s="10" t="s">
        <v>21</v>
      </c>
    </row>
    <row r="5" spans="4:10" ht="15" customHeight="1" thickBot="1" x14ac:dyDescent="0.3">
      <c r="D5" s="9"/>
    </row>
    <row r="6" spans="4:10" ht="15" customHeight="1" thickBot="1" x14ac:dyDescent="0.3"/>
    <row r="7" spans="4:10" ht="15" customHeight="1" thickBot="1" x14ac:dyDescent="0.3">
      <c r="D7" s="84"/>
      <c r="H7" s="305" t="s">
        <v>122</v>
      </c>
      <c r="I7" s="306"/>
      <c r="J7" s="293" t="s">
        <v>8</v>
      </c>
    </row>
    <row r="8" spans="4:10" ht="15" customHeight="1" x14ac:dyDescent="0.25">
      <c r="D8" s="168" t="s">
        <v>1119</v>
      </c>
      <c r="F8" s="94" t="s">
        <v>1190</v>
      </c>
      <c r="H8" s="307">
        <f>'34'!J3</f>
        <v>10</v>
      </c>
      <c r="I8" s="308"/>
      <c r="J8" s="309">
        <f>'34'!K3</f>
        <v>0</v>
      </c>
    </row>
    <row r="9" spans="4:10" ht="15" customHeight="1" thickBot="1" x14ac:dyDescent="0.3">
      <c r="D9" s="75" t="s">
        <v>311</v>
      </c>
      <c r="F9" s="123" t="s">
        <v>1191</v>
      </c>
      <c r="H9" s="312">
        <f>'35'!J3</f>
        <v>10</v>
      </c>
      <c r="I9" s="308"/>
      <c r="J9" s="313">
        <f>'35'!K3</f>
        <v>0</v>
      </c>
    </row>
    <row r="10" spans="4:10" ht="15" customHeight="1" thickBot="1" x14ac:dyDescent="0.3"/>
    <row r="11" spans="4:10" ht="20.25" customHeight="1" thickBot="1" x14ac:dyDescent="0.35">
      <c r="H11" s="317">
        <f>SUM(H8:H10)</f>
        <v>20</v>
      </c>
      <c r="I11" s="318"/>
      <c r="J11" s="319">
        <f>SUM(J8:J10)</f>
        <v>0</v>
      </c>
    </row>
    <row r="12" spans="4:10" ht="18.75" customHeight="1" x14ac:dyDescent="0.25"/>
    <row r="13" spans="4:10" ht="15" customHeight="1" x14ac:dyDescent="0.25"/>
    <row r="14" spans="4:10" ht="15" customHeight="1" x14ac:dyDescent="0.25"/>
    <row r="15" spans="4:10" ht="15" customHeight="1" x14ac:dyDescent="0.25"/>
    <row r="16" spans="4:10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</sheetData>
  <sheetProtection password="E11B" sheet="1"/>
  <conditionalFormatting sqref="J11 J8:J9">
    <cfRule type="cellIs" dxfId="4" priority="1" operator="greaterThan">
      <formula>0</formula>
    </cfRule>
  </conditionalFormatting>
  <hyperlinks>
    <hyperlink ref="F1" location="'33'!A1" display="Tilbake"/>
    <hyperlink ref="G1" location="Innhold!A2" display="Innhold"/>
    <hyperlink ref="H1" location="'34'!A1" display="Neste"/>
    <hyperlink ref="F8" location="'34'!A1" display="Side 34"/>
    <hyperlink ref="F9" location="'35'!A1" display="Side 35"/>
  </hyperlinks>
  <pageMargins left="0.7" right="0.7" top="0.75" bottom="0.75" header="0.3" footer="0.3"/>
  <pageSetup paperSize="9" orientation="portrait" horizontalDpi="0" verticalDpi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6"/>
  <sheetViews>
    <sheetView showGridLines="0" workbookViewId="0">
      <pane ySplit="5" topLeftCell="A6" activePane="bottomLeft" state="frozen"/>
      <selection pane="bottomLeft" activeCell="G9" sqref="G9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63.42578125" style="314" customWidth="1"/>
    <col min="4" max="4" width="5.7109375" style="286" customWidth="1"/>
    <col min="5" max="7" width="17.140625" style="314" customWidth="1"/>
    <col min="8" max="8" width="5.7109375" style="314" customWidth="1"/>
    <col min="9" max="9" width="80.2851562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1190</v>
      </c>
      <c r="C3" s="58"/>
      <c r="E3" s="57"/>
      <c r="F3" s="59"/>
      <c r="G3" s="60"/>
      <c r="J3" s="283">
        <f>SUM(J8:J55)</f>
        <v>10</v>
      </c>
      <c r="K3" s="283">
        <f>SUM(K8:K55)</f>
        <v>0</v>
      </c>
      <c r="L3" s="283">
        <f>SUM(L8:L55)/2</f>
        <v>8</v>
      </c>
      <c r="M3" s="283">
        <f>SUM(M8:M55)</f>
        <v>0</v>
      </c>
    </row>
    <row r="4" spans="2:13" ht="15" customHeight="1" x14ac:dyDescent="0.25">
      <c r="B4" s="61"/>
      <c r="C4" s="62"/>
      <c r="E4" s="63"/>
      <c r="F4" s="64" t="s">
        <v>21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1119</v>
      </c>
      <c r="G5" s="69"/>
    </row>
    <row r="6" spans="2:13" ht="15" customHeight="1" thickBot="1" x14ac:dyDescent="0.3"/>
    <row r="7" spans="2:13" ht="15" customHeight="1" thickBot="1" x14ac:dyDescent="0.3">
      <c r="B7" s="83" t="s">
        <v>30</v>
      </c>
      <c r="C7" s="84" t="s">
        <v>1122</v>
      </c>
      <c r="E7" s="70" t="s">
        <v>103</v>
      </c>
      <c r="F7" s="70" t="s">
        <v>137</v>
      </c>
      <c r="G7" s="70" t="s">
        <v>32</v>
      </c>
      <c r="I7" s="93" t="s">
        <v>95</v>
      </c>
      <c r="J7" s="283"/>
      <c r="K7" s="283"/>
    </row>
    <row r="8" spans="2:13" ht="15" customHeight="1" x14ac:dyDescent="0.25">
      <c r="B8" s="232" t="s">
        <v>1192</v>
      </c>
      <c r="C8" s="168" t="s">
        <v>1193</v>
      </c>
      <c r="D8" s="270"/>
      <c r="E8" s="41"/>
      <c r="F8" s="235" t="s">
        <v>219</v>
      </c>
      <c r="G8" s="263">
        <v>0</v>
      </c>
      <c r="H8" s="249" t="str">
        <f>IF(K8=1,"??","")</f>
        <v/>
      </c>
      <c r="I8" s="260"/>
      <c r="J8" s="283">
        <f>IF(ISNUMBER(G8),1,0)</f>
        <v>1</v>
      </c>
      <c r="K8" s="283">
        <f>IF(L8-M8-J8=2,1,0)</f>
        <v>0</v>
      </c>
      <c r="L8" s="283">
        <f>IF(E8&gt;0,2,0)</f>
        <v>0</v>
      </c>
      <c r="M8" s="283">
        <f>IF(ISBLANK(I8),0,1)</f>
        <v>0</v>
      </c>
    </row>
    <row r="9" spans="2:13" ht="15" customHeight="1" x14ac:dyDescent="0.25">
      <c r="B9" s="233" t="s">
        <v>1194</v>
      </c>
      <c r="C9" s="146" t="s">
        <v>1195</v>
      </c>
      <c r="D9" s="270"/>
      <c r="E9" s="53">
        <v>49</v>
      </c>
      <c r="F9" s="242" t="s">
        <v>219</v>
      </c>
      <c r="G9" s="264">
        <v>23</v>
      </c>
      <c r="H9" s="262" t="str">
        <f>IF(K9=1,"??","")</f>
        <v/>
      </c>
      <c r="I9" s="261"/>
      <c r="J9" s="283">
        <f>IF(ISNUMBER(G9),1,0)</f>
        <v>1</v>
      </c>
      <c r="K9" s="283">
        <f>IF(L9-M9-J9=2,1,0)</f>
        <v>0</v>
      </c>
      <c r="L9" s="283">
        <f>IF(E9&gt;0,2,0)</f>
        <v>2</v>
      </c>
      <c r="M9" s="283">
        <f>IF(ISBLANK(I9),0,1)</f>
        <v>0</v>
      </c>
    </row>
    <row r="10" spans="2:13" ht="15" customHeight="1" x14ac:dyDescent="0.25">
      <c r="B10" s="233" t="s">
        <v>1196</v>
      </c>
      <c r="C10" s="146" t="s">
        <v>1197</v>
      </c>
      <c r="D10" s="270"/>
      <c r="E10" s="53">
        <v>52</v>
      </c>
      <c r="F10" s="242" t="s">
        <v>219</v>
      </c>
      <c r="G10" s="264">
        <v>25</v>
      </c>
      <c r="H10" s="262" t="str">
        <f>IF(K10=1,"??","")</f>
        <v/>
      </c>
      <c r="I10" s="261"/>
      <c r="J10" s="283">
        <f>IF(ISNUMBER(G10),1,0)</f>
        <v>1</v>
      </c>
      <c r="K10" s="283">
        <f>IF(L10-M10-J10=2,1,0)</f>
        <v>0</v>
      </c>
      <c r="L10" s="283">
        <f>IF(E10&gt;0,2,0)</f>
        <v>2</v>
      </c>
      <c r="M10" s="283">
        <f>IF(ISBLANK(I10),0,1)</f>
        <v>0</v>
      </c>
    </row>
    <row r="11" spans="2:13" ht="15" customHeight="1" x14ac:dyDescent="0.25">
      <c r="B11" s="233" t="s">
        <v>1198</v>
      </c>
      <c r="C11" s="146" t="s">
        <v>1199</v>
      </c>
      <c r="D11" s="270"/>
      <c r="E11" s="53">
        <v>328</v>
      </c>
      <c r="F11" s="242" t="s">
        <v>219</v>
      </c>
      <c r="G11" s="264">
        <v>963</v>
      </c>
      <c r="H11" s="262" t="str">
        <f>IF(K11=1,"??","")</f>
        <v/>
      </c>
      <c r="I11" s="261"/>
      <c r="J11" s="283">
        <f>IF(ISNUMBER(G11),1,0)</f>
        <v>1</v>
      </c>
      <c r="K11" s="283">
        <f>IF(L11-M11-J11=2,1,0)</f>
        <v>0</v>
      </c>
      <c r="L11" s="283">
        <f>IF(E11&gt;0,2,0)</f>
        <v>2</v>
      </c>
      <c r="M11" s="283">
        <f>IF(ISBLANK(I11),0,1)</f>
        <v>0</v>
      </c>
    </row>
    <row r="12" spans="2:13" ht="15" customHeight="1" thickBot="1" x14ac:dyDescent="0.3">
      <c r="B12" s="102" t="s">
        <v>1200</v>
      </c>
      <c r="C12" s="149" t="s">
        <v>1201</v>
      </c>
      <c r="D12" s="270"/>
      <c r="E12" s="331">
        <v>68</v>
      </c>
      <c r="F12" s="236" t="s">
        <v>219</v>
      </c>
      <c r="G12" s="275">
        <v>250</v>
      </c>
      <c r="H12" s="251" t="str">
        <f>IF(K12=1,"??","")</f>
        <v/>
      </c>
      <c r="I12" s="337"/>
      <c r="J12" s="283">
        <f>IF(ISNUMBER(G12),1,0)</f>
        <v>1</v>
      </c>
      <c r="K12" s="283">
        <f>IF(L12-M12-J12=2,1,0)</f>
        <v>0</v>
      </c>
      <c r="L12" s="283">
        <f>IF(E12&gt;0,2,0)</f>
        <v>2</v>
      </c>
      <c r="M12" s="283">
        <f>IF(ISBLANK(I12),0,1)</f>
        <v>0</v>
      </c>
    </row>
    <row r="13" spans="2:13" ht="15" customHeight="1" thickBot="1" x14ac:dyDescent="0.3">
      <c r="D13" s="270"/>
    </row>
    <row r="14" spans="2:13" ht="15" customHeight="1" thickBot="1" x14ac:dyDescent="0.3">
      <c r="B14" s="85" t="s">
        <v>30</v>
      </c>
      <c r="C14" s="86" t="s">
        <v>125</v>
      </c>
      <c r="D14" s="270"/>
      <c r="E14" s="76" t="s">
        <v>103</v>
      </c>
      <c r="F14" s="76" t="s">
        <v>137</v>
      </c>
      <c r="G14" s="76" t="s">
        <v>32</v>
      </c>
      <c r="I14" s="77" t="s">
        <v>95</v>
      </c>
    </row>
    <row r="15" spans="2:13" ht="15" customHeight="1" x14ac:dyDescent="0.25">
      <c r="B15" s="232" t="s">
        <v>1202</v>
      </c>
      <c r="C15" s="168" t="s">
        <v>1203</v>
      </c>
      <c r="D15" s="270"/>
      <c r="E15" s="41"/>
      <c r="F15" s="243" t="s">
        <v>219</v>
      </c>
      <c r="G15" s="263">
        <v>0</v>
      </c>
      <c r="H15" s="249" t="str">
        <f>IF(K15=1,"??","")</f>
        <v/>
      </c>
      <c r="I15" s="260"/>
      <c r="J15" s="283">
        <f>IF(ISNUMBER(G15),1,0)</f>
        <v>1</v>
      </c>
      <c r="K15" s="283">
        <f>IF(L15-M15-J15=2,1,0)</f>
        <v>0</v>
      </c>
      <c r="L15" s="283">
        <f>IF(E15&gt;0,2,0)</f>
        <v>0</v>
      </c>
      <c r="M15" s="283">
        <f>IF(ISBLANK(I15),0,1)</f>
        <v>0</v>
      </c>
    </row>
    <row r="16" spans="2:13" ht="15" customHeight="1" x14ac:dyDescent="0.25">
      <c r="B16" s="233" t="s">
        <v>1204</v>
      </c>
      <c r="C16" s="146" t="s">
        <v>1205</v>
      </c>
      <c r="D16" s="270"/>
      <c r="E16" s="53">
        <v>545</v>
      </c>
      <c r="F16" s="242" t="s">
        <v>219</v>
      </c>
      <c r="G16" s="264">
        <v>200</v>
      </c>
      <c r="H16" s="262" t="str">
        <f>IF(K16=1,"??","")</f>
        <v/>
      </c>
      <c r="I16" s="261"/>
      <c r="J16" s="283">
        <f>IF(ISNUMBER(G16),1,0)</f>
        <v>1</v>
      </c>
      <c r="K16" s="283">
        <f>IF(L16-M16-J16=2,1,0)</f>
        <v>0</v>
      </c>
      <c r="L16" s="283">
        <f>IF(E16&gt;0,2,0)</f>
        <v>2</v>
      </c>
      <c r="M16" s="283">
        <f>IF(ISBLANK(I16),0,1)</f>
        <v>0</v>
      </c>
    </row>
    <row r="17" spans="2:13" ht="15" customHeight="1" x14ac:dyDescent="0.25">
      <c r="B17" s="233" t="s">
        <v>1206</v>
      </c>
      <c r="C17" s="146" t="s">
        <v>1207</v>
      </c>
      <c r="D17" s="270"/>
      <c r="E17" s="53">
        <v>4071</v>
      </c>
      <c r="F17" s="242" t="s">
        <v>219</v>
      </c>
      <c r="G17" s="264">
        <v>1269.8923599999998</v>
      </c>
      <c r="H17" s="262" t="str">
        <f>IF(K17=1,"??","")</f>
        <v/>
      </c>
      <c r="I17" s="261"/>
      <c r="J17" s="283">
        <f>IF(ISNUMBER(G17),1,0)</f>
        <v>1</v>
      </c>
      <c r="K17" s="283">
        <f>IF(L17-M17-J17=2,1,0)</f>
        <v>0</v>
      </c>
      <c r="L17" s="283">
        <f>IF(E17&gt;0,2,0)</f>
        <v>2</v>
      </c>
      <c r="M17" s="283">
        <f>IF(ISBLANK(I17),0,1)</f>
        <v>0</v>
      </c>
    </row>
    <row r="18" spans="2:13" ht="15" customHeight="1" x14ac:dyDescent="0.25">
      <c r="B18" s="233" t="s">
        <v>1208</v>
      </c>
      <c r="C18" s="146" t="s">
        <v>1209</v>
      </c>
      <c r="D18" s="270"/>
      <c r="E18" s="53">
        <v>12739</v>
      </c>
      <c r="F18" s="242" t="s">
        <v>219</v>
      </c>
      <c r="G18" s="264">
        <v>35203.721280000005</v>
      </c>
      <c r="H18" s="262" t="str">
        <f>IF(K18=1,"??","")</f>
        <v/>
      </c>
      <c r="I18" s="261"/>
      <c r="J18" s="283">
        <f>IF(ISNUMBER(G18),1,0)</f>
        <v>1</v>
      </c>
      <c r="K18" s="283">
        <f>IF(L18-M18-J18=2,1,0)</f>
        <v>0</v>
      </c>
      <c r="L18" s="283">
        <f>IF(E18&gt;0,2,0)</f>
        <v>2</v>
      </c>
      <c r="M18" s="283">
        <f>IF(ISBLANK(I18),0,1)</f>
        <v>0</v>
      </c>
    </row>
    <row r="19" spans="2:13" ht="15" customHeight="1" thickBot="1" x14ac:dyDescent="0.3">
      <c r="B19" s="102" t="s">
        <v>1210</v>
      </c>
      <c r="C19" s="149" t="s">
        <v>1211</v>
      </c>
      <c r="D19" s="270"/>
      <c r="E19" s="331">
        <v>6498</v>
      </c>
      <c r="F19" s="236" t="s">
        <v>219</v>
      </c>
      <c r="G19" s="275">
        <v>14936.509680000003</v>
      </c>
      <c r="H19" s="251" t="str">
        <f>IF(K19=1,"??","")</f>
        <v/>
      </c>
      <c r="I19" s="337"/>
      <c r="J19" s="283">
        <f>IF(ISNUMBER(G19),1,0)</f>
        <v>1</v>
      </c>
      <c r="K19" s="283">
        <f>IF(L19-M19-J19=2,1,0)</f>
        <v>0</v>
      </c>
      <c r="L19" s="283">
        <f>IF(E19&gt;0,2,0)</f>
        <v>2</v>
      </c>
      <c r="M19" s="283">
        <f>IF(ISBLANK(I19),0,1)</f>
        <v>0</v>
      </c>
    </row>
    <row r="20" spans="2:13" ht="15" customHeight="1" thickBot="1" x14ac:dyDescent="0.3">
      <c r="B20" s="98" t="s">
        <v>1212</v>
      </c>
      <c r="C20" s="99" t="s">
        <v>1213</v>
      </c>
      <c r="E20" s="73">
        <f>SUM(E15:E19)</f>
        <v>23853</v>
      </c>
      <c r="F20" s="196" t="s">
        <v>219</v>
      </c>
      <c r="G20" s="73">
        <f>SUM(G15:G19)</f>
        <v>51610.123320000006</v>
      </c>
    </row>
    <row r="21" spans="2:13" ht="15" customHeight="1" x14ac:dyDescent="0.25"/>
    <row r="22" spans="2:13" ht="15" customHeight="1" x14ac:dyDescent="0.25"/>
    <row r="23" spans="2:13" ht="15" customHeight="1" x14ac:dyDescent="0.25"/>
    <row r="24" spans="2:13" ht="15" customHeight="1" x14ac:dyDescent="0.25"/>
    <row r="25" spans="2:13" ht="15" customHeight="1" x14ac:dyDescent="0.25"/>
    <row r="26" spans="2:13" ht="15" customHeight="1" x14ac:dyDescent="0.25"/>
    <row r="27" spans="2:13" ht="15" customHeight="1" x14ac:dyDescent="0.25"/>
    <row r="28" spans="2:13" ht="15" customHeight="1" x14ac:dyDescent="0.25"/>
    <row r="29" spans="2:13" ht="15" customHeight="1" x14ac:dyDescent="0.25"/>
    <row r="30" spans="2:13" ht="15" customHeight="1" x14ac:dyDescent="0.25"/>
    <row r="31" spans="2:13" ht="15" customHeight="1" x14ac:dyDescent="0.25"/>
    <row r="32" spans="2:13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</sheetData>
  <sheetProtection password="E11B" sheet="1"/>
  <conditionalFormatting sqref="H15:H19 H8:H12">
    <cfRule type="expression" dxfId="3" priority="1">
      <formula>H8=""</formula>
    </cfRule>
    <cfRule type="expression" dxfId="2" priority="2">
      <formula>H8="??"</formula>
    </cfRule>
  </conditionalFormatting>
  <hyperlinks>
    <hyperlink ref="E1" location="Overføringskapasitet!A1" display="Tilbake"/>
    <hyperlink ref="F1" location="Innhold!A2" display="Innhold"/>
    <hyperlink ref="G1" location="'35'!A1" display="Neste"/>
  </hyperlinks>
  <pageMargins left="0.7" right="0.7" top="0.75" bottom="0.75" header="0.3" footer="0.3"/>
  <pageSetup paperSize="9" orientation="portrait" horizontalDpi="0" verticalDpi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6"/>
  <sheetViews>
    <sheetView showGridLines="0" workbookViewId="0">
      <pane ySplit="5" topLeftCell="A6" activePane="bottomLeft" state="frozen"/>
      <selection pane="bottomLeft" activeCell="I28" sqref="I28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64.140625" style="314" customWidth="1"/>
    <col min="4" max="4" width="5.7109375" style="286" customWidth="1"/>
    <col min="5" max="7" width="17.140625" style="314" customWidth="1"/>
    <col min="8" max="8" width="7.5703125" style="314" customWidth="1"/>
    <col min="9" max="9" width="79.570312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1191</v>
      </c>
      <c r="C3" s="58"/>
      <c r="E3" s="57"/>
      <c r="F3" s="59"/>
      <c r="G3" s="60"/>
      <c r="J3" s="283">
        <f>SUM(J8:J55)</f>
        <v>10</v>
      </c>
      <c r="K3" s="283">
        <f>SUM(K8:K55)</f>
        <v>0</v>
      </c>
      <c r="L3" s="283">
        <f>SUM(L8:L55)/2</f>
        <v>8</v>
      </c>
      <c r="M3" s="283">
        <f>SUM(M8:M55)</f>
        <v>0</v>
      </c>
    </row>
    <row r="4" spans="2:13" ht="15" customHeight="1" x14ac:dyDescent="0.25">
      <c r="B4" s="61"/>
      <c r="C4" s="62"/>
      <c r="E4" s="63"/>
      <c r="F4" s="64" t="s">
        <v>21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311</v>
      </c>
      <c r="G5" s="69"/>
    </row>
    <row r="6" spans="2:13" ht="15" customHeight="1" thickBot="1" x14ac:dyDescent="0.3"/>
    <row r="7" spans="2:13" ht="15" customHeight="1" thickBot="1" x14ac:dyDescent="0.3">
      <c r="B7" s="83" t="s">
        <v>30</v>
      </c>
      <c r="C7" s="84" t="s">
        <v>1122</v>
      </c>
      <c r="E7" s="70" t="s">
        <v>103</v>
      </c>
      <c r="F7" s="70" t="s">
        <v>137</v>
      </c>
      <c r="G7" s="70" t="s">
        <v>32</v>
      </c>
      <c r="I7" s="93" t="s">
        <v>95</v>
      </c>
      <c r="J7" s="283"/>
      <c r="K7" s="283"/>
    </row>
    <row r="8" spans="2:13" ht="15" customHeight="1" x14ac:dyDescent="0.25">
      <c r="B8" s="232" t="s">
        <v>1214</v>
      </c>
      <c r="C8" s="168" t="s">
        <v>1193</v>
      </c>
      <c r="D8" s="270"/>
      <c r="E8" s="41"/>
      <c r="F8" s="243" t="s">
        <v>219</v>
      </c>
      <c r="G8" s="42">
        <v>0</v>
      </c>
      <c r="H8" s="249" t="str">
        <f>IF(K8=1,"??","")</f>
        <v/>
      </c>
      <c r="I8" s="46"/>
      <c r="J8" s="283">
        <f>IF(ISNUMBER(G8),1,0)</f>
        <v>1</v>
      </c>
      <c r="K8" s="283">
        <f>IF(L8-M8-J8=2,1,0)</f>
        <v>0</v>
      </c>
      <c r="L8" s="283">
        <f>IF(E8&gt;0,2,0)</f>
        <v>0</v>
      </c>
      <c r="M8" s="283">
        <f>IF(ISBLANK(I8),0,1)</f>
        <v>0</v>
      </c>
    </row>
    <row r="9" spans="2:13" ht="15" customHeight="1" x14ac:dyDescent="0.25">
      <c r="B9" s="233" t="s">
        <v>1215</v>
      </c>
      <c r="C9" s="146" t="s">
        <v>1195</v>
      </c>
      <c r="D9" s="270"/>
      <c r="E9" s="53">
        <v>124</v>
      </c>
      <c r="F9" s="242" t="s">
        <v>219</v>
      </c>
      <c r="G9" s="54">
        <v>129</v>
      </c>
      <c r="H9" s="262" t="str">
        <f>IF(K9=1,"??","")</f>
        <v/>
      </c>
      <c r="I9" s="52"/>
      <c r="J9" s="283">
        <f>IF(ISNUMBER(G9),1,0)</f>
        <v>1</v>
      </c>
      <c r="K9" s="283">
        <f>IF(L9-M9-J9=2,1,0)</f>
        <v>0</v>
      </c>
      <c r="L9" s="283">
        <f>IF(E9&gt;0,2,0)</f>
        <v>2</v>
      </c>
      <c r="M9" s="283">
        <f>IF(ISBLANK(I9),0,1)</f>
        <v>0</v>
      </c>
    </row>
    <row r="10" spans="2:13" ht="15" customHeight="1" x14ac:dyDescent="0.25">
      <c r="B10" s="233" t="s">
        <v>1216</v>
      </c>
      <c r="C10" s="146" t="s">
        <v>1197</v>
      </c>
      <c r="D10" s="270"/>
      <c r="E10" s="53">
        <v>28</v>
      </c>
      <c r="F10" s="242" t="s">
        <v>219</v>
      </c>
      <c r="G10" s="54">
        <v>14</v>
      </c>
      <c r="H10" s="262" t="str">
        <f>IF(K10=1,"??","")</f>
        <v/>
      </c>
      <c r="I10" s="52"/>
      <c r="J10" s="283">
        <f>IF(ISNUMBER(G10),1,0)</f>
        <v>1</v>
      </c>
      <c r="K10" s="283">
        <f>IF(L10-M10-J10=2,1,0)</f>
        <v>0</v>
      </c>
      <c r="L10" s="283">
        <f>IF(E10&gt;0,2,0)</f>
        <v>2</v>
      </c>
      <c r="M10" s="283">
        <f>IF(ISBLANK(I10),0,1)</f>
        <v>0</v>
      </c>
    </row>
    <row r="11" spans="2:13" ht="15" customHeight="1" x14ac:dyDescent="0.25">
      <c r="B11" s="233" t="s">
        <v>1217</v>
      </c>
      <c r="C11" s="146" t="s">
        <v>1199</v>
      </c>
      <c r="D11" s="270"/>
      <c r="E11" s="53">
        <v>519</v>
      </c>
      <c r="F11" s="242" t="s">
        <v>219</v>
      </c>
      <c r="G11" s="54">
        <f>737+61</f>
        <v>798</v>
      </c>
      <c r="H11" s="262" t="str">
        <f>IF(K11=1,"??","")</f>
        <v/>
      </c>
      <c r="I11" s="52"/>
      <c r="J11" s="283">
        <f>IF(ISNUMBER(G11),1,0)</f>
        <v>1</v>
      </c>
      <c r="K11" s="283">
        <f>IF(L11-M11-J11=2,1,0)</f>
        <v>0</v>
      </c>
      <c r="L11" s="283">
        <f>IF(E11&gt;0,2,0)</f>
        <v>2</v>
      </c>
      <c r="M11" s="283">
        <f>IF(ISBLANK(I11),0,1)</f>
        <v>0</v>
      </c>
    </row>
    <row r="12" spans="2:13" ht="15" customHeight="1" thickBot="1" x14ac:dyDescent="0.3">
      <c r="B12" s="102" t="s">
        <v>1218</v>
      </c>
      <c r="C12" s="149" t="s">
        <v>1201</v>
      </c>
      <c r="D12" s="270"/>
      <c r="E12" s="331">
        <v>251</v>
      </c>
      <c r="F12" s="236" t="s">
        <v>219</v>
      </c>
      <c r="G12" s="43">
        <f>219+82</f>
        <v>301</v>
      </c>
      <c r="H12" s="251" t="str">
        <f>IF(K12=1,"??","")</f>
        <v/>
      </c>
      <c r="I12" s="4"/>
      <c r="J12" s="283">
        <f>IF(ISNUMBER(G12),1,0)</f>
        <v>1</v>
      </c>
      <c r="K12" s="283">
        <f>IF(L12-M12-J12=2,1,0)</f>
        <v>0</v>
      </c>
      <c r="L12" s="283">
        <f>IF(E12&gt;0,2,0)</f>
        <v>2</v>
      </c>
      <c r="M12" s="283">
        <f>IF(ISBLANK(I12),0,1)</f>
        <v>0</v>
      </c>
    </row>
    <row r="13" spans="2:13" ht="15" customHeight="1" thickBot="1" x14ac:dyDescent="0.3">
      <c r="D13" s="270"/>
    </row>
    <row r="14" spans="2:13" ht="15" customHeight="1" thickBot="1" x14ac:dyDescent="0.3">
      <c r="B14" s="85" t="s">
        <v>30</v>
      </c>
      <c r="C14" s="86" t="s">
        <v>125</v>
      </c>
      <c r="D14" s="270"/>
      <c r="E14" s="76" t="s">
        <v>103</v>
      </c>
      <c r="F14" s="76" t="s">
        <v>137</v>
      </c>
      <c r="G14" s="76" t="s">
        <v>32</v>
      </c>
      <c r="I14" s="77" t="s">
        <v>95</v>
      </c>
    </row>
    <row r="15" spans="2:13" ht="15" customHeight="1" x14ac:dyDescent="0.25">
      <c r="B15" s="232" t="s">
        <v>1219</v>
      </c>
      <c r="C15" s="168" t="s">
        <v>1203</v>
      </c>
      <c r="D15" s="270"/>
      <c r="E15" s="41"/>
      <c r="F15" s="243" t="s">
        <v>219</v>
      </c>
      <c r="G15" s="42">
        <v>0</v>
      </c>
      <c r="H15" s="249" t="str">
        <f>IF(K15=1,"??","")</f>
        <v/>
      </c>
      <c r="I15" s="46"/>
      <c r="J15" s="283">
        <f>IF(ISNUMBER(G15),1,0)</f>
        <v>1</v>
      </c>
      <c r="K15" s="283">
        <f>IF(L15-M15-J15=2,1,0)</f>
        <v>0</v>
      </c>
      <c r="L15" s="283">
        <f>IF(E15&gt;0,2,0)</f>
        <v>0</v>
      </c>
      <c r="M15" s="283">
        <f>IF(ISBLANK(I15),0,1)</f>
        <v>0</v>
      </c>
    </row>
    <row r="16" spans="2:13" ht="15" customHeight="1" x14ac:dyDescent="0.25">
      <c r="B16" s="233" t="s">
        <v>1220</v>
      </c>
      <c r="C16" s="146" t="s">
        <v>1205</v>
      </c>
      <c r="D16" s="270"/>
      <c r="E16" s="53">
        <v>3313</v>
      </c>
      <c r="F16" s="242" t="s">
        <v>219</v>
      </c>
      <c r="G16" s="54">
        <v>2620.08412</v>
      </c>
      <c r="H16" s="262" t="str">
        <f>IF(K16=1,"??","")</f>
        <v/>
      </c>
      <c r="I16" s="52"/>
      <c r="J16" s="283">
        <f>IF(ISNUMBER(G16),1,0)</f>
        <v>1</v>
      </c>
      <c r="K16" s="283">
        <f>IF(L16-M16-J16=2,1,0)</f>
        <v>0</v>
      </c>
      <c r="L16" s="283">
        <f>IF(E16&gt;0,2,0)</f>
        <v>2</v>
      </c>
      <c r="M16" s="283">
        <f>IF(ISBLANK(I16),0,1)</f>
        <v>0</v>
      </c>
    </row>
    <row r="17" spans="2:13" ht="15" customHeight="1" x14ac:dyDescent="0.25">
      <c r="B17" s="233" t="s">
        <v>1221</v>
      </c>
      <c r="C17" s="146" t="s">
        <v>1207</v>
      </c>
      <c r="D17" s="270"/>
      <c r="E17" s="53">
        <v>4439</v>
      </c>
      <c r="F17" s="242" t="s">
        <v>219</v>
      </c>
      <c r="G17" s="54">
        <v>3020.08412</v>
      </c>
      <c r="H17" s="262" t="str">
        <f>IF(K17=1,"??","")</f>
        <v/>
      </c>
      <c r="I17" s="52"/>
      <c r="J17" s="283">
        <f>IF(ISNUMBER(G17),1,0)</f>
        <v>1</v>
      </c>
      <c r="K17" s="283">
        <f>IF(L17-M17-J17=2,1,0)</f>
        <v>0</v>
      </c>
      <c r="L17" s="283">
        <f>IF(E17&gt;0,2,0)</f>
        <v>2</v>
      </c>
      <c r="M17" s="283">
        <f>IF(ISBLANK(I17),0,1)</f>
        <v>0</v>
      </c>
    </row>
    <row r="18" spans="2:13" ht="15" customHeight="1" x14ac:dyDescent="0.25">
      <c r="B18" s="233" t="s">
        <v>1222</v>
      </c>
      <c r="C18" s="146" t="s">
        <v>1209</v>
      </c>
      <c r="D18" s="270"/>
      <c r="E18" s="53">
        <v>19141.88492</v>
      </c>
      <c r="F18" s="242" t="s">
        <v>219</v>
      </c>
      <c r="G18" s="54">
        <f>31095.16092+4534.20333555555</f>
        <v>35629.364255555549</v>
      </c>
      <c r="H18" s="262" t="str">
        <f>IF(K18=1,"??","")</f>
        <v/>
      </c>
      <c r="I18" s="52"/>
      <c r="J18" s="283">
        <f>IF(ISNUMBER(G18),1,0)</f>
        <v>1</v>
      </c>
      <c r="K18" s="283">
        <f>IF(L18-M18-J18=2,1,0)</f>
        <v>0</v>
      </c>
      <c r="L18" s="283">
        <f>IF(E18&gt;0,2,0)</f>
        <v>2</v>
      </c>
      <c r="M18" s="283">
        <f>IF(ISBLANK(I18),0,1)</f>
        <v>0</v>
      </c>
    </row>
    <row r="19" spans="2:13" ht="15" customHeight="1" thickBot="1" x14ac:dyDescent="0.3">
      <c r="B19" s="102" t="s">
        <v>1223</v>
      </c>
      <c r="C19" s="149" t="s">
        <v>1211</v>
      </c>
      <c r="D19" s="270"/>
      <c r="E19" s="331">
        <v>15923.46082</v>
      </c>
      <c r="F19" s="236" t="s">
        <v>219</v>
      </c>
      <c r="G19" s="43">
        <f>8734.81752+3568.99216815789</f>
        <v>12303.809688157889</v>
      </c>
      <c r="H19" s="251" t="str">
        <f>IF(K19=1,"??","")</f>
        <v/>
      </c>
      <c r="I19" s="4"/>
      <c r="J19" s="283">
        <f>IF(ISNUMBER(G19),1,0)</f>
        <v>1</v>
      </c>
      <c r="K19" s="283">
        <f>IF(L19-M19-J19=2,1,0)</f>
        <v>0</v>
      </c>
      <c r="L19" s="283">
        <f>IF(E19&gt;0,2,0)</f>
        <v>2</v>
      </c>
      <c r="M19" s="283">
        <f>IF(ISBLANK(I19),0,1)</f>
        <v>0</v>
      </c>
    </row>
    <row r="20" spans="2:13" ht="15" customHeight="1" thickBot="1" x14ac:dyDescent="0.3">
      <c r="B20" s="98" t="s">
        <v>1224</v>
      </c>
      <c r="C20" s="99" t="s">
        <v>1213</v>
      </c>
      <c r="E20" s="73">
        <f>SUM(E15:E19)</f>
        <v>42817.345740000004</v>
      </c>
      <c r="F20" s="196" t="s">
        <v>219</v>
      </c>
      <c r="G20" s="73">
        <f>SUM(G15:G19)</f>
        <v>53573.342183713437</v>
      </c>
    </row>
    <row r="21" spans="2:13" ht="15" customHeight="1" thickBot="1" x14ac:dyDescent="0.3"/>
    <row r="22" spans="2:13" ht="15" customHeight="1" x14ac:dyDescent="0.25">
      <c r="E22" s="198" t="s">
        <v>1225</v>
      </c>
      <c r="F22" s="199"/>
      <c r="G22" s="199"/>
      <c r="H22" s="200"/>
    </row>
    <row r="23" spans="2:13" ht="15" customHeight="1" x14ac:dyDescent="0.25">
      <c r="E23" s="201" t="s">
        <v>1226</v>
      </c>
      <c r="F23" s="202"/>
      <c r="G23" s="202"/>
      <c r="H23" s="203"/>
    </row>
    <row r="24" spans="2:13" ht="15" customHeight="1" x14ac:dyDescent="0.25">
      <c r="E24" s="201" t="s">
        <v>1227</v>
      </c>
      <c r="F24" s="202"/>
      <c r="G24" s="202"/>
      <c r="H24" s="203"/>
    </row>
    <row r="25" spans="2:13" ht="15" customHeight="1" x14ac:dyDescent="0.25">
      <c r="E25" s="201" t="s">
        <v>1228</v>
      </c>
      <c r="F25" s="202"/>
      <c r="G25" s="202"/>
      <c r="H25" s="203"/>
    </row>
    <row r="26" spans="2:13" ht="15" customHeight="1" x14ac:dyDescent="0.25">
      <c r="E26" s="204" t="s">
        <v>1229</v>
      </c>
      <c r="F26" s="202"/>
      <c r="G26" s="202"/>
      <c r="H26" s="203"/>
    </row>
    <row r="27" spans="2:13" ht="15" customHeight="1" thickBot="1" x14ac:dyDescent="0.3">
      <c r="E27" s="205"/>
      <c r="F27" s="206"/>
      <c r="G27" s="206"/>
      <c r="H27" s="207"/>
    </row>
    <row r="28" spans="2:13" ht="15" customHeight="1" x14ac:dyDescent="0.25"/>
    <row r="29" spans="2:13" ht="15" customHeight="1" x14ac:dyDescent="0.25"/>
    <row r="30" spans="2:13" ht="15" customHeight="1" x14ac:dyDescent="0.25"/>
    <row r="31" spans="2:13" ht="15" customHeight="1" x14ac:dyDescent="0.25"/>
    <row r="32" spans="2:13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</sheetData>
  <sheetProtection password="E11B" sheet="1"/>
  <conditionalFormatting sqref="H15:H19 H8:H12">
    <cfRule type="expression" dxfId="1" priority="1">
      <formula>H8=""</formula>
    </cfRule>
    <cfRule type="expression" dxfId="0" priority="2">
      <formula>H8="??"</formula>
    </cfRule>
  </conditionalFormatting>
  <hyperlinks>
    <hyperlink ref="E1" location="'34'!A1" display="Tilbake"/>
    <hyperlink ref="F1" location="Innhold!A2" display="Innhold"/>
    <hyperlink ref="E26" r:id="rId1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7"/>
  <sheetViews>
    <sheetView showGridLines="0" workbookViewId="0">
      <pane ySplit="5" topLeftCell="A6" activePane="bottomLeft" state="frozen"/>
      <selection pane="bottomLeft" activeCell="G19" sqref="G19:G26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59.42578125" style="314" customWidth="1"/>
    <col min="4" max="4" width="6" style="283" customWidth="1"/>
    <col min="5" max="7" width="17.140625" style="314" customWidth="1"/>
    <col min="8" max="8" width="5.7109375" style="314" customWidth="1"/>
    <col min="9" max="9" width="84.4257812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126</v>
      </c>
      <c r="C3" s="58"/>
      <c r="E3" s="57"/>
      <c r="F3" s="59"/>
      <c r="G3" s="60"/>
      <c r="J3" s="283">
        <f>SUM(J8:J99)</f>
        <v>16</v>
      </c>
      <c r="K3" s="283">
        <f>SUM(K8:K99)</f>
        <v>0</v>
      </c>
      <c r="L3" s="283">
        <f>SUM(L8:L99)/2</f>
        <v>16</v>
      </c>
      <c r="M3" s="283">
        <f>SUM(M8:M99)</f>
        <v>0</v>
      </c>
    </row>
    <row r="4" spans="2:13" ht="15" customHeight="1" x14ac:dyDescent="0.25">
      <c r="B4" s="61"/>
      <c r="C4" s="62"/>
      <c r="E4" s="63"/>
      <c r="F4" s="64" t="s">
        <v>121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125</v>
      </c>
      <c r="G5" s="69"/>
    </row>
    <row r="6" spans="2:13" ht="15" customHeight="1" thickBot="1" x14ac:dyDescent="0.3"/>
    <row r="7" spans="2:13" ht="15" customHeight="1" thickBot="1" x14ac:dyDescent="0.3">
      <c r="B7" s="70" t="s">
        <v>30</v>
      </c>
      <c r="C7" s="93" t="s">
        <v>154</v>
      </c>
      <c r="D7" s="270"/>
      <c r="E7" s="70" t="s">
        <v>103</v>
      </c>
      <c r="F7" s="70" t="s">
        <v>137</v>
      </c>
      <c r="G7" s="70" t="s">
        <v>32</v>
      </c>
      <c r="I7" s="93" t="s">
        <v>95</v>
      </c>
    </row>
    <row r="8" spans="2:13" ht="15" customHeight="1" x14ac:dyDescent="0.25">
      <c r="B8" s="232" t="s">
        <v>155</v>
      </c>
      <c r="C8" s="164" t="s">
        <v>156</v>
      </c>
      <c r="D8" s="270"/>
      <c r="E8" s="212">
        <v>10998</v>
      </c>
      <c r="F8" s="213">
        <v>4473</v>
      </c>
      <c r="G8" s="257">
        <v>8585</v>
      </c>
      <c r="H8" s="249" t="str">
        <f t="shared" ref="H8:H15" si="0">IF(K8=1,"??","")</f>
        <v/>
      </c>
      <c r="I8" s="260"/>
      <c r="J8" s="283">
        <f t="shared" ref="J8:J15" si="1">IF(ISNUMBER(G8),1,0)</f>
        <v>1</v>
      </c>
      <c r="K8" s="283">
        <f t="shared" ref="K8:K15" si="2">IF(L8-M8-J8=2,1,0)</f>
        <v>0</v>
      </c>
      <c r="L8" s="283">
        <f t="shared" ref="L8:L15" si="3">IF(E8+F8&gt;0,2,0)</f>
        <v>2</v>
      </c>
      <c r="M8" s="283">
        <f t="shared" ref="M8:M15" si="4">IF(ISBLANK(I8),0,1)</f>
        <v>0</v>
      </c>
    </row>
    <row r="9" spans="2:13" ht="15" customHeight="1" x14ac:dyDescent="0.25">
      <c r="B9" s="233" t="s">
        <v>157</v>
      </c>
      <c r="C9" s="166" t="s">
        <v>158</v>
      </c>
      <c r="D9" s="270"/>
      <c r="E9" s="214">
        <v>3229</v>
      </c>
      <c r="F9" s="211">
        <v>1293</v>
      </c>
      <c r="G9" s="258">
        <v>2362</v>
      </c>
      <c r="H9" s="262" t="str">
        <f t="shared" si="0"/>
        <v/>
      </c>
      <c r="I9" s="261"/>
      <c r="J9" s="283">
        <f t="shared" si="1"/>
        <v>1</v>
      </c>
      <c r="K9" s="283">
        <f t="shared" si="2"/>
        <v>0</v>
      </c>
      <c r="L9" s="283">
        <f t="shared" si="3"/>
        <v>2</v>
      </c>
      <c r="M9" s="283">
        <f t="shared" si="4"/>
        <v>0</v>
      </c>
    </row>
    <row r="10" spans="2:13" ht="15" customHeight="1" x14ac:dyDescent="0.25">
      <c r="B10" s="233" t="s">
        <v>159</v>
      </c>
      <c r="C10" s="132" t="s">
        <v>160</v>
      </c>
      <c r="D10" s="270"/>
      <c r="E10" s="214">
        <v>188</v>
      </c>
      <c r="F10" s="211">
        <v>80</v>
      </c>
      <c r="G10" s="258">
        <v>164</v>
      </c>
      <c r="H10" s="262" t="str">
        <f t="shared" si="0"/>
        <v/>
      </c>
      <c r="I10" s="261"/>
      <c r="J10" s="283">
        <f t="shared" si="1"/>
        <v>1</v>
      </c>
      <c r="K10" s="283">
        <f t="shared" si="2"/>
        <v>0</v>
      </c>
      <c r="L10" s="283">
        <f t="shared" si="3"/>
        <v>2</v>
      </c>
      <c r="M10" s="283">
        <f t="shared" si="4"/>
        <v>0</v>
      </c>
    </row>
    <row r="11" spans="2:13" ht="15" customHeight="1" x14ac:dyDescent="0.25">
      <c r="B11" s="233" t="s">
        <v>161</v>
      </c>
      <c r="C11" s="132" t="s">
        <v>162</v>
      </c>
      <c r="D11" s="270"/>
      <c r="E11" s="214">
        <v>126</v>
      </c>
      <c r="F11" s="211">
        <v>37</v>
      </c>
      <c r="G11" s="258">
        <v>57</v>
      </c>
      <c r="H11" s="262" t="str">
        <f t="shared" si="0"/>
        <v/>
      </c>
      <c r="I11" s="261"/>
      <c r="J11" s="283">
        <f t="shared" si="1"/>
        <v>1</v>
      </c>
      <c r="K11" s="283">
        <f t="shared" si="2"/>
        <v>0</v>
      </c>
      <c r="L11" s="283">
        <f t="shared" si="3"/>
        <v>2</v>
      </c>
      <c r="M11" s="283">
        <f t="shared" si="4"/>
        <v>0</v>
      </c>
    </row>
    <row r="12" spans="2:13" ht="15" customHeight="1" x14ac:dyDescent="0.25">
      <c r="B12" s="233" t="s">
        <v>163</v>
      </c>
      <c r="C12" s="132" t="s">
        <v>164</v>
      </c>
      <c r="D12" s="270"/>
      <c r="E12" s="214">
        <v>139</v>
      </c>
      <c r="F12" s="211">
        <v>129</v>
      </c>
      <c r="G12" s="258">
        <v>244</v>
      </c>
      <c r="H12" s="262" t="str">
        <f t="shared" si="0"/>
        <v/>
      </c>
      <c r="I12" s="261"/>
      <c r="J12" s="283">
        <f t="shared" si="1"/>
        <v>1</v>
      </c>
      <c r="K12" s="283">
        <f t="shared" si="2"/>
        <v>0</v>
      </c>
      <c r="L12" s="283">
        <f t="shared" si="3"/>
        <v>2</v>
      </c>
      <c r="M12" s="283">
        <f t="shared" si="4"/>
        <v>0</v>
      </c>
    </row>
    <row r="13" spans="2:13" ht="15" customHeight="1" x14ac:dyDescent="0.25">
      <c r="B13" s="233" t="s">
        <v>165</v>
      </c>
      <c r="C13" s="132" t="s">
        <v>166</v>
      </c>
      <c r="D13" s="270"/>
      <c r="E13" s="214">
        <v>249</v>
      </c>
      <c r="F13" s="211">
        <v>81</v>
      </c>
      <c r="G13" s="258">
        <v>145</v>
      </c>
      <c r="H13" s="262" t="str">
        <f t="shared" si="0"/>
        <v/>
      </c>
      <c r="I13" s="261"/>
      <c r="J13" s="283">
        <f t="shared" si="1"/>
        <v>1</v>
      </c>
      <c r="K13" s="283">
        <f t="shared" si="2"/>
        <v>0</v>
      </c>
      <c r="L13" s="283">
        <f t="shared" si="3"/>
        <v>2</v>
      </c>
      <c r="M13" s="283">
        <f t="shared" si="4"/>
        <v>0</v>
      </c>
    </row>
    <row r="14" spans="2:13" ht="15" customHeight="1" x14ac:dyDescent="0.25">
      <c r="B14" s="233" t="s">
        <v>167</v>
      </c>
      <c r="C14" s="210" t="s">
        <v>168</v>
      </c>
      <c r="D14" s="270"/>
      <c r="E14" s="214">
        <v>162</v>
      </c>
      <c r="F14" s="211">
        <v>61</v>
      </c>
      <c r="G14" s="258">
        <v>104</v>
      </c>
      <c r="H14" s="262" t="str">
        <f t="shared" si="0"/>
        <v/>
      </c>
      <c r="I14" s="261"/>
      <c r="J14" s="283">
        <f t="shared" si="1"/>
        <v>1</v>
      </c>
      <c r="K14" s="283">
        <f t="shared" si="2"/>
        <v>0</v>
      </c>
      <c r="L14" s="283">
        <f t="shared" si="3"/>
        <v>2</v>
      </c>
      <c r="M14" s="283">
        <f t="shared" si="4"/>
        <v>0</v>
      </c>
    </row>
    <row r="15" spans="2:13" ht="15" customHeight="1" thickBot="1" x14ac:dyDescent="0.3">
      <c r="B15" s="234" t="s">
        <v>169</v>
      </c>
      <c r="C15" s="215" t="s">
        <v>170</v>
      </c>
      <c r="D15" s="270"/>
      <c r="E15" s="216">
        <v>96</v>
      </c>
      <c r="F15" s="217">
        <v>2</v>
      </c>
      <c r="G15" s="259">
        <v>4</v>
      </c>
      <c r="H15" s="251" t="str">
        <f t="shared" si="0"/>
        <v/>
      </c>
      <c r="I15" s="337"/>
      <c r="J15" s="283">
        <f t="shared" si="1"/>
        <v>1</v>
      </c>
      <c r="K15" s="283">
        <f t="shared" si="2"/>
        <v>0</v>
      </c>
      <c r="L15" s="283">
        <f t="shared" si="3"/>
        <v>2</v>
      </c>
      <c r="M15" s="283">
        <f t="shared" si="4"/>
        <v>0</v>
      </c>
    </row>
    <row r="16" spans="2:13" ht="15" customHeight="1" thickBot="1" x14ac:dyDescent="0.3">
      <c r="B16" s="98" t="s">
        <v>171</v>
      </c>
      <c r="C16" s="99" t="s">
        <v>172</v>
      </c>
      <c r="D16" s="270"/>
      <c r="E16" s="218">
        <f>SUM(E8:E9,E15)</f>
        <v>14323</v>
      </c>
      <c r="F16" s="219">
        <f>SUM(F8:F9,F15)</f>
        <v>5768</v>
      </c>
      <c r="G16" s="220">
        <f>SUM(G8:G9,G15)</f>
        <v>10951</v>
      </c>
      <c r="J16" s="283"/>
      <c r="K16" s="283"/>
      <c r="L16" s="283"/>
      <c r="M16" s="283"/>
    </row>
    <row r="17" spans="2:13" ht="15" customHeight="1" thickBot="1" x14ac:dyDescent="0.3">
      <c r="D17" s="270"/>
      <c r="J17" s="283"/>
      <c r="K17" s="283"/>
      <c r="L17" s="283"/>
      <c r="M17" s="283"/>
    </row>
    <row r="18" spans="2:13" ht="15" customHeight="1" thickBot="1" x14ac:dyDescent="0.3">
      <c r="B18" s="76" t="s">
        <v>30</v>
      </c>
      <c r="C18" s="77" t="s">
        <v>173</v>
      </c>
      <c r="D18" s="270"/>
      <c r="E18" s="76" t="s">
        <v>103</v>
      </c>
      <c r="F18" s="76" t="s">
        <v>137</v>
      </c>
      <c r="G18" s="76" t="s">
        <v>32</v>
      </c>
      <c r="I18" s="77" t="s">
        <v>95</v>
      </c>
      <c r="J18" s="283"/>
      <c r="K18" s="283"/>
      <c r="L18" s="283"/>
      <c r="M18" s="283"/>
    </row>
    <row r="19" spans="2:13" ht="15" customHeight="1" x14ac:dyDescent="0.25">
      <c r="B19" s="232" t="s">
        <v>174</v>
      </c>
      <c r="C19" s="164" t="s">
        <v>156</v>
      </c>
      <c r="D19" s="270"/>
      <c r="E19" s="212">
        <v>77088.524899999989</v>
      </c>
      <c r="F19" s="213">
        <v>26392</v>
      </c>
      <c r="G19" s="257">
        <v>52361</v>
      </c>
      <c r="H19" s="249" t="str">
        <f t="shared" ref="H19:H26" si="5">IF(K19=1,"??","")</f>
        <v/>
      </c>
      <c r="I19" s="260"/>
      <c r="J19" s="283">
        <f t="shared" ref="J19:J26" si="6">IF(ISNUMBER(G19),1,0)</f>
        <v>1</v>
      </c>
      <c r="K19" s="283">
        <f t="shared" ref="K19:K26" si="7">IF(L19-M19-J19=2,1,0)</f>
        <v>0</v>
      </c>
      <c r="L19" s="283">
        <f t="shared" ref="L19:L26" si="8">IF(E19+F19&gt;0,2,0)</f>
        <v>2</v>
      </c>
      <c r="M19" s="283">
        <f t="shared" ref="M19:M26" si="9">IF(ISBLANK(I19),0,1)</f>
        <v>0</v>
      </c>
    </row>
    <row r="20" spans="2:13" ht="15" customHeight="1" x14ac:dyDescent="0.25">
      <c r="B20" s="233" t="s">
        <v>175</v>
      </c>
      <c r="C20" s="166" t="s">
        <v>158</v>
      </c>
      <c r="D20" s="270"/>
      <c r="E20" s="214">
        <v>56121</v>
      </c>
      <c r="F20" s="211">
        <v>27081.725020000002</v>
      </c>
      <c r="G20" s="258">
        <v>42315.037940000002</v>
      </c>
      <c r="H20" s="262" t="str">
        <f t="shared" si="5"/>
        <v/>
      </c>
      <c r="I20" s="261"/>
      <c r="J20" s="283">
        <f t="shared" si="6"/>
        <v>1</v>
      </c>
      <c r="K20" s="283">
        <f t="shared" si="7"/>
        <v>0</v>
      </c>
      <c r="L20" s="283">
        <f t="shared" si="8"/>
        <v>2</v>
      </c>
      <c r="M20" s="283">
        <f t="shared" si="9"/>
        <v>0</v>
      </c>
    </row>
    <row r="21" spans="2:13" ht="15" customHeight="1" x14ac:dyDescent="0.25">
      <c r="B21" s="233" t="s">
        <v>176</v>
      </c>
      <c r="C21" s="132" t="s">
        <v>160</v>
      </c>
      <c r="D21" s="270"/>
      <c r="E21" s="214">
        <v>683</v>
      </c>
      <c r="F21" s="211">
        <v>266.64296000000002</v>
      </c>
      <c r="G21" s="258">
        <v>350.33235000000002</v>
      </c>
      <c r="H21" s="262" t="str">
        <f t="shared" si="5"/>
        <v/>
      </c>
      <c r="I21" s="261"/>
      <c r="J21" s="283">
        <f t="shared" si="6"/>
        <v>1</v>
      </c>
      <c r="K21" s="283">
        <f t="shared" si="7"/>
        <v>0</v>
      </c>
      <c r="L21" s="283">
        <f t="shared" si="8"/>
        <v>2</v>
      </c>
      <c r="M21" s="283">
        <f t="shared" si="9"/>
        <v>0</v>
      </c>
    </row>
    <row r="22" spans="2:13" ht="15" customHeight="1" x14ac:dyDescent="0.25">
      <c r="B22" s="233" t="s">
        <v>177</v>
      </c>
      <c r="C22" s="132" t="s">
        <v>162</v>
      </c>
      <c r="D22" s="270"/>
      <c r="E22" s="214">
        <v>1777</v>
      </c>
      <c r="F22" s="211">
        <v>496.99059999999997</v>
      </c>
      <c r="G22" s="258">
        <v>690.63441999999998</v>
      </c>
      <c r="H22" s="262" t="str">
        <f t="shared" si="5"/>
        <v/>
      </c>
      <c r="I22" s="261"/>
      <c r="J22" s="283">
        <f t="shared" si="6"/>
        <v>1</v>
      </c>
      <c r="K22" s="283">
        <f t="shared" si="7"/>
        <v>0</v>
      </c>
      <c r="L22" s="283">
        <f t="shared" si="8"/>
        <v>2</v>
      </c>
      <c r="M22" s="283">
        <f t="shared" si="9"/>
        <v>0</v>
      </c>
    </row>
    <row r="23" spans="2:13" ht="15" customHeight="1" x14ac:dyDescent="0.25">
      <c r="B23" s="233" t="s">
        <v>178</v>
      </c>
      <c r="C23" s="132" t="s">
        <v>164</v>
      </c>
      <c r="D23" s="270"/>
      <c r="E23" s="214">
        <v>705</v>
      </c>
      <c r="F23" s="211">
        <v>309.84446000000003</v>
      </c>
      <c r="G23" s="258">
        <v>651.32168999999999</v>
      </c>
      <c r="H23" s="262" t="str">
        <f t="shared" si="5"/>
        <v/>
      </c>
      <c r="I23" s="261"/>
      <c r="J23" s="283">
        <f t="shared" si="6"/>
        <v>1</v>
      </c>
      <c r="K23" s="283">
        <f t="shared" si="7"/>
        <v>0</v>
      </c>
      <c r="L23" s="283">
        <f t="shared" si="8"/>
        <v>2</v>
      </c>
      <c r="M23" s="283">
        <f t="shared" si="9"/>
        <v>0</v>
      </c>
    </row>
    <row r="24" spans="2:13" ht="15" customHeight="1" x14ac:dyDescent="0.25">
      <c r="B24" s="233" t="s">
        <v>179</v>
      </c>
      <c r="C24" s="132" t="s">
        <v>166</v>
      </c>
      <c r="D24" s="270"/>
      <c r="E24" s="214">
        <v>13614</v>
      </c>
      <c r="F24" s="211">
        <v>4758.2576600000002</v>
      </c>
      <c r="G24" s="258">
        <v>7708.2059600000002</v>
      </c>
      <c r="H24" s="262" t="str">
        <f t="shared" si="5"/>
        <v/>
      </c>
      <c r="I24" s="261"/>
      <c r="J24" s="283">
        <f t="shared" si="6"/>
        <v>1</v>
      </c>
      <c r="K24" s="283">
        <f t="shared" si="7"/>
        <v>0</v>
      </c>
      <c r="L24" s="283">
        <f t="shared" si="8"/>
        <v>2</v>
      </c>
      <c r="M24" s="283">
        <f t="shared" si="9"/>
        <v>0</v>
      </c>
    </row>
    <row r="25" spans="2:13" ht="15" customHeight="1" x14ac:dyDescent="0.25">
      <c r="B25" s="233" t="s">
        <v>180</v>
      </c>
      <c r="C25" s="210" t="s">
        <v>168</v>
      </c>
      <c r="D25" s="270"/>
      <c r="E25" s="214">
        <v>4308</v>
      </c>
      <c r="F25" s="211">
        <v>1829.875</v>
      </c>
      <c r="G25" s="258">
        <v>3442.4508880000003</v>
      </c>
      <c r="H25" s="262" t="str">
        <f t="shared" si="5"/>
        <v/>
      </c>
      <c r="I25" s="261"/>
      <c r="J25" s="283">
        <f t="shared" si="6"/>
        <v>1</v>
      </c>
      <c r="K25" s="283">
        <f t="shared" si="7"/>
        <v>0</v>
      </c>
      <c r="L25" s="283">
        <f t="shared" si="8"/>
        <v>2</v>
      </c>
      <c r="M25" s="283">
        <f t="shared" si="9"/>
        <v>0</v>
      </c>
    </row>
    <row r="26" spans="2:13" ht="15" customHeight="1" thickBot="1" x14ac:dyDescent="0.3">
      <c r="B26" s="234" t="s">
        <v>181</v>
      </c>
      <c r="C26" s="215" t="s">
        <v>170</v>
      </c>
      <c r="D26" s="270"/>
      <c r="E26" s="216">
        <v>208</v>
      </c>
      <c r="F26" s="217">
        <v>96</v>
      </c>
      <c r="G26" s="259">
        <v>186</v>
      </c>
      <c r="H26" s="251" t="str">
        <f t="shared" si="5"/>
        <v/>
      </c>
      <c r="I26" s="337"/>
      <c r="J26" s="283">
        <f t="shared" si="6"/>
        <v>1</v>
      </c>
      <c r="K26" s="283">
        <f t="shared" si="7"/>
        <v>0</v>
      </c>
      <c r="L26" s="283">
        <f t="shared" si="8"/>
        <v>2</v>
      </c>
      <c r="M26" s="283">
        <f t="shared" si="9"/>
        <v>0</v>
      </c>
    </row>
    <row r="27" spans="2:13" ht="15" customHeight="1" thickBot="1" x14ac:dyDescent="0.3">
      <c r="B27" s="98" t="s">
        <v>182</v>
      </c>
      <c r="C27" s="99" t="s">
        <v>172</v>
      </c>
      <c r="D27" s="270"/>
      <c r="E27" s="218">
        <f>SUM(E19:E20,E26)</f>
        <v>133417.52489999999</v>
      </c>
      <c r="F27" s="219">
        <f>SUM(F19:F20,F26)</f>
        <v>53569.725019999998</v>
      </c>
      <c r="G27" s="220">
        <f>SUM(G19:G20,G26)</f>
        <v>94862.037940000009</v>
      </c>
    </row>
    <row r="28" spans="2:13" ht="15" customHeight="1" x14ac:dyDescent="0.25"/>
    <row r="29" spans="2:13" ht="15" customHeight="1" x14ac:dyDescent="0.25"/>
    <row r="30" spans="2:13" ht="15" customHeight="1" x14ac:dyDescent="0.25"/>
    <row r="31" spans="2:13" ht="15" customHeight="1" x14ac:dyDescent="0.25"/>
    <row r="32" spans="2:13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</sheetData>
  <sheetProtection password="E11B" sheet="1"/>
  <conditionalFormatting sqref="H19:H26 H8:H15">
    <cfRule type="expression" dxfId="135" priority="1">
      <formula>H8=""</formula>
    </cfRule>
    <cfRule type="expression" dxfId="134" priority="2">
      <formula>H8="??"</formula>
    </cfRule>
  </conditionalFormatting>
  <hyperlinks>
    <hyperlink ref="E1" location="'1'!A1" display="Tilbake"/>
    <hyperlink ref="F1" location="Innhold!A2" display="Innhold"/>
    <hyperlink ref="G1" location="'3'!G8" display="Neste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showGridLines="0" workbookViewId="0">
      <pane ySplit="5" topLeftCell="A30" activePane="bottomLeft" state="frozen"/>
      <selection pane="bottomLeft" activeCell="G49" sqref="G49:G50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57.140625" style="314" customWidth="1"/>
    <col min="4" max="4" width="5.7109375" style="283" customWidth="1"/>
    <col min="5" max="7" width="17.140625" style="314" customWidth="1"/>
    <col min="8" max="8" width="5.7109375" style="314" customWidth="1"/>
    <col min="9" max="9" width="73" style="314" customWidth="1"/>
    <col min="10" max="15" width="11.42578125" style="286" customWidth="1"/>
    <col min="16" max="16" width="11.42578125" style="314" customWidth="1"/>
    <col min="17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128</v>
      </c>
      <c r="C3" s="58"/>
      <c r="E3" s="57"/>
      <c r="F3" s="59"/>
      <c r="G3" s="60"/>
      <c r="J3" s="283">
        <f>SUM(J8:J60)</f>
        <v>30</v>
      </c>
      <c r="K3" s="283">
        <f>SUM(K8:K60)</f>
        <v>0</v>
      </c>
      <c r="L3" s="283">
        <f>SUM(L8:L60)/2</f>
        <v>30</v>
      </c>
      <c r="M3" s="283">
        <f>SUM(M8:M60)</f>
        <v>0</v>
      </c>
    </row>
    <row r="4" spans="2:13" ht="15" customHeight="1" x14ac:dyDescent="0.25">
      <c r="B4" s="61"/>
      <c r="C4" s="62"/>
      <c r="E4" s="63"/>
      <c r="F4" s="64" t="s">
        <v>121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127</v>
      </c>
      <c r="G5" s="69"/>
    </row>
    <row r="6" spans="2:13" ht="15" customHeight="1" thickBot="1" x14ac:dyDescent="0.3"/>
    <row r="7" spans="2:13" ht="15" customHeight="1" thickBot="1" x14ac:dyDescent="0.3">
      <c r="B7" s="70" t="s">
        <v>30</v>
      </c>
      <c r="C7" s="93" t="s">
        <v>183</v>
      </c>
      <c r="D7" s="270"/>
      <c r="E7" s="70" t="s">
        <v>103</v>
      </c>
      <c r="F7" s="70" t="s">
        <v>137</v>
      </c>
      <c r="G7" s="70" t="s">
        <v>32</v>
      </c>
      <c r="I7" s="93" t="s">
        <v>95</v>
      </c>
    </row>
    <row r="8" spans="2:13" ht="15" customHeight="1" x14ac:dyDescent="0.25">
      <c r="B8" s="232" t="s">
        <v>184</v>
      </c>
      <c r="C8" s="168" t="s">
        <v>185</v>
      </c>
      <c r="D8" s="270"/>
      <c r="E8" s="41">
        <v>1965.7441428699001</v>
      </c>
      <c r="F8" s="41">
        <v>696</v>
      </c>
      <c r="G8" s="263">
        <f>'[1]3'!G8+'[2]3'!G8+'[3]3'!G8+'[4]3'!G8</f>
        <v>1233</v>
      </c>
      <c r="H8" s="249" t="str">
        <f>IF(K8=1,"??","")</f>
        <v/>
      </c>
      <c r="I8" s="260"/>
      <c r="J8" s="283">
        <f>IF(ISNUMBER(G8),1,0)</f>
        <v>1</v>
      </c>
      <c r="K8" s="283">
        <f>IF(L8-M8-J8=2,1,0)</f>
        <v>0</v>
      </c>
      <c r="L8" s="283">
        <f>IF(E8+F8&gt;0,2,0)</f>
        <v>2</v>
      </c>
      <c r="M8" s="283">
        <f>IF(ISBLANK(I8),0,1)</f>
        <v>0</v>
      </c>
    </row>
    <row r="9" spans="2:13" ht="15" customHeight="1" x14ac:dyDescent="0.25">
      <c r="B9" s="233" t="s">
        <v>186</v>
      </c>
      <c r="C9" s="127" t="s">
        <v>187</v>
      </c>
      <c r="D9" s="270"/>
      <c r="E9" s="53">
        <v>69.223882568800008</v>
      </c>
      <c r="F9" s="53">
        <v>27</v>
      </c>
      <c r="G9" s="264">
        <f>'[1]3'!G9+'[2]3'!G9+'[3]3'!G9+'[4]3'!G9</f>
        <v>44</v>
      </c>
      <c r="H9" s="262" t="str">
        <f>IF(K9=1,"??","")</f>
        <v/>
      </c>
      <c r="I9" s="261"/>
      <c r="J9" s="283">
        <f>IF(ISNUMBER(G9),1,0)</f>
        <v>1</v>
      </c>
      <c r="K9" s="283">
        <f>IF(L9-M9-J9=2,1,0)</f>
        <v>0</v>
      </c>
      <c r="L9" s="283">
        <f>IF(E9+F9&gt;0,2,0)</f>
        <v>2</v>
      </c>
      <c r="M9" s="283">
        <f>IF(ISBLANK(I9),0,1)</f>
        <v>0</v>
      </c>
    </row>
    <row r="10" spans="2:13" ht="15" customHeight="1" x14ac:dyDescent="0.25">
      <c r="B10" s="233" t="s">
        <v>188</v>
      </c>
      <c r="C10" s="127" t="s">
        <v>189</v>
      </c>
      <c r="D10" s="270"/>
      <c r="E10" s="53">
        <v>5.2192498581000004</v>
      </c>
      <c r="F10" s="53">
        <v>2</v>
      </c>
      <c r="G10" s="264">
        <f>'[1]3'!G10+'[2]3'!G10+'[3]3'!G10+'[4]3'!G10</f>
        <v>4</v>
      </c>
      <c r="H10" s="262" t="str">
        <f>IF(K10=1,"??","")</f>
        <v/>
      </c>
      <c r="I10" s="261"/>
      <c r="J10" s="283">
        <f>IF(ISNUMBER(G10),1,0)</f>
        <v>1</v>
      </c>
      <c r="K10" s="283">
        <f>IF(L10-M10-J10=2,1,0)</f>
        <v>0</v>
      </c>
      <c r="L10" s="283">
        <f>IF(E10+F10&gt;0,2,0)</f>
        <v>2</v>
      </c>
      <c r="M10" s="283">
        <f>IF(ISBLANK(I10),0,1)</f>
        <v>0</v>
      </c>
    </row>
    <row r="11" spans="2:13" ht="15" customHeight="1" x14ac:dyDescent="0.25">
      <c r="B11" s="233" t="s">
        <v>190</v>
      </c>
      <c r="C11" s="127" t="s">
        <v>191</v>
      </c>
      <c r="D11" s="270"/>
      <c r="E11" s="53">
        <v>57.949082752999999</v>
      </c>
      <c r="F11" s="53">
        <v>17</v>
      </c>
      <c r="G11" s="264">
        <f>'[1]3'!G11+'[2]3'!G11+'[3]3'!G11+'[4]3'!G11</f>
        <v>30</v>
      </c>
      <c r="H11" s="262" t="str">
        <f>IF(K11=1,"??","")</f>
        <v/>
      </c>
      <c r="I11" s="261"/>
      <c r="J11" s="283">
        <f>IF(ISNUMBER(G11),1,0)</f>
        <v>1</v>
      </c>
      <c r="K11" s="283">
        <f>IF(L11-M11-J11=2,1,0)</f>
        <v>0</v>
      </c>
      <c r="L11" s="283">
        <f>IF(E11+F11&gt;0,2,0)</f>
        <v>2</v>
      </c>
      <c r="M11" s="283">
        <f>IF(ISBLANK(I11),0,1)</f>
        <v>0</v>
      </c>
    </row>
    <row r="12" spans="2:13" ht="15" customHeight="1" thickBot="1" x14ac:dyDescent="0.3">
      <c r="B12" s="234" t="s">
        <v>192</v>
      </c>
      <c r="C12" s="97" t="s">
        <v>193</v>
      </c>
      <c r="D12" s="270"/>
      <c r="E12" s="2">
        <v>1.2892666497</v>
      </c>
      <c r="F12" s="2"/>
      <c r="G12" s="255">
        <f>'[1]3'!G12+'[2]3'!G12+'[3]3'!G12+'[4]3'!G12</f>
        <v>1</v>
      </c>
      <c r="H12" s="251" t="str">
        <f>IF(K12=1,"??","")</f>
        <v/>
      </c>
      <c r="I12" s="337"/>
      <c r="J12" s="283">
        <f>IF(ISNUMBER(G12),1,0)</f>
        <v>1</v>
      </c>
      <c r="K12" s="283">
        <f>IF(L12-M12-J12=2,1,0)</f>
        <v>0</v>
      </c>
      <c r="L12" s="283">
        <f>IF(E12+F12&gt;0,2,0)</f>
        <v>2</v>
      </c>
      <c r="M12" s="283">
        <f>IF(ISBLANK(I12),0,1)</f>
        <v>0</v>
      </c>
    </row>
    <row r="13" spans="2:13" ht="15" customHeight="1" thickBot="1" x14ac:dyDescent="0.3">
      <c r="B13" s="98" t="s">
        <v>194</v>
      </c>
      <c r="C13" s="99" t="s">
        <v>195</v>
      </c>
      <c r="D13" s="270"/>
      <c r="E13" s="73">
        <f>SUM(E8:E12)</f>
        <v>2099.4256246995001</v>
      </c>
      <c r="F13" s="73">
        <f>SUM(F8:F12)</f>
        <v>742</v>
      </c>
      <c r="G13" s="73">
        <f>SUM(G8:G12)</f>
        <v>1312</v>
      </c>
      <c r="J13" s="283"/>
      <c r="K13" s="283"/>
      <c r="L13" s="283"/>
      <c r="M13" s="283"/>
    </row>
    <row r="14" spans="2:13" ht="15" customHeight="1" x14ac:dyDescent="0.25">
      <c r="B14" s="95" t="s">
        <v>196</v>
      </c>
      <c r="C14" s="96" t="s">
        <v>197</v>
      </c>
      <c r="D14" s="270"/>
      <c r="E14" s="1">
        <v>1334.815726144401</v>
      </c>
      <c r="F14" s="1">
        <v>519</v>
      </c>
      <c r="G14" s="254">
        <f>'[1]3'!G14+'[2]3'!G14+'[3]3'!G14+'[4]3'!G14</f>
        <v>962</v>
      </c>
      <c r="H14" s="249" t="str">
        <f>IF(K14=1,"??","")</f>
        <v/>
      </c>
      <c r="I14" s="260"/>
      <c r="J14" s="283">
        <f>IF(ISNUMBER(G14),1,0)</f>
        <v>1</v>
      </c>
      <c r="K14" s="283">
        <f>IF(L14-M14-J14=2,1,0)</f>
        <v>0</v>
      </c>
      <c r="L14" s="283">
        <f>IF(E14+F14&gt;0,2,0)</f>
        <v>2</v>
      </c>
      <c r="M14" s="283">
        <f>IF(ISBLANK(I14),0,1)</f>
        <v>0</v>
      </c>
    </row>
    <row r="15" spans="2:13" ht="15" customHeight="1" x14ac:dyDescent="0.25">
      <c r="B15" s="233" t="s">
        <v>198</v>
      </c>
      <c r="C15" s="127" t="s">
        <v>199</v>
      </c>
      <c r="D15" s="270"/>
      <c r="E15" s="53">
        <v>132.55633300060009</v>
      </c>
      <c r="F15" s="53">
        <v>44</v>
      </c>
      <c r="G15" s="264">
        <f>'[1]3'!G15+'[2]3'!G15+'[3]3'!G15+'[4]3'!G15</f>
        <v>1133</v>
      </c>
      <c r="H15" s="262" t="str">
        <f>IF(K15=1,"??","")</f>
        <v/>
      </c>
      <c r="I15" s="261"/>
      <c r="J15" s="283">
        <f>IF(ISNUMBER(G15),1,0)</f>
        <v>1</v>
      </c>
      <c r="K15" s="283">
        <f>IF(L15-M15-J15=2,1,0)</f>
        <v>0</v>
      </c>
      <c r="L15" s="283">
        <f>IF(E15+F15&gt;0,2,0)</f>
        <v>2</v>
      </c>
      <c r="M15" s="283">
        <f>IF(ISBLANK(I15),0,1)</f>
        <v>0</v>
      </c>
    </row>
    <row r="16" spans="2:13" ht="15" customHeight="1" thickBot="1" x14ac:dyDescent="0.3">
      <c r="B16" s="233" t="s">
        <v>200</v>
      </c>
      <c r="C16" s="134" t="s">
        <v>201</v>
      </c>
      <c r="D16" s="270"/>
      <c r="E16" s="2">
        <v>104</v>
      </c>
      <c r="F16" s="2">
        <v>34</v>
      </c>
      <c r="G16" s="255">
        <f>'[1]3'!G16+'[2]3'!G16+'[3]3'!G16+'[4]3'!G16</f>
        <v>60</v>
      </c>
      <c r="H16" s="251" t="str">
        <f>IF(K16=1,"??","")</f>
        <v/>
      </c>
      <c r="I16" s="337"/>
      <c r="J16" s="283">
        <f>IF(ISNUMBER(G16),1,0)</f>
        <v>1</v>
      </c>
      <c r="K16" s="283">
        <f>IF(L16-M16-J16=2,1,0)</f>
        <v>0</v>
      </c>
      <c r="L16" s="283">
        <f>IF(E16+F16&gt;0,2,0)</f>
        <v>2</v>
      </c>
      <c r="M16" s="283">
        <f>IF(ISBLANK(I16),0,1)</f>
        <v>0</v>
      </c>
    </row>
    <row r="17" spans="1:13" ht="15" customHeight="1" thickBot="1" x14ac:dyDescent="0.3">
      <c r="B17" s="98" t="s">
        <v>202</v>
      </c>
      <c r="C17" s="99" t="s">
        <v>203</v>
      </c>
      <c r="D17" s="270"/>
      <c r="E17" s="73">
        <f>SUM(E13:E15)</f>
        <v>3566.7976838445015</v>
      </c>
      <c r="F17" s="73">
        <f>SUM(F13:F15)</f>
        <v>1305</v>
      </c>
      <c r="G17" s="73">
        <f>SUM(G13:G15)</f>
        <v>3407</v>
      </c>
      <c r="J17" s="283"/>
      <c r="K17" s="283"/>
      <c r="L17" s="283"/>
      <c r="M17" s="283"/>
    </row>
    <row r="18" spans="1:13" ht="15" customHeight="1" thickBot="1" x14ac:dyDescent="0.3">
      <c r="D18" s="270"/>
    </row>
    <row r="19" spans="1:13" ht="15" customHeight="1" thickBot="1" x14ac:dyDescent="0.3">
      <c r="B19" s="76" t="s">
        <v>30</v>
      </c>
      <c r="C19" s="77" t="s">
        <v>204</v>
      </c>
      <c r="D19" s="270"/>
      <c r="E19" s="76" t="s">
        <v>103</v>
      </c>
      <c r="F19" s="76" t="s">
        <v>137</v>
      </c>
      <c r="G19" s="76" t="s">
        <v>32</v>
      </c>
      <c r="I19" s="77" t="s">
        <v>95</v>
      </c>
    </row>
    <row r="20" spans="1:13" ht="15" customHeight="1" x14ac:dyDescent="0.25">
      <c r="B20" s="232" t="s">
        <v>205</v>
      </c>
      <c r="C20" s="168" t="s">
        <v>185</v>
      </c>
      <c r="D20" s="270"/>
      <c r="E20" s="41">
        <v>60972.825614666501</v>
      </c>
      <c r="F20" s="41">
        <v>24602</v>
      </c>
      <c r="G20" s="263">
        <f>'[1]3'!G20+'[2]3'!G20+'[3]3'!G20+'[4]3'!G20</f>
        <v>38125</v>
      </c>
      <c r="H20" s="249" t="str">
        <f>IF(K20=1,"??","")</f>
        <v/>
      </c>
      <c r="I20" s="260"/>
      <c r="J20" s="283">
        <f>IF(ISNUMBER(G20),1,0)</f>
        <v>1</v>
      </c>
      <c r="K20" s="283">
        <f>IF(L20-M20-J20=2,1,0)</f>
        <v>0</v>
      </c>
      <c r="L20" s="283">
        <f>IF(E20+F20&gt;0,2,0)</f>
        <v>2</v>
      </c>
      <c r="M20" s="283">
        <f>IF(ISBLANK(I20),0,1)</f>
        <v>0</v>
      </c>
    </row>
    <row r="21" spans="1:13" ht="15" customHeight="1" x14ac:dyDescent="0.25">
      <c r="B21" s="233" t="s">
        <v>206</v>
      </c>
      <c r="C21" s="127" t="s">
        <v>187</v>
      </c>
      <c r="D21" s="270"/>
      <c r="E21" s="53">
        <v>3766.610780256</v>
      </c>
      <c r="F21" s="53">
        <v>1257</v>
      </c>
      <c r="G21" s="264">
        <f>'[1]3'!G21+'[2]3'!G21+'[3]3'!G21+'[4]3'!G21</f>
        <v>2473.2537899999998</v>
      </c>
      <c r="H21" s="262" t="str">
        <f>IF(K21=1,"??","")</f>
        <v/>
      </c>
      <c r="I21" s="261"/>
      <c r="J21" s="283">
        <f>IF(ISNUMBER(G21),1,0)</f>
        <v>1</v>
      </c>
      <c r="K21" s="283">
        <f>IF(L21-M21-J21=2,1,0)</f>
        <v>0</v>
      </c>
      <c r="L21" s="283">
        <f>IF(E21+F21&gt;0,2,0)</f>
        <v>2</v>
      </c>
      <c r="M21" s="283">
        <f>IF(ISBLANK(I21),0,1)</f>
        <v>0</v>
      </c>
    </row>
    <row r="22" spans="1:13" ht="15" customHeight="1" x14ac:dyDescent="0.25">
      <c r="B22" s="233" t="s">
        <v>207</v>
      </c>
      <c r="C22" s="127" t="s">
        <v>189</v>
      </c>
      <c r="D22" s="270"/>
      <c r="E22" s="53">
        <v>29.6660662906</v>
      </c>
      <c r="F22" s="53">
        <v>10</v>
      </c>
      <c r="G22" s="264">
        <f>'[1]3'!G22+'[2]3'!G22+'[3]3'!G22+'[4]3'!G22</f>
        <v>13.23504</v>
      </c>
      <c r="H22" s="262" t="str">
        <f>IF(K22=1,"??","")</f>
        <v/>
      </c>
      <c r="I22" s="261"/>
      <c r="J22" s="283">
        <f>IF(ISNUMBER(G22),1,0)</f>
        <v>1</v>
      </c>
      <c r="K22" s="283">
        <f>IF(L22-M22-J22=2,1,0)</f>
        <v>0</v>
      </c>
      <c r="L22" s="283">
        <f>IF(E22+F22&gt;0,2,0)</f>
        <v>2</v>
      </c>
      <c r="M22" s="283">
        <f>IF(ISBLANK(I22),0,1)</f>
        <v>0</v>
      </c>
    </row>
    <row r="23" spans="1:13" ht="15" customHeight="1" x14ac:dyDescent="0.25">
      <c r="B23" s="233" t="s">
        <v>208</v>
      </c>
      <c r="C23" s="127" t="s">
        <v>191</v>
      </c>
      <c r="D23" s="270"/>
      <c r="E23" s="53">
        <v>2362.1849450314999</v>
      </c>
      <c r="F23" s="53">
        <v>624</v>
      </c>
      <c r="G23" s="264">
        <f>'[1]3'!G23+'[2]3'!G23+'[3]3'!G23+'[4]3'!G23</f>
        <v>960.00840000000005</v>
      </c>
      <c r="H23" s="262" t="str">
        <f>IF(K23=1,"??","")</f>
        <v/>
      </c>
      <c r="I23" s="261"/>
      <c r="J23" s="283">
        <f>IF(ISNUMBER(G23),1,0)</f>
        <v>1</v>
      </c>
      <c r="K23" s="283">
        <f>IF(L23-M23-J23=2,1,0)</f>
        <v>0</v>
      </c>
      <c r="L23" s="283">
        <f>IF(E23+F23&gt;0,2,0)</f>
        <v>2</v>
      </c>
      <c r="M23" s="283">
        <f>IF(ISBLANK(I23),0,1)</f>
        <v>0</v>
      </c>
    </row>
    <row r="24" spans="1:13" ht="15" customHeight="1" thickBot="1" x14ac:dyDescent="0.3">
      <c r="B24" s="234" t="s">
        <v>209</v>
      </c>
      <c r="C24" s="97" t="s">
        <v>193</v>
      </c>
      <c r="D24" s="270"/>
      <c r="E24" s="2">
        <v>524.31836658969996</v>
      </c>
      <c r="F24" s="2">
        <v>336</v>
      </c>
      <c r="G24" s="255">
        <f>'[1]3'!G24+'[2]3'!G24+'[3]3'!G24+'[4]3'!G24</f>
        <v>80</v>
      </c>
      <c r="H24" s="251" t="str">
        <f>IF(K24=1,"??","")</f>
        <v/>
      </c>
      <c r="I24" s="337"/>
      <c r="J24" s="283">
        <f>IF(ISNUMBER(G24),1,0)</f>
        <v>1</v>
      </c>
      <c r="K24" s="283">
        <f>IF(L24-M24-J24=2,1,0)</f>
        <v>0</v>
      </c>
      <c r="L24" s="283">
        <f>IF(E24+F24&gt;0,2,0)</f>
        <v>2</v>
      </c>
      <c r="M24" s="283">
        <f>IF(ISBLANK(I24),0,1)</f>
        <v>0</v>
      </c>
    </row>
    <row r="25" spans="1:13" ht="15" customHeight="1" thickBot="1" x14ac:dyDescent="0.3">
      <c r="B25" s="98" t="s">
        <v>210</v>
      </c>
      <c r="C25" s="99" t="s">
        <v>195</v>
      </c>
      <c r="D25" s="270"/>
      <c r="E25" s="73">
        <f>SUM(E20:E24)</f>
        <v>67655.6057728343</v>
      </c>
      <c r="F25" s="73">
        <f>SUM(F20:F24)</f>
        <v>26829</v>
      </c>
      <c r="G25" s="73">
        <f>SUM(G20:G24)</f>
        <v>41651.497230000001</v>
      </c>
    </row>
    <row r="26" spans="1:13" ht="15" customHeight="1" x14ac:dyDescent="0.25">
      <c r="B26" s="95" t="s">
        <v>211</v>
      </c>
      <c r="C26" s="96" t="s">
        <v>197</v>
      </c>
      <c r="D26" s="270"/>
      <c r="E26" s="1">
        <v>81733.031142740103</v>
      </c>
      <c r="F26" s="1">
        <v>43723</v>
      </c>
      <c r="G26" s="254">
        <f>'[1]3'!G26+'[2]3'!G26+'[3]3'!G26+'[4]3'!G26</f>
        <v>69921.560330000008</v>
      </c>
      <c r="H26" s="249" t="str">
        <f>IF(K26=1,"??","")</f>
        <v/>
      </c>
      <c r="I26" s="260"/>
      <c r="J26" s="283">
        <f>IF(ISNUMBER(G26),1,0)</f>
        <v>1</v>
      </c>
      <c r="K26" s="283">
        <f>IF(L26-M26-J26=2,1,0)</f>
        <v>0</v>
      </c>
      <c r="L26" s="283">
        <f>IF(E26+F26&gt;0,2,0)</f>
        <v>2</v>
      </c>
      <c r="M26" s="283">
        <f>IF(ISBLANK(I26),0,1)</f>
        <v>0</v>
      </c>
    </row>
    <row r="27" spans="1:13" ht="15" customHeight="1" x14ac:dyDescent="0.25">
      <c r="B27" s="233" t="s">
        <v>212</v>
      </c>
      <c r="C27" s="127" t="s">
        <v>199</v>
      </c>
      <c r="D27" s="270"/>
      <c r="E27" s="53">
        <v>13898.6442951474</v>
      </c>
      <c r="F27" s="53">
        <v>13154</v>
      </c>
      <c r="G27" s="264">
        <f>'[1]3'!G27+'[2]3'!G27+'[3]3'!G27+'[4]3'!G27</f>
        <v>11957.308209999999</v>
      </c>
      <c r="H27" s="262" t="str">
        <f>IF(K27=1,"??","")</f>
        <v/>
      </c>
      <c r="I27" s="261"/>
      <c r="J27" s="283">
        <f>IF(ISNUMBER(G27),1,0)</f>
        <v>1</v>
      </c>
      <c r="K27" s="283">
        <f>IF(L27-M27-J27=2,1,0)</f>
        <v>0</v>
      </c>
      <c r="L27" s="283">
        <f>IF(E27+F27&gt;0,2,0)</f>
        <v>2</v>
      </c>
      <c r="M27" s="283">
        <f>IF(ISBLANK(I27),0,1)</f>
        <v>0</v>
      </c>
    </row>
    <row r="28" spans="1:13" ht="15" customHeight="1" thickBot="1" x14ac:dyDescent="0.3">
      <c r="B28" s="233" t="s">
        <v>213</v>
      </c>
      <c r="C28" s="134" t="s">
        <v>201</v>
      </c>
      <c r="D28" s="270"/>
      <c r="E28" s="2">
        <v>10172</v>
      </c>
      <c r="F28" s="2">
        <v>10275.81</v>
      </c>
      <c r="G28" s="255">
        <f>'[1]3'!G28+'[2]3'!G28+'[3]3'!G28+'[4]3'!G28</f>
        <v>8247.6810499999992</v>
      </c>
      <c r="H28" s="251" t="str">
        <f>IF(K28=1,"??","")</f>
        <v/>
      </c>
      <c r="I28" s="337"/>
      <c r="J28" s="283">
        <f>IF(ISNUMBER(G28),1,0)</f>
        <v>1</v>
      </c>
      <c r="K28" s="283">
        <f>IF(L28-M28-J28=2,1,0)</f>
        <v>0</v>
      </c>
      <c r="L28" s="283">
        <f>IF(E28+F28&gt;0,2,0)</f>
        <v>2</v>
      </c>
      <c r="M28" s="283">
        <f>IF(ISBLANK(I28),0,1)</f>
        <v>0</v>
      </c>
    </row>
    <row r="29" spans="1:13" ht="15" customHeight="1" thickBot="1" x14ac:dyDescent="0.3">
      <c r="B29" s="98" t="s">
        <v>214</v>
      </c>
      <c r="C29" s="99" t="s">
        <v>203</v>
      </c>
      <c r="D29" s="270"/>
      <c r="E29" s="73">
        <f>SUM(E25:E27)</f>
        <v>163287.28121072179</v>
      </c>
      <c r="F29" s="73">
        <f>SUM(F25:F27)</f>
        <v>83706</v>
      </c>
      <c r="G29" s="73">
        <f>SUM(G25:G27)</f>
        <v>123530.36577000002</v>
      </c>
    </row>
    <row r="30" spans="1:13" ht="15" customHeight="1" thickBot="1" x14ac:dyDescent="0.3">
      <c r="A30" s="92" t="s">
        <v>215</v>
      </c>
      <c r="D30" s="270"/>
    </row>
    <row r="31" spans="1:13" ht="15" customHeight="1" thickBot="1" x14ac:dyDescent="0.3">
      <c r="B31" s="70" t="s">
        <v>30</v>
      </c>
      <c r="C31" s="93" t="s">
        <v>216</v>
      </c>
      <c r="D31" s="270"/>
      <c r="E31" s="70" t="s">
        <v>103</v>
      </c>
      <c r="F31" s="70" t="s">
        <v>137</v>
      </c>
      <c r="G31" s="70" t="s">
        <v>32</v>
      </c>
      <c r="I31" s="93" t="s">
        <v>95</v>
      </c>
    </row>
    <row r="32" spans="1:13" ht="15" customHeight="1" x14ac:dyDescent="0.25">
      <c r="B32" s="232" t="s">
        <v>217</v>
      </c>
      <c r="C32" s="168" t="s">
        <v>218</v>
      </c>
      <c r="D32" s="270"/>
      <c r="E32" s="186">
        <v>324.2770000000001</v>
      </c>
      <c r="F32" s="185" t="s">
        <v>219</v>
      </c>
      <c r="G32" s="265">
        <v>247</v>
      </c>
      <c r="H32" s="249" t="str">
        <f>IF(K32=1,"??","")</f>
        <v/>
      </c>
      <c r="I32" s="260"/>
      <c r="J32" s="283">
        <f>IF(ISNUMBER(G32),1,0)</f>
        <v>1</v>
      </c>
      <c r="K32" s="283">
        <f>IF(L32-M32-J32=2,1,0)</f>
        <v>0</v>
      </c>
      <c r="L32" s="283">
        <f>IF(E32&gt;0,2,0)</f>
        <v>2</v>
      </c>
      <c r="M32" s="283">
        <f>IF(ISBLANK(I32),0,1)</f>
        <v>0</v>
      </c>
    </row>
    <row r="33" spans="2:13" ht="15" customHeight="1" x14ac:dyDescent="0.25">
      <c r="B33" s="233" t="s">
        <v>220</v>
      </c>
      <c r="C33" s="127" t="s">
        <v>221</v>
      </c>
      <c r="D33" s="270"/>
      <c r="E33" s="187">
        <v>45.927000000000007</v>
      </c>
      <c r="F33" s="114" t="s">
        <v>219</v>
      </c>
      <c r="G33" s="266">
        <v>24</v>
      </c>
      <c r="H33" s="262" t="str">
        <f>IF(K33=1,"??","")</f>
        <v/>
      </c>
      <c r="I33" s="261"/>
      <c r="J33" s="283">
        <f>IF(ISNUMBER(G33),1,0)</f>
        <v>1</v>
      </c>
      <c r="K33" s="283">
        <f>IF(L33-M33-J33=2,1,0)</f>
        <v>0</v>
      </c>
      <c r="L33" s="283">
        <f>IF(E33&gt;0,2,0)</f>
        <v>2</v>
      </c>
      <c r="M33" s="283">
        <f>IF(ISBLANK(I33),0,1)</f>
        <v>0</v>
      </c>
    </row>
    <row r="34" spans="2:13" ht="15" customHeight="1" x14ac:dyDescent="0.25">
      <c r="B34" s="233" t="s">
        <v>222</v>
      </c>
      <c r="C34" s="127" t="s">
        <v>223</v>
      </c>
      <c r="D34" s="270"/>
      <c r="E34" s="187">
        <v>5.4750000000000014</v>
      </c>
      <c r="F34" s="114" t="s">
        <v>219</v>
      </c>
      <c r="G34" s="266">
        <v>4</v>
      </c>
      <c r="H34" s="262" t="str">
        <f>IF(K34=1,"??","")</f>
        <v/>
      </c>
      <c r="I34" s="261"/>
      <c r="J34" s="283">
        <f>IF(ISNUMBER(G34),1,0)</f>
        <v>1</v>
      </c>
      <c r="K34" s="283">
        <f>IF(L34-M34-J34=2,1,0)</f>
        <v>0</v>
      </c>
      <c r="L34" s="283">
        <f>IF(E34&gt;0,2,0)</f>
        <v>2</v>
      </c>
      <c r="M34" s="283">
        <f>IF(ISBLANK(I34),0,1)</f>
        <v>0</v>
      </c>
    </row>
    <row r="35" spans="2:13" ht="15" customHeight="1" x14ac:dyDescent="0.25">
      <c r="B35" s="233" t="s">
        <v>224</v>
      </c>
      <c r="C35" s="127" t="s">
        <v>225</v>
      </c>
      <c r="D35" s="270"/>
      <c r="E35" s="187">
        <v>23.312000000000001</v>
      </c>
      <c r="F35" s="114" t="s">
        <v>219</v>
      </c>
      <c r="G35" s="266">
        <v>13</v>
      </c>
      <c r="H35" s="262" t="str">
        <f>IF(K35=1,"??","")</f>
        <v/>
      </c>
      <c r="I35" s="261"/>
      <c r="J35" s="283">
        <f>IF(ISNUMBER(G35),1,0)</f>
        <v>1</v>
      </c>
      <c r="K35" s="283">
        <f>IF(L35-M35-J35=2,1,0)</f>
        <v>0</v>
      </c>
      <c r="L35" s="283">
        <f>IF(E35&gt;0,2,0)</f>
        <v>2</v>
      </c>
      <c r="M35" s="283">
        <f>IF(ISBLANK(I35),0,1)</f>
        <v>0</v>
      </c>
    </row>
    <row r="36" spans="2:13" ht="15" customHeight="1" thickBot="1" x14ac:dyDescent="0.3">
      <c r="B36" s="234" t="s">
        <v>226</v>
      </c>
      <c r="C36" s="97" t="s">
        <v>227</v>
      </c>
      <c r="D36" s="270"/>
      <c r="E36" s="188">
        <v>0.59200000000000008</v>
      </c>
      <c r="F36" s="114" t="s">
        <v>219</v>
      </c>
      <c r="G36" s="267">
        <v>0</v>
      </c>
      <c r="H36" s="251" t="str">
        <f>IF(K36=1,"??","")</f>
        <v/>
      </c>
      <c r="I36" s="337"/>
      <c r="J36" s="283">
        <f>IF(ISNUMBER(G36),1,0)</f>
        <v>1</v>
      </c>
      <c r="K36" s="283">
        <f>IF(L36-M36-J36=2,1,0)</f>
        <v>0</v>
      </c>
      <c r="L36" s="283">
        <f>IF(E36&gt;0,2,0)</f>
        <v>2</v>
      </c>
      <c r="M36" s="283">
        <f>IF(ISBLANK(I36),0,1)</f>
        <v>0</v>
      </c>
    </row>
    <row r="37" spans="2:13" ht="15" customHeight="1" thickBot="1" x14ac:dyDescent="0.3">
      <c r="B37" s="98" t="s">
        <v>228</v>
      </c>
      <c r="C37" s="99" t="s">
        <v>195</v>
      </c>
      <c r="D37" s="270"/>
      <c r="E37" s="189">
        <f>SUM(E32:E36)</f>
        <v>399.58300000000014</v>
      </c>
      <c r="F37" s="114" t="s">
        <v>219</v>
      </c>
      <c r="G37" s="192">
        <f>SUM(G32:G36)</f>
        <v>288</v>
      </c>
    </row>
    <row r="38" spans="2:13" ht="15" customHeight="1" x14ac:dyDescent="0.25">
      <c r="B38" s="95" t="s">
        <v>229</v>
      </c>
      <c r="C38" s="96" t="s">
        <v>230</v>
      </c>
      <c r="D38" s="270"/>
      <c r="E38" s="190">
        <v>320.38199999999978</v>
      </c>
      <c r="F38" s="114" t="s">
        <v>219</v>
      </c>
      <c r="G38" s="268">
        <v>231</v>
      </c>
      <c r="H38" s="249" t="str">
        <f>IF(K38=1,"??","")</f>
        <v/>
      </c>
      <c r="I38" s="260"/>
      <c r="J38" s="283">
        <f>IF(ISNUMBER(G38),1,0)</f>
        <v>1</v>
      </c>
      <c r="K38" s="283">
        <f>IF(L38-M38-J38=2,1,0)</f>
        <v>0</v>
      </c>
      <c r="L38" s="283">
        <f>IF(E38&gt;0,2,0)</f>
        <v>2</v>
      </c>
      <c r="M38" s="283">
        <f>IF(ISBLANK(I38),0,1)</f>
        <v>0</v>
      </c>
    </row>
    <row r="39" spans="2:13" ht="15" customHeight="1" thickBot="1" x14ac:dyDescent="0.3">
      <c r="B39" s="233" t="s">
        <v>231</v>
      </c>
      <c r="C39" s="127" t="s">
        <v>232</v>
      </c>
      <c r="D39" s="270"/>
      <c r="E39" s="187">
        <v>13.032</v>
      </c>
      <c r="F39" s="114" t="s">
        <v>219</v>
      </c>
      <c r="G39" s="266">
        <v>7</v>
      </c>
      <c r="H39" s="251" t="str">
        <f>IF(K39=1,"??","")</f>
        <v/>
      </c>
      <c r="I39" s="337"/>
      <c r="J39" s="283">
        <f>IF(ISNUMBER(G39),1,0)</f>
        <v>1</v>
      </c>
      <c r="K39" s="283">
        <f>IF(L39-M39-J39=2,1,0)</f>
        <v>0</v>
      </c>
      <c r="L39" s="283">
        <f>IF(E39&gt;0,2,0)</f>
        <v>2</v>
      </c>
      <c r="M39" s="283">
        <f>IF(ISBLANK(I39),0,1)</f>
        <v>0</v>
      </c>
    </row>
    <row r="40" spans="2:13" ht="15" customHeight="1" thickBot="1" x14ac:dyDescent="0.3">
      <c r="B40" s="98" t="s">
        <v>233</v>
      </c>
      <c r="C40" s="99" t="s">
        <v>234</v>
      </c>
      <c r="D40" s="270"/>
      <c r="E40" s="189">
        <f>SUM(E37:E39)</f>
        <v>732.99699999999996</v>
      </c>
      <c r="F40" s="113" t="s">
        <v>219</v>
      </c>
      <c r="G40" s="192">
        <f>SUM(G37:G39)</f>
        <v>526</v>
      </c>
    </row>
    <row r="41" spans="2:13" ht="15" customHeight="1" thickBot="1" x14ac:dyDescent="0.3">
      <c r="D41" s="270"/>
    </row>
    <row r="42" spans="2:13" ht="15" customHeight="1" thickBot="1" x14ac:dyDescent="0.3">
      <c r="B42" s="76" t="s">
        <v>30</v>
      </c>
      <c r="C42" s="77" t="s">
        <v>235</v>
      </c>
      <c r="D42" s="270"/>
      <c r="E42" s="76" t="s">
        <v>103</v>
      </c>
      <c r="F42" s="76" t="s">
        <v>137</v>
      </c>
      <c r="G42" s="76" t="s">
        <v>32</v>
      </c>
      <c r="I42" s="77" t="s">
        <v>95</v>
      </c>
    </row>
    <row r="43" spans="2:13" ht="15" customHeight="1" x14ac:dyDescent="0.25">
      <c r="B43" s="232" t="s">
        <v>236</v>
      </c>
      <c r="C43" s="168" t="s">
        <v>218</v>
      </c>
      <c r="D43" s="270"/>
      <c r="E43" s="186">
        <v>16957.902999999998</v>
      </c>
      <c r="F43" s="112" t="s">
        <v>219</v>
      </c>
      <c r="G43" s="265">
        <v>11284</v>
      </c>
      <c r="H43" s="249" t="str">
        <f>IF(K43=1,"??","")</f>
        <v/>
      </c>
      <c r="I43" s="260"/>
      <c r="J43" s="283">
        <f>IF(ISNUMBER(G43),1,0)</f>
        <v>1</v>
      </c>
      <c r="K43" s="283">
        <f>IF(L43-M43-J43=2,1,0)</f>
        <v>0</v>
      </c>
      <c r="L43" s="283">
        <f>IF(E43&gt;0,2,0)</f>
        <v>2</v>
      </c>
      <c r="M43" s="283">
        <f>IF(ISBLANK(I43),0,1)</f>
        <v>0</v>
      </c>
    </row>
    <row r="44" spans="2:13" ht="15" customHeight="1" x14ac:dyDescent="0.25">
      <c r="B44" s="233" t="s">
        <v>237</v>
      </c>
      <c r="C44" s="127" t="s">
        <v>221</v>
      </c>
      <c r="D44" s="270"/>
      <c r="E44" s="187">
        <v>732.68799999999999</v>
      </c>
      <c r="F44" s="114" t="s">
        <v>219</v>
      </c>
      <c r="G44" s="266">
        <v>528.07600000000002</v>
      </c>
      <c r="H44" s="262" t="str">
        <f>IF(K44=1,"??","")</f>
        <v/>
      </c>
      <c r="I44" s="261"/>
      <c r="J44" s="283">
        <f>IF(ISNUMBER(G44),1,0)</f>
        <v>1</v>
      </c>
      <c r="K44" s="283">
        <f>IF(L44-M44-J44=2,1,0)</f>
        <v>0</v>
      </c>
      <c r="L44" s="283">
        <f>IF(E44&gt;0,2,0)</f>
        <v>2</v>
      </c>
      <c r="M44" s="283">
        <f>IF(ISBLANK(I44),0,1)</f>
        <v>0</v>
      </c>
    </row>
    <row r="45" spans="2:13" ht="15" customHeight="1" x14ac:dyDescent="0.25">
      <c r="B45" s="233" t="s">
        <v>238</v>
      </c>
      <c r="C45" s="127" t="s">
        <v>223</v>
      </c>
      <c r="D45" s="270"/>
      <c r="E45" s="187">
        <v>31.280999999999999</v>
      </c>
      <c r="F45" s="114" t="s">
        <v>219</v>
      </c>
      <c r="G45" s="266">
        <v>14.309000000000001</v>
      </c>
      <c r="H45" s="262" t="str">
        <f>IF(K45=1,"??","")</f>
        <v/>
      </c>
      <c r="I45" s="261"/>
      <c r="J45" s="283">
        <f>IF(ISNUMBER(G45),1,0)</f>
        <v>1</v>
      </c>
      <c r="K45" s="283">
        <f>IF(L45-M45-J45=2,1,0)</f>
        <v>0</v>
      </c>
      <c r="L45" s="283">
        <f>IF(E45&gt;0,2,0)</f>
        <v>2</v>
      </c>
      <c r="M45" s="283">
        <f>IF(ISBLANK(I45),0,1)</f>
        <v>0</v>
      </c>
    </row>
    <row r="46" spans="2:13" ht="15" customHeight="1" x14ac:dyDescent="0.25">
      <c r="B46" s="233" t="s">
        <v>239</v>
      </c>
      <c r="C46" s="127" t="s">
        <v>225</v>
      </c>
      <c r="D46" s="270"/>
      <c r="E46" s="187">
        <v>891.83100000000002</v>
      </c>
      <c r="F46" s="114" t="s">
        <v>219</v>
      </c>
      <c r="G46" s="266">
        <v>242.53399999999999</v>
      </c>
      <c r="H46" s="262" t="str">
        <f>IF(K46=1,"??","")</f>
        <v/>
      </c>
      <c r="I46" s="261"/>
      <c r="J46" s="283">
        <f>IF(ISNUMBER(G46),1,0)</f>
        <v>1</v>
      </c>
      <c r="K46" s="283">
        <f>IF(L46-M46-J46=2,1,0)</f>
        <v>0</v>
      </c>
      <c r="L46" s="283">
        <f>IF(E46&gt;0,2,0)</f>
        <v>2</v>
      </c>
      <c r="M46" s="283">
        <f>IF(ISBLANK(I46),0,1)</f>
        <v>0</v>
      </c>
    </row>
    <row r="47" spans="2:13" ht="15" customHeight="1" thickBot="1" x14ac:dyDescent="0.3">
      <c r="B47" s="234" t="s">
        <v>240</v>
      </c>
      <c r="C47" s="97" t="s">
        <v>227</v>
      </c>
      <c r="D47" s="270"/>
      <c r="E47" s="188">
        <v>79.706999999999994</v>
      </c>
      <c r="F47" s="114" t="s">
        <v>219</v>
      </c>
      <c r="G47" s="267">
        <v>18</v>
      </c>
      <c r="H47" s="251" t="str">
        <f>IF(K47=1,"??","")</f>
        <v/>
      </c>
      <c r="I47" s="337"/>
      <c r="J47" s="283">
        <f>IF(ISNUMBER(G47),1,0)</f>
        <v>1</v>
      </c>
      <c r="K47" s="283">
        <f>IF(L47-M47-J47=2,1,0)</f>
        <v>0</v>
      </c>
      <c r="L47" s="283">
        <f>IF(E47&gt;0,2,0)</f>
        <v>2</v>
      </c>
      <c r="M47" s="283">
        <f>IF(ISBLANK(I47),0,1)</f>
        <v>0</v>
      </c>
    </row>
    <row r="48" spans="2:13" ht="15" customHeight="1" thickBot="1" x14ac:dyDescent="0.3">
      <c r="B48" s="98" t="s">
        <v>241</v>
      </c>
      <c r="C48" s="99" t="s">
        <v>195</v>
      </c>
      <c r="D48" s="270"/>
      <c r="E48" s="189">
        <f>SUM(E43:E47)</f>
        <v>18693.409999999993</v>
      </c>
      <c r="F48" s="114" t="s">
        <v>219</v>
      </c>
      <c r="G48" s="192">
        <f>SUM(G43:G47)</f>
        <v>12086.919</v>
      </c>
    </row>
    <row r="49" spans="2:13" ht="15" customHeight="1" x14ac:dyDescent="0.25">
      <c r="B49" s="95" t="s">
        <v>242</v>
      </c>
      <c r="C49" s="96" t="s">
        <v>230</v>
      </c>
      <c r="D49" s="270"/>
      <c r="E49" s="190">
        <v>37887.533000000003</v>
      </c>
      <c r="F49" s="114" t="s">
        <v>219</v>
      </c>
      <c r="G49" s="268">
        <v>31096.156999999999</v>
      </c>
      <c r="H49" s="249" t="str">
        <f>IF(K49=1,"??","")</f>
        <v/>
      </c>
      <c r="I49" s="260"/>
      <c r="J49" s="283">
        <f>IF(ISNUMBER(G49),1,0)</f>
        <v>1</v>
      </c>
      <c r="K49" s="283">
        <f>IF(L49-M49-J49=2,1,0)</f>
        <v>0</v>
      </c>
      <c r="L49" s="283">
        <f>IF(E49&gt;0,2,0)</f>
        <v>2</v>
      </c>
      <c r="M49" s="283">
        <f>IF(ISBLANK(I49),0,1)</f>
        <v>0</v>
      </c>
    </row>
    <row r="50" spans="2:13" ht="15" customHeight="1" thickBot="1" x14ac:dyDescent="0.3">
      <c r="B50" s="233" t="s">
        <v>243</v>
      </c>
      <c r="C50" s="127" t="s">
        <v>232</v>
      </c>
      <c r="D50" s="270"/>
      <c r="E50" s="187">
        <v>1876.278</v>
      </c>
      <c r="F50" s="114" t="s">
        <v>219</v>
      </c>
      <c r="G50" s="266">
        <v>1540.056</v>
      </c>
      <c r="H50" s="251" t="str">
        <f>IF(K50=1,"??","")</f>
        <v/>
      </c>
      <c r="I50" s="337"/>
      <c r="J50" s="283">
        <f>IF(ISNUMBER(G50),1,0)</f>
        <v>1</v>
      </c>
      <c r="K50" s="283">
        <f>IF(L50-M50-J50=2,1,0)</f>
        <v>0</v>
      </c>
      <c r="L50" s="283">
        <f>IF(E50&gt;0,2,0)</f>
        <v>2</v>
      </c>
      <c r="M50" s="283">
        <f>IF(ISBLANK(I50),0,1)</f>
        <v>0</v>
      </c>
    </row>
    <row r="51" spans="2:13" ht="15" customHeight="1" thickBot="1" x14ac:dyDescent="0.3">
      <c r="B51" s="98" t="s">
        <v>244</v>
      </c>
      <c r="C51" s="99" t="s">
        <v>234</v>
      </c>
      <c r="D51" s="270"/>
      <c r="E51" s="189">
        <f>SUM(E48:E50)</f>
        <v>58457.220999999998</v>
      </c>
      <c r="F51" s="113" t="s">
        <v>219</v>
      </c>
      <c r="G51" s="192">
        <f>SUM(G48:G50)</f>
        <v>44723.131999999998</v>
      </c>
    </row>
    <row r="52" spans="2:13" ht="15" customHeight="1" x14ac:dyDescent="0.25"/>
    <row r="53" spans="2:13" ht="15" customHeight="1" x14ac:dyDescent="0.25"/>
    <row r="54" spans="2:13" ht="15" customHeight="1" x14ac:dyDescent="0.25"/>
    <row r="55" spans="2:13" ht="15" customHeight="1" x14ac:dyDescent="0.25"/>
    <row r="56" spans="2:13" ht="15" customHeight="1" x14ac:dyDescent="0.25"/>
    <row r="57" spans="2:13" ht="15" customHeight="1" x14ac:dyDescent="0.25"/>
    <row r="58" spans="2:13" ht="15" customHeight="1" x14ac:dyDescent="0.25"/>
    <row r="59" spans="2:13" ht="15" customHeight="1" x14ac:dyDescent="0.25"/>
    <row r="60" spans="2:13" ht="15" customHeight="1" x14ac:dyDescent="0.25"/>
    <row r="61" spans="2:13" ht="15" customHeight="1" x14ac:dyDescent="0.25"/>
    <row r="62" spans="2:13" ht="15" customHeight="1" x14ac:dyDescent="0.25"/>
    <row r="63" spans="2:13" ht="15" customHeight="1" x14ac:dyDescent="0.25"/>
    <row r="64" spans="2:13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</sheetData>
  <sheetProtection password="E11B" sheet="1"/>
  <conditionalFormatting sqref="H38:H39 H32:H36 H26:H28 H20:H24 H14:H16 H8:H12">
    <cfRule type="expression" dxfId="133" priority="3">
      <formula>H8=""</formula>
    </cfRule>
    <cfRule type="expression" dxfId="132" priority="4">
      <formula>H8="??"</formula>
    </cfRule>
  </conditionalFormatting>
  <conditionalFormatting sqref="H49:H50 H43:H47">
    <cfRule type="expression" dxfId="131" priority="1">
      <formula>H43=""</formula>
    </cfRule>
    <cfRule type="expression" dxfId="130" priority="2">
      <formula>H43="??"</formula>
    </cfRule>
  </conditionalFormatting>
  <hyperlinks>
    <hyperlink ref="E1" location="'2'!A1" display="Tilbake"/>
    <hyperlink ref="F1" location="Innhold!A2" display="Innhold"/>
    <hyperlink ref="G1" location="'4'!G8" display="Neste"/>
  </hyperlink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showGridLines="0" workbookViewId="0">
      <pane ySplit="5" topLeftCell="A6" activePane="bottomLeft" state="frozen"/>
      <selection pane="bottomLeft" activeCell="G30" sqref="G30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59" style="314" customWidth="1"/>
    <col min="4" max="4" width="5.7109375" style="283" customWidth="1"/>
    <col min="5" max="7" width="17.140625" style="314" customWidth="1"/>
    <col min="8" max="8" width="5.7109375" style="314" customWidth="1"/>
    <col min="9" max="9" width="86" style="314" customWidth="1"/>
    <col min="10" max="13" width="11.42578125" style="286" customWidth="1"/>
    <col min="14" max="14" width="11.42578125" style="320" customWidth="1"/>
    <col min="15" max="15" width="11.42578125" style="314" customWidth="1"/>
    <col min="16" max="16384" width="11.42578125" style="314"/>
  </cols>
  <sheetData>
    <row r="1" spans="1:14" ht="15.75" customHeight="1" thickBot="1" x14ac:dyDescent="0.3">
      <c r="E1" s="49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1:14" ht="15" customHeight="1" thickBot="1" x14ac:dyDescent="0.3"/>
    <row r="3" spans="1:14" ht="15" customHeight="1" x14ac:dyDescent="0.25">
      <c r="B3" s="57" t="s">
        <v>131</v>
      </c>
      <c r="C3" s="58"/>
      <c r="E3" s="57"/>
      <c r="F3" s="59"/>
      <c r="G3" s="60"/>
      <c r="J3" s="283">
        <f>SUM(J8:J54)</f>
        <v>19</v>
      </c>
      <c r="K3" s="283">
        <f>SUM(K8:K54)</f>
        <v>0</v>
      </c>
      <c r="L3" s="283">
        <f>SUM(L8:L54)/2</f>
        <v>15</v>
      </c>
      <c r="M3" s="283">
        <f>SUM(M8:M54)</f>
        <v>0</v>
      </c>
    </row>
    <row r="4" spans="1:14" ht="15" customHeight="1" x14ac:dyDescent="0.25">
      <c r="B4" s="61"/>
      <c r="C4" s="62"/>
      <c r="E4" s="63"/>
      <c r="F4" s="64" t="s">
        <v>129</v>
      </c>
      <c r="G4" s="65"/>
    </row>
    <row r="5" spans="1:14" ht="15" customHeight="1" thickBot="1" x14ac:dyDescent="0.35">
      <c r="B5" s="66" t="s">
        <v>29</v>
      </c>
      <c r="C5" s="67"/>
      <c r="E5" s="68"/>
      <c r="F5" s="120" t="s">
        <v>130</v>
      </c>
      <c r="G5" s="69"/>
    </row>
    <row r="6" spans="1:14" ht="15" customHeight="1" thickBot="1" x14ac:dyDescent="0.3"/>
    <row r="7" spans="1:14" ht="15" customHeight="1" thickBot="1" x14ac:dyDescent="0.3">
      <c r="B7" s="83" t="s">
        <v>30</v>
      </c>
      <c r="C7" s="84" t="s">
        <v>136</v>
      </c>
      <c r="E7" s="83" t="s">
        <v>103</v>
      </c>
      <c r="F7" s="83" t="s">
        <v>137</v>
      </c>
      <c r="G7" s="83" t="s">
        <v>32</v>
      </c>
      <c r="I7" s="84" t="s">
        <v>95</v>
      </c>
    </row>
    <row r="8" spans="1:14" ht="15" customHeight="1" thickBot="1" x14ac:dyDescent="0.3">
      <c r="B8" s="89" t="s">
        <v>245</v>
      </c>
      <c r="C8" s="304" t="s">
        <v>246</v>
      </c>
      <c r="D8" s="270"/>
      <c r="E8" s="55">
        <v>39234</v>
      </c>
      <c r="F8" s="55">
        <v>37155</v>
      </c>
      <c r="G8" s="56">
        <v>34950</v>
      </c>
      <c r="H8" s="248" t="str">
        <f>IF(K8=1,"??","")</f>
        <v/>
      </c>
      <c r="I8" s="87"/>
      <c r="J8" s="283">
        <f>IF(ISNUMBER(G8),1,0)</f>
        <v>1</v>
      </c>
      <c r="K8" s="283">
        <f>IF(L8-M8-J8=2,1,0)</f>
        <v>0</v>
      </c>
      <c r="L8" s="283">
        <f>IF(E8+F8&gt;0,2,0)</f>
        <v>2</v>
      </c>
      <c r="M8" s="283">
        <f>IF(ISBLANK(I8),0,1)</f>
        <v>0</v>
      </c>
    </row>
    <row r="9" spans="1:14" ht="15" customHeight="1" thickBot="1" x14ac:dyDescent="0.3">
      <c r="J9" s="283"/>
      <c r="K9" s="283"/>
      <c r="L9" s="283"/>
      <c r="M9" s="283"/>
    </row>
    <row r="10" spans="1:14" ht="15" customHeight="1" thickBot="1" x14ac:dyDescent="0.3">
      <c r="B10" s="85" t="s">
        <v>30</v>
      </c>
      <c r="C10" s="86" t="s">
        <v>144</v>
      </c>
      <c r="E10" s="85" t="s">
        <v>103</v>
      </c>
      <c r="F10" s="85" t="s">
        <v>137</v>
      </c>
      <c r="G10" s="85" t="s">
        <v>32</v>
      </c>
      <c r="I10" s="86" t="s">
        <v>95</v>
      </c>
      <c r="J10" s="283"/>
      <c r="K10" s="283"/>
      <c r="L10" s="283"/>
      <c r="M10" s="283"/>
    </row>
    <row r="11" spans="1:14" ht="15" customHeight="1" thickBot="1" x14ac:dyDescent="0.3">
      <c r="B11" s="89" t="s">
        <v>247</v>
      </c>
      <c r="C11" s="304" t="s">
        <v>248</v>
      </c>
      <c r="D11" s="270"/>
      <c r="E11" s="55">
        <v>21895</v>
      </c>
      <c r="F11" s="55">
        <v>20447</v>
      </c>
      <c r="G11" s="56">
        <v>19188</v>
      </c>
      <c r="H11" s="248" t="str">
        <f>IF(K11=1,"??","")</f>
        <v/>
      </c>
      <c r="I11" s="87"/>
      <c r="J11" s="283">
        <f>IF(ISNUMBER(G11),1,0)</f>
        <v>1</v>
      </c>
      <c r="K11" s="283">
        <f>IF(L11-M11-J11=2,1,0)</f>
        <v>0</v>
      </c>
      <c r="L11" s="283">
        <f>IF(E11+F11&gt;0,2,0)</f>
        <v>2</v>
      </c>
      <c r="M11" s="283">
        <f>IF(ISBLANK(I11),0,1)</f>
        <v>0</v>
      </c>
    </row>
    <row r="12" spans="1:14" ht="15" customHeight="1" thickBot="1" x14ac:dyDescent="0.3">
      <c r="J12" s="283"/>
      <c r="K12" s="283"/>
      <c r="L12" s="283"/>
      <c r="M12" s="283"/>
    </row>
    <row r="13" spans="1:14" ht="15" customHeight="1" thickBot="1" x14ac:dyDescent="0.3">
      <c r="B13" s="90" t="s">
        <v>30</v>
      </c>
      <c r="C13" s="91" t="s">
        <v>149</v>
      </c>
      <c r="E13" s="90" t="s">
        <v>103</v>
      </c>
      <c r="F13" s="90" t="s">
        <v>137</v>
      </c>
      <c r="G13" s="90" t="s">
        <v>32</v>
      </c>
      <c r="I13" s="91" t="s">
        <v>95</v>
      </c>
    </row>
    <row r="14" spans="1:14" ht="15" customHeight="1" thickBot="1" x14ac:dyDescent="0.3">
      <c r="B14" s="89" t="s">
        <v>249</v>
      </c>
      <c r="C14" s="304" t="s">
        <v>250</v>
      </c>
      <c r="D14" s="270"/>
      <c r="E14" s="55"/>
      <c r="F14" s="55"/>
      <c r="G14" s="56">
        <v>0</v>
      </c>
      <c r="H14" s="248" t="str">
        <f>IF(K14=1,"??","")</f>
        <v/>
      </c>
      <c r="I14" s="87"/>
      <c r="J14" s="283">
        <f>IF(ISNUMBER(G14),1,0)</f>
        <v>1</v>
      </c>
      <c r="K14" s="283">
        <f>IF(L14-M14-J14=2,1,0)</f>
        <v>0</v>
      </c>
      <c r="L14" s="283">
        <f>IF(E14+F14&gt;0,2,0)</f>
        <v>0</v>
      </c>
      <c r="M14" s="283">
        <f>IF(ISBLANK(I14),0,1)</f>
        <v>0</v>
      </c>
    </row>
    <row r="15" spans="1:14" ht="15" customHeight="1" thickBot="1" x14ac:dyDescent="0.3">
      <c r="A15" s="92" t="s">
        <v>251</v>
      </c>
    </row>
    <row r="16" spans="1:14" ht="15" customHeight="1" thickBot="1" x14ac:dyDescent="0.3">
      <c r="B16" s="70" t="s">
        <v>30</v>
      </c>
      <c r="C16" s="93" t="s">
        <v>154</v>
      </c>
      <c r="E16" s="70" t="s">
        <v>103</v>
      </c>
      <c r="F16" s="70" t="s">
        <v>137</v>
      </c>
      <c r="G16" s="70" t="s">
        <v>32</v>
      </c>
      <c r="I16" s="93" t="s">
        <v>95</v>
      </c>
      <c r="N16" s="286"/>
    </row>
    <row r="17" spans="2:13" ht="15" customHeight="1" x14ac:dyDescent="0.25">
      <c r="B17" s="232" t="s">
        <v>252</v>
      </c>
      <c r="C17" s="164" t="s">
        <v>156</v>
      </c>
      <c r="D17" s="270"/>
      <c r="E17" s="212">
        <v>15620.458710000001</v>
      </c>
      <c r="F17" s="213">
        <v>6612.6192279999987</v>
      </c>
      <c r="G17" s="257">
        <v>12600.261009999998</v>
      </c>
      <c r="H17" s="249" t="str">
        <f t="shared" ref="H17:H24" si="0">IF(K17=1,"??","")</f>
        <v/>
      </c>
      <c r="I17" s="260"/>
      <c r="J17" s="283">
        <f t="shared" ref="J17:J24" si="1">IF(ISNUMBER(G17),1,0)</f>
        <v>1</v>
      </c>
      <c r="K17" s="283">
        <f t="shared" ref="K17:K24" si="2">IF(L17-M17-J17=2,1,0)</f>
        <v>0</v>
      </c>
      <c r="L17" s="283">
        <f t="shared" ref="L17:L24" si="3">IF(E17+F17&gt;0,2,0)</f>
        <v>2</v>
      </c>
      <c r="M17" s="283">
        <f t="shared" ref="M17:M24" si="4">IF(ISBLANK(I17),0,1)</f>
        <v>0</v>
      </c>
    </row>
    <row r="18" spans="2:13" ht="15" customHeight="1" x14ac:dyDescent="0.25">
      <c r="B18" s="233" t="s">
        <v>253</v>
      </c>
      <c r="C18" s="166" t="s">
        <v>158</v>
      </c>
      <c r="D18" s="270"/>
      <c r="E18" s="214">
        <v>8209.6138467594537</v>
      </c>
      <c r="F18" s="211">
        <v>3234.228392360239</v>
      </c>
      <c r="G18" s="258">
        <v>5590.9987676923865</v>
      </c>
      <c r="H18" s="262" t="str">
        <f t="shared" si="0"/>
        <v/>
      </c>
      <c r="I18" s="261"/>
      <c r="J18" s="283">
        <f t="shared" si="1"/>
        <v>1</v>
      </c>
      <c r="K18" s="283">
        <f t="shared" si="2"/>
        <v>0</v>
      </c>
      <c r="L18" s="283">
        <f t="shared" si="3"/>
        <v>2</v>
      </c>
      <c r="M18" s="283">
        <f t="shared" si="4"/>
        <v>0</v>
      </c>
    </row>
    <row r="19" spans="2:13" ht="15" customHeight="1" x14ac:dyDescent="0.25">
      <c r="B19" s="233" t="s">
        <v>254</v>
      </c>
      <c r="C19" s="132" t="s">
        <v>160</v>
      </c>
      <c r="D19" s="270"/>
      <c r="E19" s="214">
        <v>36.618295942149423</v>
      </c>
      <c r="F19" s="211">
        <v>10.732082209716539</v>
      </c>
      <c r="G19" s="258">
        <v>21.464164419433079</v>
      </c>
      <c r="H19" s="262" t="str">
        <f t="shared" si="0"/>
        <v/>
      </c>
      <c r="I19" s="261"/>
      <c r="J19" s="283">
        <f t="shared" si="1"/>
        <v>1</v>
      </c>
      <c r="K19" s="283">
        <f t="shared" si="2"/>
        <v>0</v>
      </c>
      <c r="L19" s="283">
        <f t="shared" si="3"/>
        <v>2</v>
      </c>
      <c r="M19" s="283">
        <f t="shared" si="4"/>
        <v>0</v>
      </c>
    </row>
    <row r="20" spans="2:13" ht="15" customHeight="1" x14ac:dyDescent="0.25">
      <c r="B20" s="233" t="s">
        <v>255</v>
      </c>
      <c r="C20" s="132" t="s">
        <v>162</v>
      </c>
      <c r="D20" s="270"/>
      <c r="E20" s="214">
        <v>162.54710787933971</v>
      </c>
      <c r="F20" s="211">
        <v>57.195252208087702</v>
      </c>
      <c r="G20" s="258">
        <v>74.599898984243424</v>
      </c>
      <c r="H20" s="262" t="str">
        <f t="shared" si="0"/>
        <v/>
      </c>
      <c r="I20" s="261"/>
      <c r="J20" s="283">
        <f t="shared" si="1"/>
        <v>1</v>
      </c>
      <c r="K20" s="283">
        <f t="shared" si="2"/>
        <v>0</v>
      </c>
      <c r="L20" s="283">
        <f t="shared" si="3"/>
        <v>2</v>
      </c>
      <c r="M20" s="283">
        <f t="shared" si="4"/>
        <v>0</v>
      </c>
    </row>
    <row r="21" spans="2:13" ht="15" customHeight="1" x14ac:dyDescent="0.25">
      <c r="B21" s="233" t="s">
        <v>256</v>
      </c>
      <c r="C21" s="132" t="s">
        <v>164</v>
      </c>
      <c r="D21" s="270"/>
      <c r="E21" s="214"/>
      <c r="F21" s="211"/>
      <c r="G21" s="258">
        <v>0</v>
      </c>
      <c r="H21" s="262" t="str">
        <f t="shared" si="0"/>
        <v/>
      </c>
      <c r="I21" s="261"/>
      <c r="J21" s="283">
        <f t="shared" si="1"/>
        <v>1</v>
      </c>
      <c r="K21" s="283">
        <f t="shared" si="2"/>
        <v>0</v>
      </c>
      <c r="L21" s="283">
        <f t="shared" si="3"/>
        <v>0</v>
      </c>
      <c r="M21" s="283">
        <f t="shared" si="4"/>
        <v>0</v>
      </c>
    </row>
    <row r="22" spans="2:13" ht="15" customHeight="1" x14ac:dyDescent="0.25">
      <c r="B22" s="233" t="s">
        <v>257</v>
      </c>
      <c r="C22" s="132" t="s">
        <v>166</v>
      </c>
      <c r="D22" s="270"/>
      <c r="E22" s="214">
        <v>1208.397282992581</v>
      </c>
      <c r="F22" s="211">
        <v>431.14912159347818</v>
      </c>
      <c r="G22" s="258">
        <v>722.04535987048598</v>
      </c>
      <c r="H22" s="262" t="str">
        <f t="shared" si="0"/>
        <v/>
      </c>
      <c r="I22" s="261"/>
      <c r="J22" s="283">
        <f t="shared" si="1"/>
        <v>1</v>
      </c>
      <c r="K22" s="283">
        <f t="shared" si="2"/>
        <v>0</v>
      </c>
      <c r="L22" s="283">
        <f t="shared" si="3"/>
        <v>2</v>
      </c>
      <c r="M22" s="283">
        <f t="shared" si="4"/>
        <v>0</v>
      </c>
    </row>
    <row r="23" spans="2:13" ht="15" customHeight="1" x14ac:dyDescent="0.25">
      <c r="B23" s="233" t="s">
        <v>258</v>
      </c>
      <c r="C23" s="210" t="s">
        <v>168</v>
      </c>
      <c r="D23" s="270"/>
      <c r="E23" s="214"/>
      <c r="F23" s="211"/>
      <c r="G23" s="258">
        <v>0</v>
      </c>
      <c r="H23" s="262" t="str">
        <f t="shared" si="0"/>
        <v/>
      </c>
      <c r="I23" s="261"/>
      <c r="J23" s="283">
        <f t="shared" si="1"/>
        <v>1</v>
      </c>
      <c r="K23" s="283">
        <f t="shared" si="2"/>
        <v>0</v>
      </c>
      <c r="L23" s="283">
        <f t="shared" si="3"/>
        <v>0</v>
      </c>
      <c r="M23" s="283">
        <f t="shared" si="4"/>
        <v>0</v>
      </c>
    </row>
    <row r="24" spans="2:13" ht="15" customHeight="1" thickBot="1" x14ac:dyDescent="0.3">
      <c r="B24" s="234" t="s">
        <v>259</v>
      </c>
      <c r="C24" s="215" t="s">
        <v>170</v>
      </c>
      <c r="D24" s="270"/>
      <c r="E24" s="216">
        <v>65.669300000000007</v>
      </c>
      <c r="F24" s="217"/>
      <c r="G24" s="259">
        <v>0</v>
      </c>
      <c r="H24" s="251" t="str">
        <f t="shared" si="0"/>
        <v/>
      </c>
      <c r="I24" s="337"/>
      <c r="J24" s="283">
        <f t="shared" si="1"/>
        <v>1</v>
      </c>
      <c r="K24" s="283">
        <f t="shared" si="2"/>
        <v>0</v>
      </c>
      <c r="L24" s="283">
        <f t="shared" si="3"/>
        <v>2</v>
      </c>
      <c r="M24" s="283">
        <f t="shared" si="4"/>
        <v>0</v>
      </c>
    </row>
    <row r="25" spans="2:13" ht="15" customHeight="1" thickBot="1" x14ac:dyDescent="0.3">
      <c r="B25" s="98" t="s">
        <v>260</v>
      </c>
      <c r="C25" s="99" t="s">
        <v>172</v>
      </c>
      <c r="D25" s="270"/>
      <c r="E25" s="218">
        <f>SUM(E17:E18,E24)</f>
        <v>23895.741856759458</v>
      </c>
      <c r="F25" s="219">
        <f>SUM(F17:F18,F24)</f>
        <v>9846.8476203602368</v>
      </c>
      <c r="G25" s="220">
        <f>SUM(G17:G18,G24)</f>
        <v>18191.259777692387</v>
      </c>
    </row>
    <row r="26" spans="2:13" ht="15" customHeight="1" thickBot="1" x14ac:dyDescent="0.3">
      <c r="D26" s="270"/>
    </row>
    <row r="27" spans="2:13" ht="15" customHeight="1" thickBot="1" x14ac:dyDescent="0.3">
      <c r="B27" s="76" t="s">
        <v>30</v>
      </c>
      <c r="C27" s="77" t="s">
        <v>173</v>
      </c>
      <c r="D27" s="270"/>
      <c r="E27" s="76" t="s">
        <v>103</v>
      </c>
      <c r="F27" s="76" t="s">
        <v>137</v>
      </c>
      <c r="G27" s="76" t="s">
        <v>32</v>
      </c>
      <c r="I27" s="77" t="s">
        <v>95</v>
      </c>
    </row>
    <row r="28" spans="2:13" ht="15" customHeight="1" x14ac:dyDescent="0.25">
      <c r="B28" s="232" t="s">
        <v>261</v>
      </c>
      <c r="C28" s="164" t="s">
        <v>156</v>
      </c>
      <c r="D28" s="270"/>
      <c r="E28" s="212">
        <v>36336.578809999999</v>
      </c>
      <c r="F28" s="213">
        <v>15117.279469999999</v>
      </c>
      <c r="G28" s="257">
        <v>32304.971740000001</v>
      </c>
      <c r="H28" s="249" t="str">
        <f t="shared" ref="H28:H35" si="5">IF(K28=1,"??","")</f>
        <v/>
      </c>
      <c r="I28" s="260"/>
      <c r="J28" s="283">
        <f t="shared" ref="J28:J35" si="6">IF(ISNUMBER(G28),1,0)</f>
        <v>1</v>
      </c>
      <c r="K28" s="283">
        <f t="shared" ref="K28:K35" si="7">IF(L28-M28-J28=2,1,0)</f>
        <v>0</v>
      </c>
      <c r="L28" s="283">
        <f t="shared" ref="L28:L35" si="8">IF(E28+F28&gt;0,2,0)</f>
        <v>2</v>
      </c>
      <c r="M28" s="283">
        <f t="shared" ref="M28:M35" si="9">IF(ISBLANK(I28),0,1)</f>
        <v>0</v>
      </c>
    </row>
    <row r="29" spans="2:13" ht="15" customHeight="1" x14ac:dyDescent="0.25">
      <c r="B29" s="233" t="s">
        <v>262</v>
      </c>
      <c r="C29" s="166" t="s">
        <v>158</v>
      </c>
      <c r="D29" s="270"/>
      <c r="E29" s="214">
        <v>19045</v>
      </c>
      <c r="F29" s="211">
        <v>7656</v>
      </c>
      <c r="G29" s="258">
        <v>15631</v>
      </c>
      <c r="H29" s="262" t="str">
        <f t="shared" si="5"/>
        <v/>
      </c>
      <c r="I29" s="261"/>
      <c r="J29" s="283">
        <f t="shared" si="6"/>
        <v>1</v>
      </c>
      <c r="K29" s="283">
        <f t="shared" si="7"/>
        <v>0</v>
      </c>
      <c r="L29" s="283">
        <f t="shared" si="8"/>
        <v>2</v>
      </c>
      <c r="M29" s="283">
        <f t="shared" si="9"/>
        <v>0</v>
      </c>
    </row>
    <row r="30" spans="2:13" ht="15" customHeight="1" x14ac:dyDescent="0.25">
      <c r="B30" s="233" t="s">
        <v>263</v>
      </c>
      <c r="C30" s="132" t="s">
        <v>160</v>
      </c>
      <c r="D30" s="270"/>
      <c r="E30" s="214">
        <v>41</v>
      </c>
      <c r="F30" s="211">
        <v>7</v>
      </c>
      <c r="G30" s="258">
        <v>17</v>
      </c>
      <c r="H30" s="262" t="str">
        <f t="shared" si="5"/>
        <v/>
      </c>
      <c r="I30" s="261"/>
      <c r="J30" s="283">
        <f t="shared" si="6"/>
        <v>1</v>
      </c>
      <c r="K30" s="283">
        <f t="shared" si="7"/>
        <v>0</v>
      </c>
      <c r="L30" s="283">
        <f t="shared" si="8"/>
        <v>2</v>
      </c>
      <c r="M30" s="283">
        <f t="shared" si="9"/>
        <v>0</v>
      </c>
    </row>
    <row r="31" spans="2:13" ht="15" customHeight="1" x14ac:dyDescent="0.25">
      <c r="B31" s="233" t="s">
        <v>264</v>
      </c>
      <c r="C31" s="132" t="s">
        <v>162</v>
      </c>
      <c r="D31" s="270"/>
      <c r="E31" s="214">
        <v>1140</v>
      </c>
      <c r="F31" s="211">
        <v>347</v>
      </c>
      <c r="G31" s="258">
        <v>486</v>
      </c>
      <c r="H31" s="262" t="str">
        <f t="shared" si="5"/>
        <v/>
      </c>
      <c r="I31" s="261"/>
      <c r="J31" s="283">
        <f t="shared" si="6"/>
        <v>1</v>
      </c>
      <c r="K31" s="283">
        <f t="shared" si="7"/>
        <v>0</v>
      </c>
      <c r="L31" s="283">
        <f t="shared" si="8"/>
        <v>2</v>
      </c>
      <c r="M31" s="283">
        <f t="shared" si="9"/>
        <v>0</v>
      </c>
    </row>
    <row r="32" spans="2:13" ht="15" customHeight="1" x14ac:dyDescent="0.25">
      <c r="B32" s="233" t="s">
        <v>265</v>
      </c>
      <c r="C32" s="132" t="s">
        <v>164</v>
      </c>
      <c r="D32" s="270"/>
      <c r="E32" s="214">
        <v>158</v>
      </c>
      <c r="F32" s="211">
        <v>56</v>
      </c>
      <c r="G32" s="258">
        <v>95</v>
      </c>
      <c r="H32" s="262" t="str">
        <f t="shared" si="5"/>
        <v/>
      </c>
      <c r="I32" s="261"/>
      <c r="J32" s="283">
        <f t="shared" si="6"/>
        <v>1</v>
      </c>
      <c r="K32" s="283">
        <f t="shared" si="7"/>
        <v>0</v>
      </c>
      <c r="L32" s="283">
        <f t="shared" si="8"/>
        <v>2</v>
      </c>
      <c r="M32" s="283">
        <f t="shared" si="9"/>
        <v>0</v>
      </c>
    </row>
    <row r="33" spans="2:13" ht="15" customHeight="1" x14ac:dyDescent="0.25">
      <c r="B33" s="233" t="s">
        <v>266</v>
      </c>
      <c r="C33" s="132" t="s">
        <v>166</v>
      </c>
      <c r="D33" s="270"/>
      <c r="E33" s="214">
        <v>3422</v>
      </c>
      <c r="F33" s="211">
        <v>1221</v>
      </c>
      <c r="G33" s="258">
        <v>2322</v>
      </c>
      <c r="H33" s="262" t="str">
        <f t="shared" si="5"/>
        <v/>
      </c>
      <c r="I33" s="261"/>
      <c r="J33" s="283">
        <f t="shared" si="6"/>
        <v>1</v>
      </c>
      <c r="K33" s="283">
        <f t="shared" si="7"/>
        <v>0</v>
      </c>
      <c r="L33" s="283">
        <f t="shared" si="8"/>
        <v>2</v>
      </c>
      <c r="M33" s="283">
        <f t="shared" si="9"/>
        <v>0</v>
      </c>
    </row>
    <row r="34" spans="2:13" ht="15" customHeight="1" x14ac:dyDescent="0.25">
      <c r="B34" s="233" t="s">
        <v>267</v>
      </c>
      <c r="C34" s="210" t="s">
        <v>168</v>
      </c>
      <c r="D34" s="270"/>
      <c r="E34" s="214">
        <v>1621</v>
      </c>
      <c r="F34" s="211">
        <v>841</v>
      </c>
      <c r="G34" s="258">
        <v>1539</v>
      </c>
      <c r="H34" s="262" t="str">
        <f t="shared" si="5"/>
        <v/>
      </c>
      <c r="I34" s="261"/>
      <c r="J34" s="283">
        <f t="shared" si="6"/>
        <v>1</v>
      </c>
      <c r="K34" s="283">
        <f t="shared" si="7"/>
        <v>0</v>
      </c>
      <c r="L34" s="283">
        <f t="shared" si="8"/>
        <v>2</v>
      </c>
      <c r="M34" s="283">
        <f t="shared" si="9"/>
        <v>0</v>
      </c>
    </row>
    <row r="35" spans="2:13" ht="15" customHeight="1" thickBot="1" x14ac:dyDescent="0.3">
      <c r="B35" s="234" t="s">
        <v>268</v>
      </c>
      <c r="C35" s="215" t="s">
        <v>170</v>
      </c>
      <c r="D35" s="270"/>
      <c r="E35" s="216"/>
      <c r="F35" s="217"/>
      <c r="G35" s="259">
        <v>0</v>
      </c>
      <c r="H35" s="251" t="str">
        <f t="shared" si="5"/>
        <v/>
      </c>
      <c r="I35" s="337"/>
      <c r="J35" s="283">
        <f t="shared" si="6"/>
        <v>1</v>
      </c>
      <c r="K35" s="283">
        <f t="shared" si="7"/>
        <v>0</v>
      </c>
      <c r="L35" s="283">
        <f t="shared" si="8"/>
        <v>0</v>
      </c>
      <c r="M35" s="283">
        <f t="shared" si="9"/>
        <v>0</v>
      </c>
    </row>
    <row r="36" spans="2:13" ht="15" customHeight="1" thickBot="1" x14ac:dyDescent="0.3">
      <c r="B36" s="98" t="s">
        <v>269</v>
      </c>
      <c r="C36" s="99" t="s">
        <v>172</v>
      </c>
      <c r="D36" s="270"/>
      <c r="E36" s="218">
        <f>SUM(E28:E29,E35)</f>
        <v>55381.578809999999</v>
      </c>
      <c r="F36" s="219">
        <f>SUM(F28:F29,F35)</f>
        <v>22773.279470000001</v>
      </c>
      <c r="G36" s="220">
        <f>SUM(G28:G29,G35)</f>
        <v>47935.971740000001</v>
      </c>
    </row>
    <row r="37" spans="2:13" ht="15" customHeight="1" x14ac:dyDescent="0.25"/>
    <row r="38" spans="2:13" ht="15" customHeight="1" x14ac:dyDescent="0.25"/>
    <row r="39" spans="2:13" ht="15" customHeight="1" x14ac:dyDescent="0.25"/>
    <row r="40" spans="2:13" ht="15" customHeight="1" x14ac:dyDescent="0.25"/>
    <row r="41" spans="2:13" ht="15" customHeight="1" x14ac:dyDescent="0.25"/>
    <row r="42" spans="2:13" ht="15" customHeight="1" x14ac:dyDescent="0.25"/>
    <row r="43" spans="2:13" ht="15" customHeight="1" x14ac:dyDescent="0.25"/>
    <row r="44" spans="2:13" ht="15" customHeight="1" x14ac:dyDescent="0.25"/>
    <row r="45" spans="2:13" ht="15" customHeight="1" x14ac:dyDescent="0.25"/>
    <row r="46" spans="2:13" ht="15" customHeight="1" x14ac:dyDescent="0.25"/>
    <row r="47" spans="2:13" ht="15" customHeight="1" x14ac:dyDescent="0.25"/>
    <row r="48" spans="2:13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</sheetData>
  <sheetProtection password="E11B" sheet="1"/>
  <conditionalFormatting sqref="H28:H35 H17:H24 H14 H11 H8">
    <cfRule type="expression" dxfId="129" priority="1">
      <formula>H8=""</formula>
    </cfRule>
    <cfRule type="expression" dxfId="128" priority="2">
      <formula>H8="??"</formula>
    </cfRule>
  </conditionalFormatting>
  <hyperlinks>
    <hyperlink ref="E1" location="'3'!A1" display="Tilbake"/>
    <hyperlink ref="F1" location="Innhold!A2" display="Innhold"/>
    <hyperlink ref="G1" location="'5'!G8" display="Neste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showGridLines="0" workbookViewId="0">
      <pane ySplit="5" topLeftCell="A26" activePane="bottomLeft" state="frozen"/>
      <selection pane="bottomLeft" activeCell="G54" sqref="G54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57.140625" style="314" customWidth="1"/>
    <col min="4" max="4" width="5.7109375" style="283" customWidth="1"/>
    <col min="5" max="7" width="17.140625" style="314" customWidth="1"/>
    <col min="8" max="8" width="5.7109375" style="314" customWidth="1"/>
    <col min="9" max="9" width="71.4257812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2:13" ht="15.75" customHeight="1" thickBot="1" x14ac:dyDescent="0.3">
      <c r="E1" s="49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2:13" ht="15" customHeight="1" thickBot="1" x14ac:dyDescent="0.3"/>
    <row r="3" spans="2:13" ht="15" customHeight="1" x14ac:dyDescent="0.25">
      <c r="B3" s="57" t="s">
        <v>132</v>
      </c>
      <c r="C3" s="58"/>
      <c r="E3" s="57"/>
      <c r="F3" s="59"/>
      <c r="G3" s="60"/>
      <c r="J3" s="283">
        <f>SUM(J8:J51)</f>
        <v>30</v>
      </c>
      <c r="K3" s="283">
        <f>SUM(K8:K51)</f>
        <v>0</v>
      </c>
      <c r="L3" s="283">
        <f>SUM(L8:L51)/2</f>
        <v>29</v>
      </c>
      <c r="M3" s="283">
        <f>SUM(M8:M51)</f>
        <v>0</v>
      </c>
    </row>
    <row r="4" spans="2:13" ht="15" customHeight="1" x14ac:dyDescent="0.25">
      <c r="B4" s="61"/>
      <c r="C4" s="62"/>
      <c r="E4" s="63"/>
      <c r="F4" s="64" t="s">
        <v>129</v>
      </c>
      <c r="G4" s="65"/>
    </row>
    <row r="5" spans="2:13" ht="15" customHeight="1" thickBot="1" x14ac:dyDescent="0.35">
      <c r="B5" s="66" t="s">
        <v>29</v>
      </c>
      <c r="C5" s="67"/>
      <c r="E5" s="68"/>
      <c r="F5" s="120" t="s">
        <v>127</v>
      </c>
      <c r="G5" s="69"/>
    </row>
    <row r="6" spans="2:13" ht="15" customHeight="1" thickBot="1" x14ac:dyDescent="0.3"/>
    <row r="7" spans="2:13" ht="15" customHeight="1" thickBot="1" x14ac:dyDescent="0.3">
      <c r="B7" s="70" t="s">
        <v>30</v>
      </c>
      <c r="C7" s="93" t="s">
        <v>183</v>
      </c>
      <c r="E7" s="70" t="s">
        <v>103</v>
      </c>
      <c r="F7" s="70" t="s">
        <v>137</v>
      </c>
      <c r="G7" s="70" t="s">
        <v>32</v>
      </c>
      <c r="I7" s="93" t="s">
        <v>95</v>
      </c>
    </row>
    <row r="8" spans="2:13" ht="15" customHeight="1" x14ac:dyDescent="0.25">
      <c r="B8" s="232" t="s">
        <v>270</v>
      </c>
      <c r="C8" s="124" t="s">
        <v>185</v>
      </c>
      <c r="D8" s="270"/>
      <c r="E8" s="41">
        <v>16019.44111666666</v>
      </c>
      <c r="F8" s="41">
        <v>6432.20258333333</v>
      </c>
      <c r="G8" s="263">
        <v>11570.218883333331</v>
      </c>
      <c r="H8" s="249" t="str">
        <f>IF(K8=1,"??","")</f>
        <v/>
      </c>
      <c r="I8" s="260"/>
      <c r="J8" s="283">
        <f>IF(ISNUMBER(G8),1,0)</f>
        <v>1</v>
      </c>
      <c r="K8" s="283">
        <f>IF(L8-M8-J8=2,1,0)</f>
        <v>0</v>
      </c>
      <c r="L8" s="283">
        <f>IF(E8+F8&gt;0,2,0)</f>
        <v>2</v>
      </c>
      <c r="M8" s="283">
        <f>IF(ISBLANK(I8),0,1)</f>
        <v>0</v>
      </c>
    </row>
    <row r="9" spans="2:13" ht="15" customHeight="1" x14ac:dyDescent="0.25">
      <c r="B9" s="233" t="s">
        <v>271</v>
      </c>
      <c r="C9" s="126" t="s">
        <v>187</v>
      </c>
      <c r="D9" s="270"/>
      <c r="E9" s="53">
        <v>420.82024999999999</v>
      </c>
      <c r="F9" s="53">
        <v>178.3613499999999</v>
      </c>
      <c r="G9" s="264">
        <v>297.76711666666654</v>
      </c>
      <c r="H9" s="262" t="str">
        <f>IF(K9=1,"??","")</f>
        <v/>
      </c>
      <c r="I9" s="261"/>
      <c r="J9" s="283">
        <f>IF(ISNUMBER(G9),1,0)</f>
        <v>1</v>
      </c>
      <c r="K9" s="283">
        <f>IF(L9-M9-J9=2,1,0)</f>
        <v>0</v>
      </c>
      <c r="L9" s="283">
        <f>IF(E9+F9&gt;0,2,0)</f>
        <v>2</v>
      </c>
      <c r="M9" s="283">
        <f>IF(ISBLANK(I9),0,1)</f>
        <v>0</v>
      </c>
    </row>
    <row r="10" spans="2:13" ht="15" customHeight="1" x14ac:dyDescent="0.25">
      <c r="B10" s="233" t="s">
        <v>272</v>
      </c>
      <c r="C10" s="126" t="s">
        <v>189</v>
      </c>
      <c r="D10" s="270"/>
      <c r="E10" s="53">
        <v>26.788483333333328</v>
      </c>
      <c r="F10" s="53">
        <v>10.136083333333341</v>
      </c>
      <c r="G10" s="264">
        <v>19.113933333333346</v>
      </c>
      <c r="H10" s="262" t="str">
        <f>IF(K10=1,"??","")</f>
        <v/>
      </c>
      <c r="I10" s="261"/>
      <c r="J10" s="283">
        <f>IF(ISNUMBER(G10),1,0)</f>
        <v>1</v>
      </c>
      <c r="K10" s="283">
        <f>IF(L10-M10-J10=2,1,0)</f>
        <v>0</v>
      </c>
      <c r="L10" s="283">
        <f>IF(E10+F10&gt;0,2,0)</f>
        <v>2</v>
      </c>
      <c r="M10" s="283">
        <f>IF(ISBLANK(I10),0,1)</f>
        <v>0</v>
      </c>
    </row>
    <row r="11" spans="2:13" ht="15" customHeight="1" x14ac:dyDescent="0.25">
      <c r="B11" s="233" t="s">
        <v>273</v>
      </c>
      <c r="C11" s="126" t="s">
        <v>191</v>
      </c>
      <c r="D11" s="270"/>
      <c r="E11" s="53">
        <v>325.66856666666678</v>
      </c>
      <c r="F11" s="53">
        <v>114.5252</v>
      </c>
      <c r="G11" s="264">
        <v>187.62668333333323</v>
      </c>
      <c r="H11" s="262" t="str">
        <f>IF(K11=1,"??","")</f>
        <v/>
      </c>
      <c r="I11" s="261"/>
      <c r="J11" s="283">
        <f>IF(ISNUMBER(G11),1,0)</f>
        <v>1</v>
      </c>
      <c r="K11" s="283">
        <f>IF(L11-M11-J11=2,1,0)</f>
        <v>0</v>
      </c>
      <c r="L11" s="283">
        <f>IF(E11+F11&gt;0,2,0)</f>
        <v>2</v>
      </c>
      <c r="M11" s="283">
        <f>IF(ISBLANK(I11),0,1)</f>
        <v>0</v>
      </c>
    </row>
    <row r="12" spans="2:13" ht="15" customHeight="1" thickBot="1" x14ac:dyDescent="0.3">
      <c r="B12" s="234" t="s">
        <v>274</v>
      </c>
      <c r="C12" s="128" t="s">
        <v>193</v>
      </c>
      <c r="D12" s="270"/>
      <c r="E12" s="2">
        <v>59.06744999999998</v>
      </c>
      <c r="F12" s="2">
        <v>3.2831166666666669</v>
      </c>
      <c r="G12" s="255">
        <v>24.513900000000003</v>
      </c>
      <c r="H12" s="251" t="str">
        <f>IF(K12=1,"??","")</f>
        <v/>
      </c>
      <c r="I12" s="337"/>
      <c r="J12" s="283">
        <f>IF(ISNUMBER(G12),1,0)</f>
        <v>1</v>
      </c>
      <c r="K12" s="283">
        <f>IF(L12-M12-J12=2,1,0)</f>
        <v>0</v>
      </c>
      <c r="L12" s="283">
        <f>IF(E12+F12&gt;0,2,0)</f>
        <v>2</v>
      </c>
      <c r="M12" s="283">
        <f>IF(ISBLANK(I12),0,1)</f>
        <v>0</v>
      </c>
    </row>
    <row r="13" spans="2:13" ht="15" customHeight="1" thickBot="1" x14ac:dyDescent="0.3">
      <c r="B13" s="98" t="s">
        <v>275</v>
      </c>
      <c r="C13" s="129" t="s">
        <v>195</v>
      </c>
      <c r="D13" s="270"/>
      <c r="E13" s="73">
        <f>SUM(E8:E12)</f>
        <v>16851.785866666658</v>
      </c>
      <c r="F13" s="73">
        <f>SUM(F8:F12)</f>
        <v>6738.5083333333305</v>
      </c>
      <c r="G13" s="73">
        <f>SUM(G8:G12)</f>
        <v>12099.240516666665</v>
      </c>
    </row>
    <row r="14" spans="2:13" ht="15" customHeight="1" x14ac:dyDescent="0.25">
      <c r="B14" s="95" t="s">
        <v>276</v>
      </c>
      <c r="C14" s="130" t="s">
        <v>197</v>
      </c>
      <c r="D14" s="270"/>
      <c r="E14" s="1">
        <v>4812.7472333333326</v>
      </c>
      <c r="F14" s="1">
        <v>2009.840083333334</v>
      </c>
      <c r="G14" s="254">
        <v>3774.4802666666687</v>
      </c>
      <c r="H14" s="249" t="str">
        <f>IF(K14=1,"??","")</f>
        <v/>
      </c>
      <c r="I14" s="260"/>
      <c r="J14" s="283">
        <f>IF(ISNUMBER(G14),1,0)</f>
        <v>1</v>
      </c>
      <c r="K14" s="283">
        <f>IF(L14-M14-J14=2,1,0)</f>
        <v>0</v>
      </c>
      <c r="L14" s="283">
        <f>IF(E14+F14&gt;0,2,0)</f>
        <v>2</v>
      </c>
      <c r="M14" s="283">
        <f>IF(ISBLANK(I14),0,1)</f>
        <v>0</v>
      </c>
    </row>
    <row r="15" spans="2:13" ht="15" customHeight="1" x14ac:dyDescent="0.25">
      <c r="B15" s="233" t="s">
        <v>277</v>
      </c>
      <c r="C15" s="126" t="s">
        <v>199</v>
      </c>
      <c r="D15" s="270"/>
      <c r="E15" s="53">
        <v>1184.3364333333341</v>
      </c>
      <c r="F15" s="53">
        <v>471.53050000000042</v>
      </c>
      <c r="G15" s="264">
        <v>847.88838333333342</v>
      </c>
      <c r="H15" s="262" t="str">
        <f>IF(K15=1,"??","")</f>
        <v/>
      </c>
      <c r="I15" s="261"/>
      <c r="J15" s="283">
        <f>IF(ISNUMBER(G15),1,0)</f>
        <v>1</v>
      </c>
      <c r="K15" s="283">
        <f>IF(L15-M15-J15=2,1,0)</f>
        <v>0</v>
      </c>
      <c r="L15" s="283">
        <f>IF(E15+F15&gt;0,2,0)</f>
        <v>2</v>
      </c>
      <c r="M15" s="283">
        <f>IF(ISBLANK(I15),0,1)</f>
        <v>0</v>
      </c>
    </row>
    <row r="16" spans="2:13" ht="15" customHeight="1" thickBot="1" x14ac:dyDescent="0.3">
      <c r="B16" s="233" t="s">
        <v>278</v>
      </c>
      <c r="C16" s="133" t="s">
        <v>201</v>
      </c>
      <c r="D16" s="270"/>
      <c r="E16" s="2"/>
      <c r="F16" s="2"/>
      <c r="G16" s="255">
        <v>0</v>
      </c>
      <c r="H16" s="251" t="str">
        <f>IF(K16=1,"??","")</f>
        <v/>
      </c>
      <c r="I16" s="337"/>
      <c r="J16" s="283">
        <f>IF(ISNUMBER(G16),1,0)</f>
        <v>1</v>
      </c>
      <c r="K16" s="283">
        <f>IF(L16-M16-J16=2,1,0)</f>
        <v>0</v>
      </c>
      <c r="L16" s="283">
        <f>IF(E16+F16&gt;0,2,0)</f>
        <v>0</v>
      </c>
      <c r="M16" s="283">
        <f>IF(ISBLANK(I16),0,1)</f>
        <v>0</v>
      </c>
    </row>
    <row r="17" spans="1:13" ht="15" customHeight="1" thickBot="1" x14ac:dyDescent="0.3">
      <c r="B17" s="98" t="s">
        <v>279</v>
      </c>
      <c r="C17" s="129" t="s">
        <v>280</v>
      </c>
      <c r="D17" s="270"/>
      <c r="E17" s="73">
        <f>SUM(E13:E15)</f>
        <v>22848.869533333323</v>
      </c>
      <c r="F17" s="73">
        <f>SUM(F13:F15)</f>
        <v>9219.8789166666647</v>
      </c>
      <c r="G17" s="73">
        <f>SUM(G13:G15)</f>
        <v>16721.609166666669</v>
      </c>
    </row>
    <row r="18" spans="1:13" ht="15" customHeight="1" thickBot="1" x14ac:dyDescent="0.3">
      <c r="D18" s="270"/>
    </row>
    <row r="19" spans="1:13" ht="15" customHeight="1" thickBot="1" x14ac:dyDescent="0.3">
      <c r="B19" s="76" t="s">
        <v>30</v>
      </c>
      <c r="C19" s="77" t="s">
        <v>204</v>
      </c>
      <c r="D19" s="270"/>
      <c r="E19" s="76" t="s">
        <v>103</v>
      </c>
      <c r="F19" s="76" t="s">
        <v>137</v>
      </c>
      <c r="G19" s="76" t="s">
        <v>32</v>
      </c>
      <c r="I19" s="77" t="s">
        <v>95</v>
      </c>
    </row>
    <row r="20" spans="1:13" ht="15" customHeight="1" x14ac:dyDescent="0.25">
      <c r="B20" s="232" t="s">
        <v>281</v>
      </c>
      <c r="C20" s="168" t="s">
        <v>185</v>
      </c>
      <c r="D20" s="270"/>
      <c r="E20" s="41">
        <v>20026.3807521829</v>
      </c>
      <c r="F20" s="41">
        <v>9845</v>
      </c>
      <c r="G20" s="263">
        <v>15944</v>
      </c>
      <c r="H20" s="249" t="str">
        <f>IF(K20=1,"??","")</f>
        <v/>
      </c>
      <c r="I20" s="260"/>
      <c r="J20" s="283">
        <f>IF(ISNUMBER(G20),1,0)</f>
        <v>1</v>
      </c>
      <c r="K20" s="283">
        <f>IF(L20-M20-J20=2,1,0)</f>
        <v>0</v>
      </c>
      <c r="L20" s="283">
        <f>IF(E20+F20&gt;0,2,0)</f>
        <v>2</v>
      </c>
      <c r="M20" s="283">
        <f>IF(ISBLANK(I20),0,1)</f>
        <v>0</v>
      </c>
    </row>
    <row r="21" spans="1:13" ht="15" customHeight="1" x14ac:dyDescent="0.25">
      <c r="B21" s="233" t="s">
        <v>282</v>
      </c>
      <c r="C21" s="127" t="s">
        <v>187</v>
      </c>
      <c r="D21" s="270"/>
      <c r="E21" s="53">
        <v>1062.1969306932001</v>
      </c>
      <c r="F21" s="53">
        <v>399</v>
      </c>
      <c r="G21" s="264">
        <v>649</v>
      </c>
      <c r="H21" s="262" t="str">
        <f>IF(K21=1,"??","")</f>
        <v/>
      </c>
      <c r="I21" s="261"/>
      <c r="J21" s="283">
        <f>IF(ISNUMBER(G21),1,0)</f>
        <v>1</v>
      </c>
      <c r="K21" s="283">
        <f>IF(L21-M21-J21=2,1,0)</f>
        <v>0</v>
      </c>
      <c r="L21" s="283">
        <f>IF(E21+F21&gt;0,2,0)</f>
        <v>2</v>
      </c>
      <c r="M21" s="283">
        <f>IF(ISBLANK(I21),0,1)</f>
        <v>0</v>
      </c>
    </row>
    <row r="22" spans="1:13" ht="15" customHeight="1" x14ac:dyDescent="0.25">
      <c r="B22" s="233" t="s">
        <v>283</v>
      </c>
      <c r="C22" s="127" t="s">
        <v>189</v>
      </c>
      <c r="D22" s="270"/>
      <c r="E22" s="53">
        <v>3.3961666896999998</v>
      </c>
      <c r="F22" s="53">
        <v>1</v>
      </c>
      <c r="G22" s="264">
        <v>1</v>
      </c>
      <c r="H22" s="262" t="str">
        <f>IF(K22=1,"??","")</f>
        <v/>
      </c>
      <c r="I22" s="261"/>
      <c r="J22" s="283">
        <f>IF(ISNUMBER(G22),1,0)</f>
        <v>1</v>
      </c>
      <c r="K22" s="283">
        <f>IF(L22-M22-J22=2,1,0)</f>
        <v>0</v>
      </c>
      <c r="L22" s="283">
        <f>IF(E22+F22&gt;0,2,0)</f>
        <v>2</v>
      </c>
      <c r="M22" s="283">
        <f>IF(ISBLANK(I22),0,1)</f>
        <v>0</v>
      </c>
    </row>
    <row r="23" spans="1:13" ht="15" customHeight="1" x14ac:dyDescent="0.25">
      <c r="B23" s="233" t="s">
        <v>284</v>
      </c>
      <c r="C23" s="127" t="s">
        <v>191</v>
      </c>
      <c r="D23" s="270"/>
      <c r="E23" s="53">
        <v>794.3122629257</v>
      </c>
      <c r="F23" s="53">
        <v>213</v>
      </c>
      <c r="G23" s="264">
        <v>375</v>
      </c>
      <c r="H23" s="262" t="str">
        <f>IF(K23=1,"??","")</f>
        <v/>
      </c>
      <c r="I23" s="261"/>
      <c r="J23" s="283">
        <f>IF(ISNUMBER(G23),1,0)</f>
        <v>1</v>
      </c>
      <c r="K23" s="283">
        <f>IF(L23-M23-J23=2,1,0)</f>
        <v>0</v>
      </c>
      <c r="L23" s="283">
        <f>IF(E23+F23&gt;0,2,0)</f>
        <v>2</v>
      </c>
      <c r="M23" s="283">
        <f>IF(ISBLANK(I23),0,1)</f>
        <v>0</v>
      </c>
    </row>
    <row r="24" spans="1:13" ht="15" customHeight="1" thickBot="1" x14ac:dyDescent="0.3">
      <c r="B24" s="234" t="s">
        <v>285</v>
      </c>
      <c r="C24" s="97" t="s">
        <v>193</v>
      </c>
      <c r="D24" s="270"/>
      <c r="E24" s="2">
        <v>68.089083363499995</v>
      </c>
      <c r="F24" s="2">
        <v>4</v>
      </c>
      <c r="G24" s="255">
        <v>5</v>
      </c>
      <c r="H24" s="251" t="str">
        <f>IF(K24=1,"??","")</f>
        <v/>
      </c>
      <c r="I24" s="337"/>
      <c r="J24" s="283">
        <f>IF(ISNUMBER(G24),1,0)</f>
        <v>1</v>
      </c>
      <c r="K24" s="283">
        <f>IF(L24-M24-J24=2,1,0)</f>
        <v>0</v>
      </c>
      <c r="L24" s="283">
        <f>IF(E24+F24&gt;0,2,0)</f>
        <v>2</v>
      </c>
      <c r="M24" s="283">
        <f>IF(ISBLANK(I24),0,1)</f>
        <v>0</v>
      </c>
    </row>
    <row r="25" spans="1:13" ht="15" customHeight="1" thickBot="1" x14ac:dyDescent="0.3">
      <c r="B25" s="98" t="s">
        <v>286</v>
      </c>
      <c r="C25" s="99" t="s">
        <v>195</v>
      </c>
      <c r="D25" s="270"/>
      <c r="E25" s="73">
        <f>SUM(E20:E24)</f>
        <v>21954.375195855002</v>
      </c>
      <c r="F25" s="73">
        <f>SUM(F20:F24)</f>
        <v>10462</v>
      </c>
      <c r="G25" s="73">
        <f>SUM(G20:G24)</f>
        <v>16974</v>
      </c>
    </row>
    <row r="26" spans="1:13" ht="15" customHeight="1" x14ac:dyDescent="0.25">
      <c r="B26" s="95" t="s">
        <v>287</v>
      </c>
      <c r="C26" s="96" t="s">
        <v>197</v>
      </c>
      <c r="D26" s="270"/>
      <c r="E26" s="1">
        <v>70712.963625364224</v>
      </c>
      <c r="F26" s="1">
        <v>37918</v>
      </c>
      <c r="G26" s="254">
        <v>77807</v>
      </c>
      <c r="H26" s="249" t="str">
        <f>IF(K26=1,"??","")</f>
        <v/>
      </c>
      <c r="I26" s="260"/>
      <c r="J26" s="283">
        <f>IF(ISNUMBER(G26),1,0)</f>
        <v>1</v>
      </c>
      <c r="K26" s="283">
        <f>IF(L26-M26-J26=2,1,0)</f>
        <v>0</v>
      </c>
      <c r="L26" s="283">
        <f>IF(E26+F26&gt;0,2,0)</f>
        <v>2</v>
      </c>
      <c r="M26" s="283">
        <f>IF(ISBLANK(I26),0,1)</f>
        <v>0</v>
      </c>
    </row>
    <row r="27" spans="1:13" ht="15" customHeight="1" x14ac:dyDescent="0.25">
      <c r="B27" s="233" t="s">
        <v>288</v>
      </c>
      <c r="C27" s="127" t="s">
        <v>199</v>
      </c>
      <c r="D27" s="270"/>
      <c r="E27" s="53">
        <v>1855.0919775757</v>
      </c>
      <c r="F27" s="53">
        <v>881</v>
      </c>
      <c r="G27" s="264">
        <v>1703</v>
      </c>
      <c r="H27" s="262" t="str">
        <f>IF(K27=1,"??","")</f>
        <v/>
      </c>
      <c r="I27" s="261"/>
      <c r="J27" s="283">
        <f>IF(ISNUMBER(G27),1,0)</f>
        <v>1</v>
      </c>
      <c r="K27" s="283">
        <f>IF(L27-M27-J27=2,1,0)</f>
        <v>0</v>
      </c>
      <c r="L27" s="283">
        <f>IF(E27+F27&gt;0,2,0)</f>
        <v>2</v>
      </c>
      <c r="M27" s="283">
        <f>IF(ISBLANK(I27),0,1)</f>
        <v>0</v>
      </c>
    </row>
    <row r="28" spans="1:13" ht="15" customHeight="1" thickBot="1" x14ac:dyDescent="0.3">
      <c r="B28" s="233" t="s">
        <v>289</v>
      </c>
      <c r="C28" s="134" t="s">
        <v>201</v>
      </c>
      <c r="D28" s="270"/>
      <c r="E28" s="2">
        <v>1281</v>
      </c>
      <c r="F28" s="2">
        <v>717</v>
      </c>
      <c r="G28" s="255">
        <v>1427</v>
      </c>
      <c r="H28" s="251" t="str">
        <f>IF(K28=1,"??","")</f>
        <v/>
      </c>
      <c r="I28" s="337"/>
      <c r="J28" s="283">
        <f>IF(ISNUMBER(G28),1,0)</f>
        <v>1</v>
      </c>
      <c r="K28" s="283">
        <f>IF(L28-M28-J28=2,1,0)</f>
        <v>0</v>
      </c>
      <c r="L28" s="283">
        <f>IF(E28+F28&gt;0,2,0)</f>
        <v>2</v>
      </c>
      <c r="M28" s="283">
        <f>IF(ISBLANK(I28),0,1)</f>
        <v>0</v>
      </c>
    </row>
    <row r="29" spans="1:13" ht="15" customHeight="1" thickBot="1" x14ac:dyDescent="0.3">
      <c r="B29" s="98" t="s">
        <v>290</v>
      </c>
      <c r="C29" s="99" t="s">
        <v>280</v>
      </c>
      <c r="D29" s="270"/>
      <c r="E29" s="73">
        <f>SUM(E25:E27)</f>
        <v>94522.430798794929</v>
      </c>
      <c r="F29" s="73">
        <f>SUM(F25:F27)</f>
        <v>49261</v>
      </c>
      <c r="G29" s="73">
        <f>SUM(G25:G27)</f>
        <v>96484</v>
      </c>
    </row>
    <row r="30" spans="1:13" ht="15" customHeight="1" thickBot="1" x14ac:dyDescent="0.3">
      <c r="A30" s="92" t="s">
        <v>215</v>
      </c>
      <c r="D30" s="270"/>
    </row>
    <row r="31" spans="1:13" ht="15" customHeight="1" thickBot="1" x14ac:dyDescent="0.3">
      <c r="B31" s="70" t="s">
        <v>30</v>
      </c>
      <c r="C31" s="93" t="s">
        <v>216</v>
      </c>
      <c r="D31" s="270"/>
      <c r="E31" s="70" t="s">
        <v>103</v>
      </c>
      <c r="F31" s="70" t="s">
        <v>137</v>
      </c>
      <c r="G31" s="70" t="s">
        <v>32</v>
      </c>
      <c r="I31" s="93" t="s">
        <v>95</v>
      </c>
    </row>
    <row r="32" spans="1:13" ht="15" customHeight="1" x14ac:dyDescent="0.25">
      <c r="B32" s="232" t="s">
        <v>291</v>
      </c>
      <c r="C32" s="124" t="s">
        <v>218</v>
      </c>
      <c r="D32" s="270"/>
      <c r="E32" s="186">
        <v>1855.9259999999999</v>
      </c>
      <c r="F32" s="185" t="s">
        <v>219</v>
      </c>
      <c r="G32" s="265">
        <v>5567.9359999999997</v>
      </c>
      <c r="H32" s="249" t="str">
        <f>IF(K32=1,"??","")</f>
        <v/>
      </c>
      <c r="I32" s="260"/>
      <c r="J32" s="283">
        <f>IF(ISNUMBER(G32),1,0)</f>
        <v>1</v>
      </c>
      <c r="K32" s="283">
        <f>IF(L32-M32-J32=2,1,0)</f>
        <v>0</v>
      </c>
      <c r="L32" s="283">
        <f>IF(E32&gt;0,2,0)</f>
        <v>2</v>
      </c>
      <c r="M32" s="283">
        <f>IF(ISBLANK(I32),0,1)</f>
        <v>0</v>
      </c>
    </row>
    <row r="33" spans="2:13" ht="15" customHeight="1" x14ac:dyDescent="0.25">
      <c r="B33" s="233" t="s">
        <v>292</v>
      </c>
      <c r="C33" s="126" t="s">
        <v>221</v>
      </c>
      <c r="D33" s="270"/>
      <c r="E33" s="187">
        <v>133.346</v>
      </c>
      <c r="F33" s="114" t="s">
        <v>219</v>
      </c>
      <c r="G33" s="266">
        <v>344.40700000000004</v>
      </c>
      <c r="H33" s="262" t="str">
        <f>IF(K33=1,"??","")</f>
        <v/>
      </c>
      <c r="I33" s="261"/>
      <c r="J33" s="283">
        <f>IF(ISNUMBER(G33),1,0)</f>
        <v>1</v>
      </c>
      <c r="K33" s="283">
        <f>IF(L33-M33-J33=2,1,0)</f>
        <v>0</v>
      </c>
      <c r="L33" s="283">
        <f>IF(E33&gt;0,2,0)</f>
        <v>2</v>
      </c>
      <c r="M33" s="283">
        <f>IF(ISBLANK(I33),0,1)</f>
        <v>0</v>
      </c>
    </row>
    <row r="34" spans="2:13" ht="15" customHeight="1" x14ac:dyDescent="0.25">
      <c r="B34" s="233" t="s">
        <v>293</v>
      </c>
      <c r="C34" s="126" t="s">
        <v>223</v>
      </c>
      <c r="D34" s="270"/>
      <c r="E34" s="187">
        <v>20.09</v>
      </c>
      <c r="F34" s="114" t="s">
        <v>219</v>
      </c>
      <c r="G34" s="266">
        <v>14.484</v>
      </c>
      <c r="H34" s="262" t="str">
        <f>IF(K34=1,"??","")</f>
        <v/>
      </c>
      <c r="I34" s="261"/>
      <c r="J34" s="283">
        <f>IF(ISNUMBER(G34),1,0)</f>
        <v>1</v>
      </c>
      <c r="K34" s="283">
        <f>IF(L34-M34-J34=2,1,0)</f>
        <v>0</v>
      </c>
      <c r="L34" s="283">
        <f>IF(E34&gt;0,2,0)</f>
        <v>2</v>
      </c>
      <c r="M34" s="283">
        <f>IF(ISBLANK(I34),0,1)</f>
        <v>0</v>
      </c>
    </row>
    <row r="35" spans="2:13" ht="15" customHeight="1" x14ac:dyDescent="0.25">
      <c r="B35" s="233" t="s">
        <v>294</v>
      </c>
      <c r="C35" s="126" t="s">
        <v>225</v>
      </c>
      <c r="D35" s="270"/>
      <c r="E35" s="187">
        <v>127.899</v>
      </c>
      <c r="F35" s="114" t="s">
        <v>219</v>
      </c>
      <c r="G35" s="266">
        <v>173.32</v>
      </c>
      <c r="H35" s="262" t="str">
        <f>IF(K35=1,"??","")</f>
        <v/>
      </c>
      <c r="I35" s="261"/>
      <c r="J35" s="283">
        <f>IF(ISNUMBER(G35),1,0)</f>
        <v>1</v>
      </c>
      <c r="K35" s="283">
        <f>IF(L35-M35-J35=2,1,0)</f>
        <v>0</v>
      </c>
      <c r="L35" s="283">
        <f>IF(E35&gt;0,2,0)</f>
        <v>2</v>
      </c>
      <c r="M35" s="283">
        <f>IF(ISBLANK(I35),0,1)</f>
        <v>0</v>
      </c>
    </row>
    <row r="36" spans="2:13" ht="15" customHeight="1" thickBot="1" x14ac:dyDescent="0.3">
      <c r="B36" s="234" t="s">
        <v>295</v>
      </c>
      <c r="C36" s="128" t="s">
        <v>227</v>
      </c>
      <c r="D36" s="270"/>
      <c r="E36" s="188">
        <v>270.29300000000001</v>
      </c>
      <c r="F36" s="114" t="s">
        <v>219</v>
      </c>
      <c r="G36" s="267">
        <v>94.245000000000005</v>
      </c>
      <c r="H36" s="251" t="str">
        <f>IF(K36=1,"??","")</f>
        <v/>
      </c>
      <c r="I36" s="337"/>
      <c r="J36" s="283">
        <f>IF(ISNUMBER(G36),1,0)</f>
        <v>1</v>
      </c>
      <c r="K36" s="283">
        <f>IF(L36-M36-J36=2,1,0)</f>
        <v>0</v>
      </c>
      <c r="L36" s="283">
        <f>IF(E36&gt;0,2,0)</f>
        <v>2</v>
      </c>
      <c r="M36" s="283">
        <f>IF(ISBLANK(I36),0,1)</f>
        <v>0</v>
      </c>
    </row>
    <row r="37" spans="2:13" ht="15" customHeight="1" thickBot="1" x14ac:dyDescent="0.3">
      <c r="B37" s="98" t="s">
        <v>296</v>
      </c>
      <c r="C37" s="129" t="s">
        <v>195</v>
      </c>
      <c r="D37" s="270"/>
      <c r="E37" s="189">
        <f>SUM(E32:E36)</f>
        <v>2407.5540000000001</v>
      </c>
      <c r="F37" s="114" t="s">
        <v>219</v>
      </c>
      <c r="G37" s="192">
        <f>SUM(G32:G36)</f>
        <v>6194.3919999999998</v>
      </c>
    </row>
    <row r="38" spans="2:13" ht="15" customHeight="1" x14ac:dyDescent="0.25">
      <c r="B38" s="95" t="s">
        <v>297</v>
      </c>
      <c r="C38" s="130" t="s">
        <v>230</v>
      </c>
      <c r="D38" s="270"/>
      <c r="E38" s="190">
        <v>1396.364</v>
      </c>
      <c r="F38" s="114" t="s">
        <v>219</v>
      </c>
      <c r="G38" s="268">
        <v>40046.565999999999</v>
      </c>
      <c r="H38" s="249" t="str">
        <f>IF(K38=1,"??","")</f>
        <v/>
      </c>
      <c r="I38" s="260"/>
      <c r="J38" s="283">
        <f>IF(ISNUMBER(G38),1,0)</f>
        <v>1</v>
      </c>
      <c r="K38" s="283">
        <f>IF(L38-M38-J38=2,1,0)</f>
        <v>0</v>
      </c>
      <c r="L38" s="283">
        <f>IF(E38&gt;0,2,0)</f>
        <v>2</v>
      </c>
      <c r="M38" s="283">
        <f>IF(ISBLANK(I38),0,1)</f>
        <v>0</v>
      </c>
    </row>
    <row r="39" spans="2:13" ht="15" customHeight="1" thickBot="1" x14ac:dyDescent="0.3">
      <c r="B39" s="233" t="s">
        <v>298</v>
      </c>
      <c r="C39" s="126" t="s">
        <v>232</v>
      </c>
      <c r="D39" s="270"/>
      <c r="E39" s="187">
        <v>124.193</v>
      </c>
      <c r="F39" s="114" t="s">
        <v>219</v>
      </c>
      <c r="G39" s="266">
        <v>407.28800000000001</v>
      </c>
      <c r="H39" s="251" t="str">
        <f>IF(K39=1,"??","")</f>
        <v/>
      </c>
      <c r="I39" s="337"/>
      <c r="J39" s="283">
        <f>IF(ISNUMBER(G39),1,0)</f>
        <v>1</v>
      </c>
      <c r="K39" s="283">
        <f>IF(L39-M39-J39=2,1,0)</f>
        <v>0</v>
      </c>
      <c r="L39" s="283">
        <f>IF(E39&gt;0,2,0)</f>
        <v>2</v>
      </c>
      <c r="M39" s="283">
        <f>IF(ISBLANK(I39),0,1)</f>
        <v>0</v>
      </c>
    </row>
    <row r="40" spans="2:13" ht="15" customHeight="1" thickBot="1" x14ac:dyDescent="0.3">
      <c r="B40" s="98" t="s">
        <v>299</v>
      </c>
      <c r="C40" s="129" t="s">
        <v>300</v>
      </c>
      <c r="D40" s="270"/>
      <c r="E40" s="189">
        <f>SUM(E37:E39)</f>
        <v>3928.1110000000003</v>
      </c>
      <c r="F40" s="113" t="s">
        <v>219</v>
      </c>
      <c r="G40" s="192">
        <f>SUM(G37:G39)</f>
        <v>46648.245999999999</v>
      </c>
    </row>
    <row r="41" spans="2:13" ht="15" customHeight="1" thickBot="1" x14ac:dyDescent="0.3">
      <c r="D41" s="270"/>
    </row>
    <row r="42" spans="2:13" ht="15" customHeight="1" thickBot="1" x14ac:dyDescent="0.3">
      <c r="B42" s="76" t="s">
        <v>30</v>
      </c>
      <c r="C42" s="77" t="s">
        <v>235</v>
      </c>
      <c r="D42" s="270"/>
      <c r="E42" s="76" t="s">
        <v>103</v>
      </c>
      <c r="F42" s="76" t="s">
        <v>137</v>
      </c>
      <c r="G42" s="76" t="s">
        <v>32</v>
      </c>
      <c r="I42" s="77" t="s">
        <v>95</v>
      </c>
    </row>
    <row r="43" spans="2:13" ht="15" customHeight="1" x14ac:dyDescent="0.25">
      <c r="B43" s="232" t="s">
        <v>301</v>
      </c>
      <c r="C43" s="124" t="s">
        <v>218</v>
      </c>
      <c r="D43" s="270"/>
      <c r="E43" s="186">
        <v>2220</v>
      </c>
      <c r="F43" s="112" t="s">
        <v>219</v>
      </c>
      <c r="G43" s="265">
        <v>430</v>
      </c>
      <c r="H43" s="249" t="str">
        <f>IF(K43=1,"??","")</f>
        <v/>
      </c>
      <c r="I43" s="260"/>
      <c r="J43" s="283">
        <f>IF(ISNUMBER(G43),1,0)</f>
        <v>1</v>
      </c>
      <c r="K43" s="283">
        <f>IF(L43-M43-J43=2,1,0)</f>
        <v>0</v>
      </c>
      <c r="L43" s="283">
        <f>IF(E43&gt;0,2,0)</f>
        <v>2</v>
      </c>
      <c r="M43" s="283">
        <f>IF(ISBLANK(I43),0,1)</f>
        <v>0</v>
      </c>
    </row>
    <row r="44" spans="2:13" ht="15" customHeight="1" x14ac:dyDescent="0.25">
      <c r="B44" s="233" t="s">
        <v>302</v>
      </c>
      <c r="C44" s="126" t="s">
        <v>221</v>
      </c>
      <c r="D44" s="270"/>
      <c r="E44" s="187">
        <v>11</v>
      </c>
      <c r="F44" s="114" t="s">
        <v>219</v>
      </c>
      <c r="G44" s="266">
        <v>2</v>
      </c>
      <c r="H44" s="262" t="str">
        <f>IF(K44=1,"??","")</f>
        <v/>
      </c>
      <c r="I44" s="261"/>
      <c r="J44" s="283">
        <f>IF(ISNUMBER(G44),1,0)</f>
        <v>1</v>
      </c>
      <c r="K44" s="283">
        <f>IF(L44-M44-J44=2,1,0)</f>
        <v>0</v>
      </c>
      <c r="L44" s="283">
        <f>IF(E44&gt;0,2,0)</f>
        <v>2</v>
      </c>
      <c r="M44" s="283">
        <f>IF(ISBLANK(I44),0,1)</f>
        <v>0</v>
      </c>
    </row>
    <row r="45" spans="2:13" ht="15" customHeight="1" x14ac:dyDescent="0.25">
      <c r="B45" s="233" t="s">
        <v>303</v>
      </c>
      <c r="C45" s="126" t="s">
        <v>223</v>
      </c>
      <c r="D45" s="270"/>
      <c r="E45" s="187">
        <v>2</v>
      </c>
      <c r="F45" s="114" t="s">
        <v>219</v>
      </c>
      <c r="G45" s="266">
        <v>1</v>
      </c>
      <c r="H45" s="262" t="str">
        <f>IF(K45=1,"??","")</f>
        <v/>
      </c>
      <c r="I45" s="261"/>
      <c r="J45" s="283">
        <f>IF(ISNUMBER(G45),1,0)</f>
        <v>1</v>
      </c>
      <c r="K45" s="283">
        <f>IF(L45-M45-J45=2,1,0)</f>
        <v>0</v>
      </c>
      <c r="L45" s="283">
        <f>IF(E45&gt;0,2,0)</f>
        <v>2</v>
      </c>
      <c r="M45" s="283">
        <f>IF(ISBLANK(I45),0,1)</f>
        <v>0</v>
      </c>
    </row>
    <row r="46" spans="2:13" ht="15" customHeight="1" x14ac:dyDescent="0.25">
      <c r="B46" s="233" t="s">
        <v>304</v>
      </c>
      <c r="C46" s="126" t="s">
        <v>225</v>
      </c>
      <c r="D46" s="270"/>
      <c r="E46" s="187">
        <v>30</v>
      </c>
      <c r="F46" s="114" t="s">
        <v>219</v>
      </c>
      <c r="G46" s="266">
        <v>6</v>
      </c>
      <c r="H46" s="262" t="str">
        <f>IF(K46=1,"??","")</f>
        <v/>
      </c>
      <c r="I46" s="261"/>
      <c r="J46" s="283">
        <f>IF(ISNUMBER(G46),1,0)</f>
        <v>1</v>
      </c>
      <c r="K46" s="283">
        <f>IF(L46-M46-J46=2,1,0)</f>
        <v>0</v>
      </c>
      <c r="L46" s="283">
        <f>IF(E46&gt;0,2,0)</f>
        <v>2</v>
      </c>
      <c r="M46" s="283">
        <f>IF(ISBLANK(I46),0,1)</f>
        <v>0</v>
      </c>
    </row>
    <row r="47" spans="2:13" ht="15" customHeight="1" thickBot="1" x14ac:dyDescent="0.3">
      <c r="B47" s="234" t="s">
        <v>305</v>
      </c>
      <c r="C47" s="128" t="s">
        <v>227</v>
      </c>
      <c r="D47" s="270"/>
      <c r="E47" s="188">
        <v>385</v>
      </c>
      <c r="F47" s="114" t="s">
        <v>219</v>
      </c>
      <c r="G47" s="267">
        <v>0</v>
      </c>
      <c r="H47" s="251" t="str">
        <f>IF(K47=1,"??","")</f>
        <v/>
      </c>
      <c r="I47" s="337"/>
      <c r="J47" s="283">
        <f>IF(ISNUMBER(G47),1,0)</f>
        <v>1</v>
      </c>
      <c r="K47" s="283">
        <f>IF(L47-M47-J47=2,1,0)</f>
        <v>0</v>
      </c>
      <c r="L47" s="283">
        <f>IF(E47&gt;0,2,0)</f>
        <v>2</v>
      </c>
      <c r="M47" s="283">
        <f>IF(ISBLANK(I47),0,1)</f>
        <v>0</v>
      </c>
    </row>
    <row r="48" spans="2:13" ht="15" customHeight="1" thickBot="1" x14ac:dyDescent="0.3">
      <c r="B48" s="98" t="s">
        <v>306</v>
      </c>
      <c r="C48" s="129" t="s">
        <v>195</v>
      </c>
      <c r="D48" s="270"/>
      <c r="E48" s="189">
        <f>SUM(E43:E47)</f>
        <v>2648</v>
      </c>
      <c r="F48" s="114" t="s">
        <v>219</v>
      </c>
      <c r="G48" s="192">
        <f>SUM(G43:G47)</f>
        <v>439</v>
      </c>
    </row>
    <row r="49" spans="2:13" ht="15" customHeight="1" x14ac:dyDescent="0.25">
      <c r="B49" s="95" t="s">
        <v>307</v>
      </c>
      <c r="C49" s="130" t="s">
        <v>230</v>
      </c>
      <c r="D49" s="270"/>
      <c r="E49" s="190">
        <v>1314</v>
      </c>
      <c r="F49" s="114" t="s">
        <v>219</v>
      </c>
      <c r="G49" s="268">
        <v>346</v>
      </c>
      <c r="H49" s="249" t="str">
        <f>IF(K49=1,"??","")</f>
        <v/>
      </c>
      <c r="I49" s="260"/>
      <c r="J49" s="283">
        <f>IF(ISNUMBER(G49),1,0)</f>
        <v>1</v>
      </c>
      <c r="K49" s="283">
        <f>IF(L49-M49-J49=2,1,0)</f>
        <v>0</v>
      </c>
      <c r="L49" s="283">
        <f>IF(E49&gt;0,2,0)</f>
        <v>2</v>
      </c>
      <c r="M49" s="283">
        <f>IF(ISBLANK(I49),0,1)</f>
        <v>0</v>
      </c>
    </row>
    <row r="50" spans="2:13" ht="15" customHeight="1" thickBot="1" x14ac:dyDescent="0.3">
      <c r="B50" s="233" t="s">
        <v>308</v>
      </c>
      <c r="C50" s="126" t="s">
        <v>232</v>
      </c>
      <c r="D50" s="270"/>
      <c r="E50" s="187">
        <v>39</v>
      </c>
      <c r="F50" s="114" t="s">
        <v>219</v>
      </c>
      <c r="G50" s="266">
        <v>22</v>
      </c>
      <c r="H50" s="251" t="str">
        <f>IF(K50=1,"??","")</f>
        <v/>
      </c>
      <c r="I50" s="337"/>
      <c r="J50" s="283">
        <f>IF(ISNUMBER(G50),1,0)</f>
        <v>1</v>
      </c>
      <c r="K50" s="283">
        <f>IF(L50-M50-J50=2,1,0)</f>
        <v>0</v>
      </c>
      <c r="L50" s="283">
        <f>IF(E50&gt;0,2,0)</f>
        <v>2</v>
      </c>
      <c r="M50" s="283">
        <f>IF(ISBLANK(I50),0,1)</f>
        <v>0</v>
      </c>
    </row>
    <row r="51" spans="2:13" ht="15" customHeight="1" thickBot="1" x14ac:dyDescent="0.3">
      <c r="B51" s="98" t="s">
        <v>309</v>
      </c>
      <c r="C51" s="129" t="s">
        <v>300</v>
      </c>
      <c r="D51" s="270"/>
      <c r="E51" s="189">
        <f>SUM(E48:E50)</f>
        <v>4001</v>
      </c>
      <c r="F51" s="113" t="s">
        <v>219</v>
      </c>
      <c r="G51" s="192">
        <f>SUM(G48:G50)</f>
        <v>807</v>
      </c>
    </row>
    <row r="52" spans="2:13" ht="15" customHeight="1" x14ac:dyDescent="0.25"/>
    <row r="53" spans="2:13" ht="15" customHeight="1" x14ac:dyDescent="0.25"/>
    <row r="54" spans="2:13" ht="15" customHeight="1" x14ac:dyDescent="0.25"/>
    <row r="55" spans="2:13" ht="15" customHeight="1" x14ac:dyDescent="0.25"/>
    <row r="56" spans="2:13" ht="15" customHeight="1" x14ac:dyDescent="0.25"/>
    <row r="57" spans="2:13" ht="15" customHeight="1" x14ac:dyDescent="0.25"/>
    <row r="58" spans="2:13" ht="15" customHeight="1" x14ac:dyDescent="0.25"/>
    <row r="59" spans="2:13" ht="15" customHeight="1" x14ac:dyDescent="0.25"/>
    <row r="60" spans="2:13" ht="15" customHeight="1" x14ac:dyDescent="0.25"/>
    <row r="61" spans="2:13" ht="15" customHeight="1" x14ac:dyDescent="0.25"/>
    <row r="62" spans="2:13" ht="15" customHeight="1" x14ac:dyDescent="0.25"/>
    <row r="63" spans="2:13" ht="15" customHeight="1" x14ac:dyDescent="0.25"/>
    <row r="64" spans="2:13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</sheetData>
  <sheetProtection password="E11B" sheet="1"/>
  <conditionalFormatting sqref="H38:H39 H32:H36 H26:H28 H20:H24 H14:H16 H8:H12">
    <cfRule type="expression" dxfId="127" priority="3">
      <formula>H8=""</formula>
    </cfRule>
    <cfRule type="expression" dxfId="126" priority="4">
      <formula>H8="??"</formula>
    </cfRule>
  </conditionalFormatting>
  <conditionalFormatting sqref="H49:H50 H43:H47">
    <cfRule type="expression" dxfId="125" priority="1">
      <formula>H43=""</formula>
    </cfRule>
    <cfRule type="expression" dxfId="124" priority="2">
      <formula>H43="??"</formula>
    </cfRule>
  </conditionalFormatting>
  <hyperlinks>
    <hyperlink ref="E1" location="'4'!A1" display="Tilbake"/>
    <hyperlink ref="F1" location="Innhold!A2" display="Innhold"/>
    <hyperlink ref="G1" location="'6'!G8" display="Neste"/>
  </hyperlink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showGridLines="0" workbookViewId="0">
      <pane ySplit="5" topLeftCell="A6" activePane="bottomLeft" state="frozen"/>
      <selection pane="bottomLeft" activeCell="G16" sqref="G16"/>
    </sheetView>
  </sheetViews>
  <sheetFormatPr baseColWidth="10" defaultColWidth="11.42578125" defaultRowHeight="15" x14ac:dyDescent="0.25"/>
  <cols>
    <col min="1" max="1" width="2.85546875" style="314" customWidth="1"/>
    <col min="2" max="2" width="11.42578125" style="314" customWidth="1"/>
    <col min="3" max="3" width="57.140625" style="314" customWidth="1"/>
    <col min="4" max="4" width="5.7109375" style="283" customWidth="1"/>
    <col min="5" max="7" width="17.140625" style="314" customWidth="1"/>
    <col min="8" max="8" width="5.7109375" style="314" customWidth="1"/>
    <col min="9" max="9" width="71.42578125" style="314" customWidth="1"/>
    <col min="10" max="13" width="11.42578125" style="286" customWidth="1"/>
    <col min="14" max="14" width="11.42578125" style="314" customWidth="1"/>
    <col min="15" max="16384" width="11.42578125" style="314"/>
  </cols>
  <sheetData>
    <row r="1" spans="1:13" ht="15.75" customHeight="1" thickBot="1" x14ac:dyDescent="0.3">
      <c r="E1" s="49" t="s">
        <v>22</v>
      </c>
      <c r="F1" s="51" t="s">
        <v>120</v>
      </c>
      <c r="G1" s="48" t="s">
        <v>23</v>
      </c>
      <c r="J1" s="283" t="s">
        <v>24</v>
      </c>
      <c r="K1" s="283" t="s">
        <v>25</v>
      </c>
      <c r="L1" s="283" t="s">
        <v>26</v>
      </c>
      <c r="M1" s="283" t="s">
        <v>27</v>
      </c>
    </row>
    <row r="2" spans="1:13" ht="15" customHeight="1" thickBot="1" x14ac:dyDescent="0.3"/>
    <row r="3" spans="1:13" ht="15" customHeight="1" x14ac:dyDescent="0.25">
      <c r="B3" s="57" t="s">
        <v>135</v>
      </c>
      <c r="C3" s="58"/>
      <c r="E3" s="57"/>
      <c r="F3" s="59"/>
      <c r="G3" s="60"/>
      <c r="J3" s="283">
        <f>SUM(J8:J55)</f>
        <v>7</v>
      </c>
      <c r="K3" s="283">
        <f>SUM(K8:K55)</f>
        <v>0</v>
      </c>
      <c r="L3" s="283">
        <f>SUM(L8:L55)/2</f>
        <v>6</v>
      </c>
      <c r="M3" s="283">
        <f>SUM(M8:M55)</f>
        <v>0</v>
      </c>
    </row>
    <row r="4" spans="1:13" ht="15" customHeight="1" x14ac:dyDescent="0.25">
      <c r="B4" s="61"/>
      <c r="C4" s="62"/>
      <c r="E4" s="63"/>
      <c r="F4" s="64" t="s">
        <v>310</v>
      </c>
      <c r="G4" s="65"/>
    </row>
    <row r="5" spans="1:13" ht="15" customHeight="1" thickBot="1" x14ac:dyDescent="0.35">
      <c r="B5" s="66" t="s">
        <v>29</v>
      </c>
      <c r="C5" s="67"/>
      <c r="E5" s="68"/>
      <c r="F5" s="120" t="s">
        <v>134</v>
      </c>
      <c r="G5" s="69"/>
    </row>
    <row r="6" spans="1:13" ht="15" customHeight="1" thickBot="1" x14ac:dyDescent="0.3"/>
    <row r="7" spans="1:13" ht="15" customHeight="1" thickBot="1" x14ac:dyDescent="0.3">
      <c r="B7" s="70" t="s">
        <v>30</v>
      </c>
      <c r="C7" s="93" t="s">
        <v>311</v>
      </c>
      <c r="E7" s="70" t="s">
        <v>103</v>
      </c>
      <c r="F7" s="70" t="s">
        <v>137</v>
      </c>
      <c r="G7" s="70" t="s">
        <v>32</v>
      </c>
      <c r="I7" s="93" t="s">
        <v>95</v>
      </c>
    </row>
    <row r="8" spans="1:13" ht="15" customHeight="1" x14ac:dyDescent="0.25">
      <c r="B8" s="232" t="s">
        <v>312</v>
      </c>
      <c r="C8" s="124" t="s">
        <v>313</v>
      </c>
      <c r="D8" s="270"/>
      <c r="E8" s="41">
        <v>99727</v>
      </c>
      <c r="F8" s="41">
        <v>40154</v>
      </c>
      <c r="G8" s="263">
        <v>82160</v>
      </c>
      <c r="H8" s="249" t="str">
        <f>IF(K8=1,"??","")</f>
        <v/>
      </c>
      <c r="I8" s="260"/>
      <c r="J8" s="283">
        <f>IF(ISNUMBER(G8),1,0)</f>
        <v>1</v>
      </c>
      <c r="K8" s="283">
        <f>IF(L8-M8-J8=2,1,0)</f>
        <v>0</v>
      </c>
      <c r="L8" s="283">
        <f>IF(E8+F8&gt;0,2,0)</f>
        <v>2</v>
      </c>
      <c r="M8" s="283">
        <f>IF(ISBLANK(I8),0,1)</f>
        <v>0</v>
      </c>
    </row>
    <row r="9" spans="1:13" ht="15" customHeight="1" x14ac:dyDescent="0.25">
      <c r="B9" s="233" t="s">
        <v>314</v>
      </c>
      <c r="C9" s="126" t="s">
        <v>315</v>
      </c>
      <c r="D9" s="270"/>
      <c r="E9" s="53">
        <v>16442</v>
      </c>
      <c r="F9" s="53">
        <v>6444</v>
      </c>
      <c r="G9" s="264">
        <v>13324</v>
      </c>
      <c r="H9" s="262" t="str">
        <f>IF(K9=1,"??","")</f>
        <v/>
      </c>
      <c r="I9" s="261"/>
      <c r="J9" s="283">
        <f>IF(ISNUMBER(G9),1,0)</f>
        <v>1</v>
      </c>
      <c r="K9" s="283">
        <f>IF(L9-M9-J9=2,1,0)</f>
        <v>0</v>
      </c>
      <c r="L9" s="283">
        <f>IF(E9+F9&gt;0,2,0)</f>
        <v>2</v>
      </c>
      <c r="M9" s="283">
        <f>IF(ISBLANK(I9),0,1)</f>
        <v>0</v>
      </c>
    </row>
    <row r="10" spans="1:13" ht="15" customHeight="1" thickBot="1" x14ac:dyDescent="0.3">
      <c r="B10" s="233" t="s">
        <v>316</v>
      </c>
      <c r="C10" s="126" t="s">
        <v>317</v>
      </c>
      <c r="D10" s="270"/>
      <c r="E10" s="53">
        <v>7816</v>
      </c>
      <c r="F10" s="53">
        <v>3134</v>
      </c>
      <c r="G10" s="264">
        <v>7183</v>
      </c>
      <c r="H10" s="251" t="str">
        <f>IF(K10=1,"??","")</f>
        <v/>
      </c>
      <c r="I10" s="337"/>
      <c r="J10" s="283">
        <f>IF(ISNUMBER(G10),1,0)</f>
        <v>1</v>
      </c>
      <c r="K10" s="283">
        <f>IF(L10-M10-J10=2,1,0)</f>
        <v>0</v>
      </c>
      <c r="L10" s="283">
        <f>IF(E10+F10&gt;0,2,0)</f>
        <v>2</v>
      </c>
      <c r="M10" s="283">
        <f>IF(ISBLANK(I10),0,1)</f>
        <v>0</v>
      </c>
    </row>
    <row r="11" spans="1:13" ht="15" customHeight="1" thickBot="1" x14ac:dyDescent="0.3">
      <c r="B11" s="98" t="s">
        <v>318</v>
      </c>
      <c r="C11" s="129" t="s">
        <v>319</v>
      </c>
      <c r="D11" s="270"/>
      <c r="E11" s="73">
        <f>SUM(E9:E10)</f>
        <v>24258</v>
      </c>
      <c r="F11" s="73">
        <f>SUM(F9:F10)</f>
        <v>9578</v>
      </c>
      <c r="G11" s="73">
        <f>SUM(G9:G10)</f>
        <v>20507</v>
      </c>
    </row>
    <row r="12" spans="1:13" ht="15" customHeight="1" thickBot="1" x14ac:dyDescent="0.3">
      <c r="A12" s="92" t="s">
        <v>320</v>
      </c>
      <c r="D12" s="270"/>
    </row>
    <row r="13" spans="1:13" ht="15" customHeight="1" thickBot="1" x14ac:dyDescent="0.3">
      <c r="B13" s="76" t="s">
        <v>30</v>
      </c>
      <c r="C13" s="77" t="s">
        <v>321</v>
      </c>
      <c r="D13" s="270"/>
      <c r="E13" s="76" t="s">
        <v>103</v>
      </c>
      <c r="F13" s="76" t="s">
        <v>137</v>
      </c>
      <c r="G13" s="76" t="s">
        <v>32</v>
      </c>
      <c r="I13" s="77" t="s">
        <v>95</v>
      </c>
    </row>
    <row r="14" spans="1:13" ht="15" customHeight="1" x14ac:dyDescent="0.25">
      <c r="B14" s="232" t="s">
        <v>322</v>
      </c>
      <c r="C14" s="124" t="s">
        <v>323</v>
      </c>
      <c r="D14" s="270"/>
      <c r="E14" s="41">
        <v>215239</v>
      </c>
      <c r="F14" s="41">
        <v>114396</v>
      </c>
      <c r="G14" s="263">
        <v>192567</v>
      </c>
      <c r="H14" s="249" t="str">
        <f>IF(K14=1,"??","")</f>
        <v/>
      </c>
      <c r="I14" s="260"/>
      <c r="J14" s="283">
        <f>IF(ISNUMBER(G14),1,0)</f>
        <v>1</v>
      </c>
      <c r="K14" s="283">
        <f>IF(L14-M14-J14=2,1,0)</f>
        <v>0</v>
      </c>
      <c r="L14" s="283">
        <f>IF(E14+F14&gt;0,2,0)</f>
        <v>2</v>
      </c>
      <c r="M14" s="283">
        <f>IF(ISBLANK(I14),0,1)</f>
        <v>0</v>
      </c>
    </row>
    <row r="15" spans="1:13" ht="15" customHeight="1" x14ac:dyDescent="0.25">
      <c r="B15" s="233" t="s">
        <v>324</v>
      </c>
      <c r="C15" s="131" t="s">
        <v>325</v>
      </c>
      <c r="D15" s="270"/>
      <c r="E15" s="53"/>
      <c r="F15" s="53"/>
      <c r="G15" s="264">
        <v>0</v>
      </c>
      <c r="H15" s="262" t="str">
        <f>IF(K15=1,"??","")</f>
        <v/>
      </c>
      <c r="I15" s="261"/>
      <c r="J15" s="283">
        <f>IF(ISNUMBER(G15),1,0)</f>
        <v>1</v>
      </c>
      <c r="K15" s="283">
        <f>IF(L15-M15-J15=2,1,0)</f>
        <v>0</v>
      </c>
      <c r="L15" s="283">
        <f>IF(E15+F15&gt;0,2,0)</f>
        <v>0</v>
      </c>
      <c r="M15" s="283">
        <f>IF(ISBLANK(I15),0,1)</f>
        <v>0</v>
      </c>
    </row>
    <row r="16" spans="1:13" ht="15" customHeight="1" x14ac:dyDescent="0.25">
      <c r="B16" s="233" t="s">
        <v>326</v>
      </c>
      <c r="C16" s="126" t="s">
        <v>327</v>
      </c>
      <c r="D16" s="270"/>
      <c r="E16" s="53">
        <v>1427</v>
      </c>
      <c r="F16" s="53">
        <v>753</v>
      </c>
      <c r="G16" s="264">
        <v>1143</v>
      </c>
      <c r="H16" s="262" t="str">
        <f>IF(K16=1,"??","")</f>
        <v/>
      </c>
      <c r="I16" s="261"/>
      <c r="J16" s="283">
        <f>IF(ISNUMBER(G16),1,0)</f>
        <v>1</v>
      </c>
      <c r="K16" s="283">
        <f>IF(L16-M16-J16=2,1,0)</f>
        <v>0</v>
      </c>
      <c r="L16" s="283">
        <f>IF(E16+F16&gt;0,2,0)</f>
        <v>2</v>
      </c>
      <c r="M16" s="283">
        <f>IF(ISBLANK(I16),0,1)</f>
        <v>0</v>
      </c>
    </row>
    <row r="17" spans="2:13" ht="15" customHeight="1" thickBot="1" x14ac:dyDescent="0.3">
      <c r="B17" s="233" t="s">
        <v>328</v>
      </c>
      <c r="C17" s="126" t="s">
        <v>329</v>
      </c>
      <c r="D17" s="270"/>
      <c r="E17" s="53">
        <v>610</v>
      </c>
      <c r="F17" s="53">
        <v>146</v>
      </c>
      <c r="G17" s="264">
        <v>210</v>
      </c>
      <c r="H17" s="251" t="str">
        <f>IF(K17=1,"??","")</f>
        <v/>
      </c>
      <c r="I17" s="337"/>
      <c r="J17" s="283">
        <f>IF(ISNUMBER(G17),1,0)</f>
        <v>1</v>
      </c>
      <c r="K17" s="283">
        <f>IF(L17-M17-J17=2,1,0)</f>
        <v>0</v>
      </c>
      <c r="L17" s="283">
        <f>IF(E17+F17&gt;0,2,0)</f>
        <v>2</v>
      </c>
      <c r="M17" s="283">
        <f>IF(ISBLANK(I17),0,1)</f>
        <v>0</v>
      </c>
    </row>
    <row r="18" spans="2:13" ht="15" customHeight="1" thickBot="1" x14ac:dyDescent="0.3">
      <c r="B18" s="98" t="s">
        <v>330</v>
      </c>
      <c r="C18" s="129" t="s">
        <v>331</v>
      </c>
      <c r="D18" s="270"/>
      <c r="E18" s="73">
        <f>E16+E17</f>
        <v>2037</v>
      </c>
      <c r="F18" s="73">
        <f>F16+F17</f>
        <v>899</v>
      </c>
      <c r="G18" s="73">
        <f>G16+G17</f>
        <v>1353</v>
      </c>
    </row>
    <row r="19" spans="2:13" ht="15" customHeight="1" x14ac:dyDescent="0.25"/>
    <row r="20" spans="2:13" ht="15" customHeight="1" x14ac:dyDescent="0.25"/>
    <row r="21" spans="2:13" ht="15" customHeight="1" x14ac:dyDescent="0.25"/>
    <row r="22" spans="2:13" ht="15" customHeight="1" x14ac:dyDescent="0.25"/>
    <row r="23" spans="2:13" ht="15" customHeight="1" x14ac:dyDescent="0.25"/>
    <row r="24" spans="2:13" ht="15" customHeight="1" x14ac:dyDescent="0.25"/>
    <row r="25" spans="2:13" ht="15" customHeight="1" x14ac:dyDescent="0.25"/>
    <row r="26" spans="2:13" ht="15" customHeight="1" x14ac:dyDescent="0.25"/>
    <row r="27" spans="2:13" ht="15" customHeight="1" x14ac:dyDescent="0.25"/>
    <row r="28" spans="2:13" ht="15" customHeight="1" x14ac:dyDescent="0.25"/>
    <row r="29" spans="2:13" ht="15" customHeight="1" x14ac:dyDescent="0.25"/>
    <row r="30" spans="2:13" ht="15" customHeight="1" x14ac:dyDescent="0.25"/>
    <row r="31" spans="2:13" ht="15" customHeight="1" x14ac:dyDescent="0.25"/>
    <row r="32" spans="2:13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</sheetData>
  <sheetProtection password="E11B" sheet="1"/>
  <conditionalFormatting sqref="H14:H17 H8:H10">
    <cfRule type="expression" dxfId="123" priority="1">
      <formula>H8=""</formula>
    </cfRule>
    <cfRule type="expression" dxfId="122" priority="2">
      <formula>H8="??"</formula>
    </cfRule>
  </conditionalFormatting>
  <hyperlinks>
    <hyperlink ref="E1" location="'5'!A1" display="Tilbake"/>
    <hyperlink ref="F1" location="Innhold!A2" display="Innhold"/>
    <hyperlink ref="G1" location="Mobiltjenester!A1" display="Neste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44</vt:i4>
      </vt:variant>
    </vt:vector>
  </HeadingPairs>
  <TitlesOfParts>
    <vt:vector size="44" baseType="lpstr">
      <vt:lpstr>Innhold</vt:lpstr>
      <vt:lpstr>Selskapsinformasjon</vt:lpstr>
      <vt:lpstr>Fasttelefoni</vt:lpstr>
      <vt:lpstr>1</vt:lpstr>
      <vt:lpstr>2</vt:lpstr>
      <vt:lpstr>3</vt:lpstr>
      <vt:lpstr>4</vt:lpstr>
      <vt:lpstr>5</vt:lpstr>
      <vt:lpstr>6</vt:lpstr>
      <vt:lpstr>Mobiltjenester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Fast bredbånd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TV-tjenester</vt:lpstr>
      <vt:lpstr>29</vt:lpstr>
      <vt:lpstr>30</vt:lpstr>
      <vt:lpstr>Produktkombinasjoner</vt:lpstr>
      <vt:lpstr>31</vt:lpstr>
      <vt:lpstr>Datakommunikasjon</vt:lpstr>
      <vt:lpstr>32</vt:lpstr>
      <vt:lpstr>33</vt:lpstr>
      <vt:lpstr>Overføringskapasitet</vt:lpstr>
      <vt:lpstr>34</vt:lpstr>
      <vt:lpstr>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Markussen,Roger</cp:lastModifiedBy>
  <dcterms:created xsi:type="dcterms:W3CDTF">2020-01-16T10:10:26Z</dcterms:created>
  <dcterms:modified xsi:type="dcterms:W3CDTF">2020-04-02T04:06:00Z</dcterms:modified>
</cp:coreProperties>
</file>