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liveira\Dropbox\Investimentos\"/>
    </mc:Choice>
  </mc:AlternateContent>
  <bookViews>
    <workbookView xWindow="480" yWindow="480" windowWidth="23250" windowHeight="12225"/>
  </bookViews>
  <sheets>
    <sheet name="ABOUT" sheetId="12" r:id="rId1"/>
    <sheet name="SUMMARY" sheetId="11" r:id="rId2"/>
    <sheet name="MARKET &amp; HOLDINGS" sheetId="7" r:id="rId3"/>
    <sheet name="TRADE TOOLS" sheetId="10" r:id="rId4"/>
    <sheet name="INVESTED" sheetId="9" r:id="rId5"/>
  </sheets>
  <calcPr calcId="162913"/>
  <fileRecoveryPr autoRecover="0"/>
</workbook>
</file>

<file path=xl/calcChain.xml><?xml version="1.0" encoding="utf-8"?>
<calcChain xmlns="http://schemas.openxmlformats.org/spreadsheetml/2006/main">
  <c r="E6" i="10" l="1"/>
  <c r="F6" i="10" s="1"/>
  <c r="H6" i="10" s="1"/>
  <c r="B6" i="10"/>
  <c r="H37" i="7"/>
  <c r="I37" i="7" s="1"/>
  <c r="J37" i="7" s="1"/>
  <c r="F37" i="7"/>
  <c r="G37" i="7"/>
  <c r="D19" i="10"/>
  <c r="F19" i="10"/>
  <c r="D20" i="10"/>
  <c r="F20" i="10"/>
  <c r="D21" i="10"/>
  <c r="F21" i="10"/>
  <c r="D22" i="10"/>
  <c r="F22" i="10"/>
  <c r="D23" i="10"/>
  <c r="F23" i="10"/>
  <c r="G23" i="10" l="1"/>
  <c r="G19" i="10"/>
  <c r="G6" i="10"/>
  <c r="G20" i="10"/>
  <c r="G21" i="10"/>
  <c r="G22" i="10"/>
  <c r="E14" i="10"/>
  <c r="E15" i="10" s="1"/>
  <c r="D20" i="7" l="1"/>
  <c r="F24" i="7"/>
  <c r="E4" i="10"/>
  <c r="F4" i="10" s="1"/>
  <c r="E5" i="10"/>
  <c r="F5" i="10" s="1"/>
  <c r="H5" i="10" s="1"/>
  <c r="D7" i="10"/>
  <c r="C7" i="10"/>
  <c r="B7" i="10"/>
  <c r="B5" i="10"/>
  <c r="B4" i="10"/>
  <c r="G5" i="10" l="1"/>
  <c r="E7" i="10"/>
  <c r="G4" i="10" l="1"/>
  <c r="G7" i="10" s="1"/>
  <c r="H4" i="10"/>
  <c r="K6" i="10"/>
  <c r="K7" i="10"/>
  <c r="F7" i="10"/>
  <c r="F26" i="9"/>
  <c r="F27" i="9" s="1"/>
  <c r="F28" i="9" s="1"/>
  <c r="B13" i="11" s="1"/>
  <c r="F25" i="9"/>
  <c r="I25" i="9"/>
  <c r="B11" i="11" s="1"/>
  <c r="J7" i="10"/>
  <c r="G18" i="7"/>
  <c r="H22" i="7"/>
  <c r="H23" i="7"/>
  <c r="H24" i="7"/>
  <c r="H25" i="7"/>
  <c r="H26" i="7"/>
  <c r="H31" i="7"/>
  <c r="H32" i="7"/>
  <c r="H33" i="7"/>
  <c r="I33" i="7" s="1"/>
  <c r="J33" i="7" s="1"/>
  <c r="H36" i="7"/>
  <c r="H41" i="7"/>
  <c r="H19" i="7"/>
  <c r="F19" i="7"/>
  <c r="F22" i="7"/>
  <c r="F23" i="7"/>
  <c r="F25" i="7"/>
  <c r="F26" i="7"/>
  <c r="F31" i="7"/>
  <c r="F32" i="7"/>
  <c r="F33" i="7"/>
  <c r="F36" i="7"/>
  <c r="F41" i="7"/>
  <c r="F18" i="7"/>
  <c r="H18" i="7"/>
  <c r="I18" i="7" s="1"/>
  <c r="G19" i="7"/>
  <c r="G33" i="7"/>
  <c r="G22" i="7"/>
  <c r="G23" i="7"/>
  <c r="G24" i="7"/>
  <c r="G25" i="7"/>
  <c r="G26" i="7"/>
  <c r="G31" i="7"/>
  <c r="G32" i="7"/>
  <c r="G36" i="7"/>
  <c r="G41" i="7"/>
  <c r="I6" i="10" l="1"/>
  <c r="J6" i="10" s="1"/>
  <c r="H7" i="10"/>
  <c r="I7" i="10"/>
  <c r="B12" i="11"/>
  <c r="I36" i="7"/>
  <c r="J36" i="7" s="1"/>
  <c r="I26" i="7"/>
  <c r="J26" i="7" s="1"/>
  <c r="I22" i="7"/>
  <c r="J22" i="7" s="1"/>
  <c r="I25" i="7"/>
  <c r="J25" i="7" s="1"/>
  <c r="I19" i="7"/>
  <c r="J19" i="7" s="1"/>
  <c r="I32" i="7"/>
  <c r="J32" i="7" s="1"/>
  <c r="I24" i="7"/>
  <c r="J24" i="7" s="1"/>
  <c r="I41" i="7"/>
  <c r="J41" i="7" s="1"/>
  <c r="I31" i="7"/>
  <c r="J31" i="7" s="1"/>
  <c r="I23" i="7"/>
  <c r="J23" i="7" s="1"/>
  <c r="H53" i="7"/>
  <c r="K37" i="7" s="1"/>
  <c r="J18" i="7"/>
  <c r="J53" i="7" l="1"/>
  <c r="C11" i="11"/>
  <c r="C13" i="11" s="1"/>
  <c r="K18" i="7"/>
  <c r="K25" i="7"/>
  <c r="K23" i="7"/>
  <c r="K33" i="7"/>
  <c r="K41" i="7"/>
  <c r="K24" i="7"/>
  <c r="K31" i="7"/>
  <c r="K26" i="7"/>
  <c r="K32" i="7"/>
  <c r="K22" i="7"/>
  <c r="K19" i="7"/>
  <c r="K36" i="7"/>
  <c r="I53" i="7"/>
  <c r="C12" i="11" l="1"/>
  <c r="D12" i="11" s="1"/>
  <c r="D14" i="11"/>
  <c r="D11" i="11"/>
  <c r="D13" i="11"/>
</calcChain>
</file>

<file path=xl/sharedStrings.xml><?xml version="1.0" encoding="utf-8"?>
<sst xmlns="http://schemas.openxmlformats.org/spreadsheetml/2006/main" count="202" uniqueCount="117">
  <si>
    <t>BTC</t>
  </si>
  <si>
    <t>AUD</t>
  </si>
  <si>
    <t>USD</t>
  </si>
  <si>
    <t>COIN</t>
  </si>
  <si>
    <t>CURRENCIES</t>
  </si>
  <si>
    <t>POLONIEX</t>
  </si>
  <si>
    <t>BCH</t>
  </si>
  <si>
    <t>ETH</t>
  </si>
  <si>
    <t>XRP</t>
  </si>
  <si>
    <t>LTC</t>
  </si>
  <si>
    <t>DGB</t>
  </si>
  <si>
    <t>XMR</t>
  </si>
  <si>
    <t>NEOS</t>
  </si>
  <si>
    <t>ZRX</t>
  </si>
  <si>
    <t>CVC</t>
  </si>
  <si>
    <t>INVESTED</t>
  </si>
  <si>
    <t>USDT</t>
  </si>
  <si>
    <t>BUY</t>
  </si>
  <si>
    <t>SELL</t>
  </si>
  <si>
    <t>PROFIT/LOSS</t>
  </si>
  <si>
    <t>DAY</t>
  </si>
  <si>
    <t>STRAT</t>
  </si>
  <si>
    <t>BITTREX</t>
  </si>
  <si>
    <t>EDG</t>
  </si>
  <si>
    <t>BTC-OK</t>
  </si>
  <si>
    <t>%</t>
  </si>
  <si>
    <t>DASH</t>
  </si>
  <si>
    <t>TRIG</t>
  </si>
  <si>
    <t>XVC</t>
  </si>
  <si>
    <t>ZEC</t>
  </si>
  <si>
    <t>QTUM</t>
  </si>
  <si>
    <t>XVG</t>
  </si>
  <si>
    <t>IOTA</t>
  </si>
  <si>
    <t>BITFINEX</t>
  </si>
  <si>
    <t>ARDR</t>
  </si>
  <si>
    <t>NAV</t>
  </si>
  <si>
    <t>BTS</t>
  </si>
  <si>
    <t>HTML</t>
  </si>
  <si>
    <t>BLEUTRADE</t>
  </si>
  <si>
    <t>ADA</t>
  </si>
  <si>
    <t>BCC</t>
  </si>
  <si>
    <t>EXCHANGE</t>
  </si>
  <si>
    <t>OPERATION</t>
  </si>
  <si>
    <t>COINS</t>
  </si>
  <si>
    <t>BASE</t>
  </si>
  <si>
    <t>HOLDINGS</t>
  </si>
  <si>
    <t>CURRENCY</t>
  </si>
  <si>
    <t>VALUE</t>
  </si>
  <si>
    <t>MYETHERWALLET</t>
  </si>
  <si>
    <t>DIST. %</t>
  </si>
  <si>
    <t>BALANCE</t>
  </si>
  <si>
    <t>COIN AMOUNT</t>
  </si>
  <si>
    <t>BTC VALUE</t>
  </si>
  <si>
    <t>AUD VALUE</t>
  </si>
  <si>
    <t>COIN BASE AMOUNT</t>
  </si>
  <si>
    <t>MARKET &amp; HOLDINGS</t>
  </si>
  <si>
    <t>YOU CAN LIST ALL COINS YOU TRADE AND YOUR EQUIVALENT HOLDINGS</t>
  </si>
  <si>
    <t>COIN BASE INVESTED</t>
  </si>
  <si>
    <t>COIN BASE</t>
  </si>
  <si>
    <t>COIN BASE VALUE</t>
  </si>
  <si>
    <t>SUMMARY</t>
  </si>
  <si>
    <t>PROFIT/LOSS %</t>
  </si>
  <si>
    <t>PROFIT/LOSS BTC</t>
  </si>
  <si>
    <t>PROFIT/LOSS USDT</t>
  </si>
  <si>
    <t>FEE</t>
  </si>
  <si>
    <t>FEE %</t>
  </si>
  <si>
    <t>TOTAL COST</t>
  </si>
  <si>
    <t>QUANTITY</t>
  </si>
  <si>
    <t>TRADE PRICE</t>
  </si>
  <si>
    <t>TOTAL</t>
  </si>
  <si>
    <t>INVESTIMENT SUMMARY</t>
  </si>
  <si>
    <t>TOTAL INVESTED</t>
  </si>
  <si>
    <t>SUB-TOTAL</t>
  </si>
  <si>
    <t>TRADE PROFIT/LOSS CALCULATOR</t>
  </si>
  <si>
    <t>CURRENT HOLDINGS</t>
  </si>
  <si>
    <t>USD VALUE</t>
  </si>
  <si>
    <t>BCH sold POLONIEX</t>
  </si>
  <si>
    <t>QTY</t>
  </si>
  <si>
    <t>RIPPLE</t>
  </si>
  <si>
    <t>GAIN %</t>
  </si>
  <si>
    <t>OPERATE SOLD TOOL</t>
  </si>
  <si>
    <t>BOUGHT PRICE</t>
  </si>
  <si>
    <t>DAY LOWEST</t>
  </si>
  <si>
    <t>RECOVERED AGAINST DAY LOWEST</t>
  </si>
  <si>
    <t>COMING SOON…. HOLDINGS PIZZA CHART %</t>
  </si>
  <si>
    <t>COMING SOON… INVESTIMENT SUMMARY PIZZA CHART %</t>
  </si>
  <si>
    <t>YOU CAN SEE ALL YOUR INVESTIMENT VALUE AGAINS CURRENT HOLDINGS AND BALANCE</t>
  </si>
  <si>
    <t>IT DISPLAYS THE TOTAL VALUE OF YOUR INVESTIMENTS IN BTC, AUSTRALIAN DOLAR AND AMERICAN DOLAR.</t>
  </si>
  <si>
    <t>GIVES YOU THE BALANCE OF YOUR INVESTIMENT AGAINST CURRENT VALUE OF YOUR HOLDINGS.</t>
  </si>
  <si>
    <t>CHARTS</t>
  </si>
  <si>
    <t>YOU CAN HAVE AN OVERVIEW OF YOUR SUMMARY IN CHARTS.</t>
  </si>
  <si>
    <t>SEE THE TOTAL VALUE OF YOUR HOLDINGS AGAINST ITS CURRENT PRICE.</t>
  </si>
  <si>
    <t>USD, AUD, BTC, ETH BASE VALUES IN USDT AND CONVERSION VALUES.</t>
  </si>
  <si>
    <t>LIST ALL COINS YOU TRADE AND ITS VALUE.</t>
  </si>
  <si>
    <t>GIVES YOU THE CURRENT USDT, AUD, BTC  AND DISTRIBUTION VALUE OF YOUR HOLDINGS.</t>
  </si>
  <si>
    <t>SEE THE CURRENT PROFIT/LOSS OF YOUR HOLDINGS.</t>
  </si>
  <si>
    <t>OPERATIONS</t>
  </si>
  <si>
    <t>STOP</t>
  </si>
  <si>
    <t>USDT VALUE</t>
  </si>
  <si>
    <t>UPDATE COIN PRICES FROM EXCHANGES</t>
  </si>
  <si>
    <t>VERSION</t>
  </si>
  <si>
    <t>1.0.1</t>
  </si>
  <si>
    <t>CREATED BY</t>
  </si>
  <si>
    <t>WEBSITE</t>
  </si>
  <si>
    <t>CREATED ON</t>
  </si>
  <si>
    <t>DESCRIPTION</t>
  </si>
  <si>
    <t>LICENCE</t>
  </si>
  <si>
    <t>THIS TOOL WAS DEVELOPED IN MICROSOFT EXCEL 2016.</t>
  </si>
  <si>
    <t>ROGER OLIVEIRA.</t>
  </si>
  <si>
    <t>UPDATES</t>
  </si>
  <si>
    <t>https://github.com/rogeroliveira84/cryptotradetool</t>
  </si>
  <si>
    <t>MIT License.</t>
  </si>
  <si>
    <t>ABOUT CRYPTO TRADE TOOL</t>
  </si>
  <si>
    <t>BY ROGER OLIVEIRA</t>
  </si>
  <si>
    <t>E-MAIL</t>
  </si>
  <si>
    <t>cryptotradetool@gmail.com</t>
  </si>
  <si>
    <t>FOLLOW MY GITHUB FOR NEW VERSIONS OF THIS TOOL.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</si>
</sst>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[$$-C09]* #,##0.00_-;\-[$$-C09]* #,##0.00_-;_-[$$-C09]* &quot;-&quot;??_-;_-@_-"/>
    <numFmt numFmtId="165" formatCode="_-[$$-409]* #,##0.00_ ;_-[$$-409]* \-#,##0.00\ ;_-[$$-409]* &quot;-&quot;??_ ;_-@_ "/>
    <numFmt numFmtId="166" formatCode="0.00000000"/>
    <numFmt numFmtId="167" formatCode="_-[$฿-41E]* #,##0.00_-;\-[$฿-41E]* #,##0.00_-;_-[$฿-41E]* &quot;-&quot;??_-;_-@_-"/>
    <numFmt numFmtId="168" formatCode="_-[$฿-41E]* #,##0.00000000_-;\-[$฿-41E]* #,##0.00000000_-;_-[$฿-41E]* &quot;-&quot;??_-;_-@_-"/>
    <numFmt numFmtId="169" formatCode="0.0%"/>
    <numFmt numFmtId="170" formatCode="0.000000000"/>
    <numFmt numFmtId="171" formatCode="0.0000000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A4A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theme="6" tint="0.39997558519241921"/>
      <name val="Calibri"/>
      <family val="2"/>
      <scheme val="minor"/>
    </font>
    <font>
      <b/>
      <sz val="12"/>
      <color theme="6" tint="0.59999389629810485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86844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642F04"/>
      <name val="Calibri"/>
      <family val="2"/>
      <scheme val="minor"/>
    </font>
    <font>
      <sz val="9"/>
      <color rgb="FF333333"/>
      <name val="Arial"/>
      <family val="2"/>
    </font>
    <font>
      <sz val="8"/>
      <color rgb="FF1E2324"/>
      <name val="Roboto"/>
    </font>
    <font>
      <b/>
      <sz val="12"/>
      <color theme="2" tint="-0.249977111117893"/>
      <name val="Calibri"/>
      <family val="2"/>
      <scheme val="minor"/>
    </font>
    <font>
      <b/>
      <sz val="12"/>
      <color rgb="FFB8B400"/>
      <name val="Calibri"/>
      <family val="2"/>
      <scheme val="minor"/>
    </font>
    <font>
      <b/>
      <sz val="12"/>
      <color rgb="FF969200"/>
      <name val="Calibri"/>
      <family val="2"/>
      <scheme val="minor"/>
    </font>
    <font>
      <b/>
      <sz val="12"/>
      <color rgb="FFDE9400"/>
      <name val="Calibri"/>
      <family val="2"/>
      <scheme val="minor"/>
    </font>
    <font>
      <b/>
      <sz val="12"/>
      <color rgb="FFC88500"/>
      <name val="Calibri"/>
      <family val="2"/>
      <scheme val="minor"/>
    </font>
    <font>
      <b/>
      <sz val="12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333333"/>
      <name val="Calibri"/>
      <family val="2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u/>
      <sz val="11"/>
      <color rgb="FF06FA0C"/>
      <name val="Calibri"/>
      <family val="2"/>
      <scheme val="minor"/>
    </font>
    <font>
      <b/>
      <sz val="11"/>
      <color rgb="FF06FA0C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D7C8F"/>
        <bgColor indexed="64"/>
      </patternFill>
    </fill>
    <fill>
      <patternFill patternType="solid">
        <fgColor rgb="FF328B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F000"/>
        <bgColor indexed="64"/>
      </patternFill>
    </fill>
    <fill>
      <patternFill patternType="solid">
        <fgColor rgb="FFFFD243"/>
        <bgColor indexed="64"/>
      </patternFill>
    </fill>
    <fill>
      <patternFill patternType="solid">
        <fgColor rgb="FF2A7486"/>
        <bgColor indexed="64"/>
      </patternFill>
    </fill>
    <fill>
      <patternFill patternType="solid">
        <fgColor rgb="FFEAB200"/>
        <bgColor indexed="64"/>
      </patternFill>
    </fill>
    <fill>
      <patternFill patternType="solid">
        <fgColor rgb="FFFABE00"/>
        <bgColor indexed="64"/>
      </patternFill>
    </fill>
    <fill>
      <patternFill patternType="solid">
        <fgColor rgb="FF0079A4"/>
        <bgColor indexed="64"/>
      </patternFill>
    </fill>
    <fill>
      <patternFill patternType="solid">
        <fgColor rgb="FF00A44A"/>
        <bgColor indexed="64"/>
      </patternFill>
    </fill>
    <fill>
      <patternFill patternType="solid">
        <fgColor rgb="FF2299D4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rgb="FF1C7FB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45D3A"/>
        <bgColor indexed="64"/>
      </patternFill>
    </fill>
    <fill>
      <patternFill patternType="solid">
        <fgColor rgb="FF31869B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70" fillId="0" borderId="0" applyNumberFormat="0" applyFill="0" applyBorder="0" applyAlignment="0" applyProtection="0"/>
  </cellStyleXfs>
  <cellXfs count="316">
    <xf numFmtId="0" fontId="0" fillId="0" borderId="0" xfId="0"/>
    <xf numFmtId="0" fontId="21" fillId="0" borderId="0" xfId="0" applyFont="1"/>
    <xf numFmtId="0" fontId="23" fillId="38" borderId="10" xfId="0" applyNumberFormat="1" applyFont="1" applyFill="1" applyBorder="1" applyAlignment="1">
      <alignment horizontal="right"/>
    </xf>
    <xf numFmtId="0" fontId="22" fillId="38" borderId="0" xfId="0" applyNumberFormat="1" applyFont="1" applyFill="1" applyBorder="1" applyAlignment="1">
      <alignment horizontal="left"/>
    </xf>
    <xf numFmtId="0" fontId="24" fillId="34" borderId="10" xfId="0" applyNumberFormat="1" applyFont="1" applyFill="1" applyBorder="1" applyAlignment="1">
      <alignment horizontal="right"/>
    </xf>
    <xf numFmtId="164" fontId="25" fillId="34" borderId="0" xfId="0" applyNumberFormat="1" applyFont="1" applyFill="1" applyBorder="1" applyAlignment="1">
      <alignment horizontal="left"/>
    </xf>
    <xf numFmtId="0" fontId="18" fillId="52" borderId="46" xfId="0" applyFont="1" applyFill="1" applyBorder="1" applyAlignment="1">
      <alignment horizontal="center" vertical="center"/>
    </xf>
    <xf numFmtId="0" fontId="18" fillId="51" borderId="21" xfId="0" applyFont="1" applyFill="1" applyBorder="1" applyAlignment="1">
      <alignment horizontal="center" vertical="center"/>
    </xf>
    <xf numFmtId="0" fontId="24" fillId="34" borderId="34" xfId="0" applyNumberFormat="1" applyFont="1" applyFill="1" applyBorder="1" applyAlignment="1">
      <alignment horizontal="right"/>
    </xf>
    <xf numFmtId="0" fontId="24" fillId="34" borderId="38" xfId="0" applyNumberFormat="1" applyFont="1" applyFill="1" applyBorder="1" applyAlignment="1">
      <alignment horizontal="right"/>
    </xf>
    <xf numFmtId="0" fontId="22" fillId="38" borderId="33" xfId="0" applyFont="1" applyFill="1" applyBorder="1" applyAlignment="1">
      <alignment horizontal="center"/>
    </xf>
    <xf numFmtId="2" fontId="22" fillId="38" borderId="30" xfId="0" applyNumberFormat="1" applyFont="1" applyFill="1" applyBorder="1" applyAlignment="1">
      <alignment horizontal="right"/>
    </xf>
    <xf numFmtId="0" fontId="22" fillId="38" borderId="34" xfId="0" applyFont="1" applyFill="1" applyBorder="1" applyAlignment="1">
      <alignment horizontal="center"/>
    </xf>
    <xf numFmtId="0" fontId="22" fillId="38" borderId="41" xfId="0" applyFont="1" applyFill="1" applyBorder="1" applyAlignment="1">
      <alignment horizontal="center"/>
    </xf>
    <xf numFmtId="0" fontId="23" fillId="38" borderId="38" xfId="0" applyNumberFormat="1" applyFont="1" applyFill="1" applyBorder="1" applyAlignment="1">
      <alignment horizontal="right"/>
    </xf>
    <xf numFmtId="0" fontId="22" fillId="38" borderId="36" xfId="0" applyNumberFormat="1" applyFont="1" applyFill="1" applyBorder="1" applyAlignment="1">
      <alignment horizontal="left"/>
    </xf>
    <xf numFmtId="2" fontId="22" fillId="38" borderId="40" xfId="0" applyNumberFormat="1" applyFont="1" applyFill="1" applyBorder="1" applyAlignment="1">
      <alignment horizontal="right"/>
    </xf>
    <xf numFmtId="0" fontId="22" fillId="38" borderId="0" xfId="0" applyNumberFormat="1" applyFont="1" applyFill="1" applyBorder="1" applyAlignment="1">
      <alignment horizontal="right"/>
    </xf>
    <xf numFmtId="43" fontId="22" fillId="38" borderId="30" xfId="0" applyNumberFormat="1" applyFont="1" applyFill="1" applyBorder="1" applyAlignment="1">
      <alignment horizontal="right"/>
    </xf>
    <xf numFmtId="168" fontId="26" fillId="42" borderId="57" xfId="0" applyNumberFormat="1" applyFont="1" applyFill="1" applyBorder="1" applyAlignment="1">
      <alignment horizontal="right"/>
    </xf>
    <xf numFmtId="168" fontId="26" fillId="42" borderId="58" xfId="0" applyNumberFormat="1" applyFont="1" applyFill="1" applyBorder="1" applyAlignment="1">
      <alignment horizontal="right"/>
    </xf>
    <xf numFmtId="168" fontId="30" fillId="42" borderId="58" xfId="0" applyNumberFormat="1" applyFont="1" applyFill="1" applyBorder="1" applyAlignment="1">
      <alignment horizontal="right"/>
    </xf>
    <xf numFmtId="164" fontId="31" fillId="55" borderId="53" xfId="0" applyNumberFormat="1" applyFont="1" applyFill="1" applyBorder="1" applyAlignment="1">
      <alignment horizontal="right"/>
    </xf>
    <xf numFmtId="164" fontId="31" fillId="55" borderId="54" xfId="0" applyNumberFormat="1" applyFont="1" applyFill="1" applyBorder="1" applyAlignment="1">
      <alignment horizontal="left"/>
    </xf>
    <xf numFmtId="164" fontId="31" fillId="55" borderId="41" xfId="0" applyNumberFormat="1" applyFont="1" applyFill="1" applyBorder="1" applyAlignment="1">
      <alignment horizontal="right"/>
    </xf>
    <xf numFmtId="164" fontId="31" fillId="55" borderId="40" xfId="0" applyNumberFormat="1" applyFont="1" applyFill="1" applyBorder="1" applyAlignment="1">
      <alignment horizontal="left"/>
    </xf>
    <xf numFmtId="164" fontId="20" fillId="53" borderId="34" xfId="0" applyNumberFormat="1" applyFont="1" applyFill="1" applyBorder="1" applyAlignment="1">
      <alignment horizontal="right" vertical="center"/>
    </xf>
    <xf numFmtId="164" fontId="20" fillId="53" borderId="30" xfId="0" applyNumberFormat="1" applyFont="1" applyFill="1" applyBorder="1" applyAlignment="1">
      <alignment horizontal="left" vertical="center"/>
    </xf>
    <xf numFmtId="0" fontId="29" fillId="0" borderId="0" xfId="0" applyFont="1"/>
    <xf numFmtId="164" fontId="19" fillId="43" borderId="34" xfId="0" applyNumberFormat="1" applyFont="1" applyFill="1" applyBorder="1" applyAlignment="1">
      <alignment horizontal="right" vertical="center"/>
    </xf>
    <xf numFmtId="165" fontId="19" fillId="41" borderId="41" xfId="0" applyNumberFormat="1" applyFont="1" applyFill="1" applyBorder="1" applyAlignment="1">
      <alignment horizontal="right" vertical="center"/>
    </xf>
    <xf numFmtId="0" fontId="19" fillId="51" borderId="48" xfId="0" applyFont="1" applyFill="1" applyBorder="1" applyAlignment="1">
      <alignment horizontal="center" vertical="center"/>
    </xf>
    <xf numFmtId="168" fontId="30" fillId="42" borderId="42" xfId="0" applyNumberFormat="1" applyFont="1" applyFill="1" applyBorder="1" applyAlignment="1">
      <alignment horizontal="right" vertical="center"/>
    </xf>
    <xf numFmtId="164" fontId="19" fillId="43" borderId="43" xfId="0" applyNumberFormat="1" applyFont="1" applyFill="1" applyBorder="1" applyAlignment="1">
      <alignment vertical="center"/>
    </xf>
    <xf numFmtId="165" fontId="19" fillId="41" borderId="44" xfId="0" applyNumberFormat="1" applyFont="1" applyFill="1" applyBorder="1" applyAlignment="1">
      <alignment vertical="center"/>
    </xf>
    <xf numFmtId="168" fontId="30" fillId="42" borderId="28" xfId="0" applyNumberFormat="1" applyFont="1" applyFill="1" applyBorder="1" applyAlignment="1">
      <alignment horizontal="right" vertical="center"/>
    </xf>
    <xf numFmtId="164" fontId="19" fillId="43" borderId="30" xfId="0" applyNumberFormat="1" applyFont="1" applyFill="1" applyBorder="1" applyAlignment="1">
      <alignment vertical="center"/>
    </xf>
    <xf numFmtId="165" fontId="19" fillId="41" borderId="40" xfId="0" applyNumberFormat="1" applyFont="1" applyFill="1" applyBorder="1" applyAlignment="1">
      <alignment vertical="center"/>
    </xf>
    <xf numFmtId="168" fontId="30" fillId="42" borderId="53" xfId="0" applyNumberFormat="1" applyFont="1" applyFill="1" applyBorder="1" applyAlignment="1">
      <alignment horizontal="right" vertical="center"/>
    </xf>
    <xf numFmtId="168" fontId="30" fillId="42" borderId="54" xfId="0" applyNumberFormat="1" applyFont="1" applyFill="1" applyBorder="1" applyAlignment="1">
      <alignment horizontal="right" vertical="center"/>
    </xf>
    <xf numFmtId="2" fontId="19" fillId="41" borderId="21" xfId="42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165" fontId="0" fillId="0" borderId="0" xfId="0" applyNumberFormat="1"/>
    <xf numFmtId="0" fontId="33" fillId="36" borderId="0" xfId="0" applyFont="1" applyFill="1" applyBorder="1"/>
    <xf numFmtId="0" fontId="33" fillId="0" borderId="0" xfId="0" applyFont="1"/>
    <xf numFmtId="0" fontId="34" fillId="52" borderId="46" xfId="0" applyFont="1" applyFill="1" applyBorder="1" applyAlignment="1">
      <alignment horizontal="center" vertical="center"/>
    </xf>
    <xf numFmtId="0" fontId="34" fillId="52" borderId="49" xfId="0" applyFont="1" applyFill="1" applyBorder="1" applyAlignment="1">
      <alignment horizontal="right" vertical="center"/>
    </xf>
    <xf numFmtId="0" fontId="34" fillId="52" borderId="50" xfId="0" applyFont="1" applyFill="1" applyBorder="1" applyAlignment="1">
      <alignment horizontal="left" vertical="center"/>
    </xf>
    <xf numFmtId="0" fontId="34" fillId="52" borderId="51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right"/>
    </xf>
    <xf numFmtId="0" fontId="36" fillId="38" borderId="18" xfId="0" applyFont="1" applyFill="1" applyBorder="1" applyAlignment="1">
      <alignment horizontal="right"/>
    </xf>
    <xf numFmtId="166" fontId="37" fillId="38" borderId="20" xfId="0" applyNumberFormat="1" applyFont="1" applyFill="1" applyBorder="1" applyAlignment="1">
      <alignment horizontal="left"/>
    </xf>
    <xf numFmtId="166" fontId="36" fillId="34" borderId="28" xfId="0" applyNumberFormat="1" applyFont="1" applyFill="1" applyBorder="1"/>
    <xf numFmtId="0" fontId="38" fillId="39" borderId="33" xfId="0" applyFont="1" applyFill="1" applyBorder="1" applyAlignment="1">
      <alignment horizontal="right"/>
    </xf>
    <xf numFmtId="0" fontId="36" fillId="38" borderId="26" xfId="0" applyFont="1" applyFill="1" applyBorder="1" applyAlignment="1">
      <alignment horizontal="right"/>
    </xf>
    <xf numFmtId="0" fontId="36" fillId="38" borderId="13" xfId="0" applyFont="1" applyFill="1" applyBorder="1" applyAlignment="1">
      <alignment horizontal="right"/>
    </xf>
    <xf numFmtId="166" fontId="37" fillId="38" borderId="14" xfId="0" applyNumberFormat="1" applyFont="1" applyFill="1" applyBorder="1" applyAlignment="1">
      <alignment horizontal="left"/>
    </xf>
    <xf numFmtId="166" fontId="36" fillId="34" borderId="32" xfId="0" applyNumberFormat="1" applyFont="1" applyFill="1" applyBorder="1"/>
    <xf numFmtId="0" fontId="38" fillId="39" borderId="34" xfId="0" applyFont="1" applyFill="1" applyBorder="1" applyAlignment="1">
      <alignment horizontal="right"/>
    </xf>
    <xf numFmtId="166" fontId="36" fillId="34" borderId="42" xfId="0" applyNumberFormat="1" applyFont="1" applyFill="1" applyBorder="1"/>
    <xf numFmtId="0" fontId="36" fillId="38" borderId="34" xfId="0" applyFont="1" applyFill="1" applyBorder="1" applyAlignment="1">
      <alignment horizontal="right"/>
    </xf>
    <xf numFmtId="0" fontId="36" fillId="38" borderId="10" xfId="0" applyFont="1" applyFill="1" applyBorder="1" applyAlignment="1">
      <alignment horizontal="right"/>
    </xf>
    <xf numFmtId="166" fontId="37" fillId="38" borderId="12" xfId="0" applyNumberFormat="1" applyFont="1" applyFill="1" applyBorder="1" applyAlignment="1">
      <alignment horizontal="left"/>
    </xf>
    <xf numFmtId="166" fontId="36" fillId="34" borderId="43" xfId="0" applyNumberFormat="1" applyFont="1" applyFill="1" applyBorder="1"/>
    <xf numFmtId="0" fontId="36" fillId="38" borderId="41" xfId="0" applyFont="1" applyFill="1" applyBorder="1" applyAlignment="1">
      <alignment horizontal="right"/>
    </xf>
    <xf numFmtId="0" fontId="36" fillId="38" borderId="38" xfId="0" applyFont="1" applyFill="1" applyBorder="1" applyAlignment="1">
      <alignment horizontal="right"/>
    </xf>
    <xf numFmtId="166" fontId="37" fillId="38" borderId="39" xfId="0" applyNumberFormat="1" applyFont="1" applyFill="1" applyBorder="1" applyAlignment="1">
      <alignment horizontal="left"/>
    </xf>
    <xf numFmtId="166" fontId="36" fillId="34" borderId="44" xfId="0" applyNumberFormat="1" applyFont="1" applyFill="1" applyBorder="1"/>
    <xf numFmtId="0" fontId="40" fillId="39" borderId="41" xfId="0" applyFont="1" applyFill="1" applyBorder="1" applyAlignment="1">
      <alignment horizontal="right"/>
    </xf>
    <xf numFmtId="0" fontId="41" fillId="36" borderId="0" xfId="0" applyFont="1" applyFill="1" applyAlignment="1">
      <alignment vertical="center"/>
    </xf>
    <xf numFmtId="0" fontId="41" fillId="0" borderId="0" xfId="0" applyFont="1" applyAlignment="1">
      <alignment vertical="center"/>
    </xf>
    <xf numFmtId="0" fontId="34" fillId="51" borderId="46" xfId="0" applyFont="1" applyFill="1" applyBorder="1" applyAlignment="1">
      <alignment horizontal="center" vertical="center"/>
    </xf>
    <xf numFmtId="0" fontId="34" fillId="51" borderId="52" xfId="0" applyFont="1" applyFill="1" applyBorder="1" applyAlignment="1">
      <alignment horizontal="center" vertical="center"/>
    </xf>
    <xf numFmtId="0" fontId="34" fillId="51" borderId="50" xfId="0" applyFont="1" applyFill="1" applyBorder="1" applyAlignment="1">
      <alignment horizontal="center" vertical="center"/>
    </xf>
    <xf numFmtId="0" fontId="34" fillId="51" borderId="48" xfId="0" applyFont="1" applyFill="1" applyBorder="1" applyAlignment="1">
      <alignment horizontal="center" vertical="center"/>
    </xf>
    <xf numFmtId="0" fontId="34" fillId="54" borderId="50" xfId="0" applyFont="1" applyFill="1" applyBorder="1" applyAlignment="1">
      <alignment horizontal="center" vertical="center"/>
    </xf>
    <xf numFmtId="0" fontId="34" fillId="54" borderId="52" xfId="0" applyFont="1" applyFill="1" applyBorder="1" applyAlignment="1">
      <alignment horizontal="center" vertical="center"/>
    </xf>
    <xf numFmtId="0" fontId="34" fillId="54" borderId="51" xfId="0" applyFont="1" applyFill="1" applyBorder="1" applyAlignment="1">
      <alignment horizontal="center" vertical="center"/>
    </xf>
    <xf numFmtId="0" fontId="33" fillId="36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42" fillId="38" borderId="29" xfId="0" applyFont="1" applyFill="1" applyBorder="1" applyAlignment="1">
      <alignment horizontal="right"/>
    </xf>
    <xf numFmtId="0" fontId="36" fillId="38" borderId="0" xfId="0" applyFont="1" applyFill="1" applyBorder="1" applyAlignment="1">
      <alignment horizontal="right"/>
    </xf>
    <xf numFmtId="166" fontId="37" fillId="38" borderId="0" xfId="0" applyNumberFormat="1" applyFont="1" applyFill="1" applyBorder="1" applyAlignment="1">
      <alignment horizontal="left"/>
    </xf>
    <xf numFmtId="166" fontId="36" fillId="34" borderId="34" xfId="0" applyNumberFormat="1" applyFont="1" applyFill="1" applyBorder="1"/>
    <xf numFmtId="166" fontId="43" fillId="40" borderId="10" xfId="0" applyNumberFormat="1" applyFont="1" applyFill="1" applyBorder="1" applyAlignment="1">
      <alignment horizontal="right"/>
    </xf>
    <xf numFmtId="2" fontId="44" fillId="40" borderId="12" xfId="0" applyNumberFormat="1" applyFont="1" applyFill="1" applyBorder="1"/>
    <xf numFmtId="168" fontId="45" fillId="42" borderId="16" xfId="0" applyNumberFormat="1" applyFont="1" applyFill="1" applyBorder="1" applyAlignment="1">
      <alignment horizontal="right"/>
    </xf>
    <xf numFmtId="165" fontId="34" fillId="41" borderId="0" xfId="0" applyNumberFormat="1" applyFont="1" applyFill="1" applyBorder="1"/>
    <xf numFmtId="164" fontId="34" fillId="43" borderId="10" xfId="0" applyNumberFormat="1" applyFont="1" applyFill="1" applyBorder="1"/>
    <xf numFmtId="169" fontId="34" fillId="44" borderId="43" xfId="42" applyNumberFormat="1" applyFont="1" applyFill="1" applyBorder="1"/>
    <xf numFmtId="169" fontId="34" fillId="33" borderId="12" xfId="42" applyNumberFormat="1" applyFont="1" applyFill="1" applyBorder="1"/>
    <xf numFmtId="169" fontId="34" fillId="33" borderId="16" xfId="42" applyNumberFormat="1" applyFont="1" applyFill="1" applyBorder="1"/>
    <xf numFmtId="0" fontId="46" fillId="33" borderId="30" xfId="0" applyFont="1" applyFill="1" applyBorder="1"/>
    <xf numFmtId="0" fontId="33" fillId="36" borderId="0" xfId="0" applyFont="1" applyFill="1"/>
    <xf numFmtId="0" fontId="42" fillId="38" borderId="31" xfId="0" applyFont="1" applyFill="1" applyBorder="1" applyAlignment="1">
      <alignment horizontal="right"/>
    </xf>
    <xf numFmtId="0" fontId="36" fillId="38" borderId="11" xfId="0" applyFont="1" applyFill="1" applyBorder="1" applyAlignment="1">
      <alignment horizontal="right"/>
    </xf>
    <xf numFmtId="166" fontId="37" fillId="38" borderId="11" xfId="0" applyNumberFormat="1" applyFont="1" applyFill="1" applyBorder="1" applyAlignment="1">
      <alignment horizontal="left"/>
    </xf>
    <xf numFmtId="166" fontId="36" fillId="34" borderId="45" xfId="0" applyNumberFormat="1" applyFont="1" applyFill="1" applyBorder="1"/>
    <xf numFmtId="166" fontId="44" fillId="40" borderId="12" xfId="0" applyNumberFormat="1" applyFont="1" applyFill="1" applyBorder="1"/>
    <xf numFmtId="168" fontId="45" fillId="42" borderId="17" xfId="0" applyNumberFormat="1" applyFont="1" applyFill="1" applyBorder="1" applyAlignment="1">
      <alignment horizontal="right"/>
    </xf>
    <xf numFmtId="165" fontId="34" fillId="41" borderId="11" xfId="0" applyNumberFormat="1" applyFont="1" applyFill="1" applyBorder="1"/>
    <xf numFmtId="164" fontId="34" fillId="43" borderId="13" xfId="0" applyNumberFormat="1" applyFont="1" applyFill="1" applyBorder="1"/>
    <xf numFmtId="169" fontId="34" fillId="44" borderId="45" xfId="42" applyNumberFormat="1" applyFont="1" applyFill="1" applyBorder="1"/>
    <xf numFmtId="169" fontId="34" fillId="33" borderId="14" xfId="42" applyNumberFormat="1" applyFont="1" applyFill="1" applyBorder="1"/>
    <xf numFmtId="169" fontId="34" fillId="33" borderId="17" xfId="42" applyNumberFormat="1" applyFont="1" applyFill="1" applyBorder="1"/>
    <xf numFmtId="0" fontId="46" fillId="33" borderId="32" xfId="0" applyFont="1" applyFill="1" applyBorder="1"/>
    <xf numFmtId="0" fontId="42" fillId="38" borderId="33" xfId="0" applyFont="1" applyFill="1" applyBorder="1" applyAlignment="1">
      <alignment horizontal="right"/>
    </xf>
    <xf numFmtId="166" fontId="37" fillId="38" borderId="19" xfId="0" applyNumberFormat="1" applyFont="1" applyFill="1" applyBorder="1" applyAlignment="1">
      <alignment horizontal="left"/>
    </xf>
    <xf numFmtId="166" fontId="36" fillId="34" borderId="33" xfId="0" applyNumberFormat="1" applyFont="1" applyFill="1" applyBorder="1"/>
    <xf numFmtId="166" fontId="43" fillId="40" borderId="18" xfId="0" applyNumberFormat="1" applyFont="1" applyFill="1" applyBorder="1" applyAlignment="1">
      <alignment horizontal="right"/>
    </xf>
    <xf numFmtId="166" fontId="44" fillId="40" borderId="20" xfId="0" applyNumberFormat="1" applyFont="1" applyFill="1" applyBorder="1"/>
    <xf numFmtId="168" fontId="45" fillId="42" borderId="15" xfId="0" applyNumberFormat="1" applyFont="1" applyFill="1" applyBorder="1" applyAlignment="1">
      <alignment horizontal="right"/>
    </xf>
    <xf numFmtId="165" fontId="34" fillId="41" borderId="20" xfId="0" applyNumberFormat="1" applyFont="1" applyFill="1" applyBorder="1"/>
    <xf numFmtId="164" fontId="34" fillId="43" borderId="0" xfId="0" applyNumberFormat="1" applyFont="1" applyFill="1" applyBorder="1"/>
    <xf numFmtId="0" fontId="42" fillId="38" borderId="34" xfId="0" applyFont="1" applyFill="1" applyBorder="1" applyAlignment="1">
      <alignment horizontal="right"/>
    </xf>
    <xf numFmtId="166" fontId="47" fillId="34" borderId="43" xfId="0" applyNumberFormat="1" applyFont="1" applyFill="1" applyBorder="1"/>
    <xf numFmtId="165" fontId="34" fillId="41" borderId="12" xfId="0" applyNumberFormat="1" applyFont="1" applyFill="1" applyBorder="1"/>
    <xf numFmtId="0" fontId="37" fillId="38" borderId="10" xfId="0" applyFont="1" applyFill="1" applyBorder="1" applyAlignment="1">
      <alignment horizontal="right"/>
    </xf>
    <xf numFmtId="166" fontId="48" fillId="34" borderId="43" xfId="0" applyNumberFormat="1" applyFont="1" applyFill="1" applyBorder="1"/>
    <xf numFmtId="0" fontId="42" fillId="38" borderId="26" xfId="0" applyFont="1" applyFill="1" applyBorder="1" applyAlignment="1">
      <alignment horizontal="right"/>
    </xf>
    <xf numFmtId="166" fontId="48" fillId="34" borderId="45" xfId="0" applyNumberFormat="1" applyFont="1" applyFill="1" applyBorder="1"/>
    <xf numFmtId="166" fontId="36" fillId="34" borderId="26" xfId="0" applyNumberFormat="1" applyFont="1" applyFill="1" applyBorder="1"/>
    <xf numFmtId="166" fontId="43" fillId="40" borderId="13" xfId="0" applyNumberFormat="1" applyFont="1" applyFill="1" applyBorder="1" applyAlignment="1">
      <alignment horizontal="right"/>
    </xf>
    <xf numFmtId="166" fontId="44" fillId="40" borderId="14" xfId="0" applyNumberFormat="1" applyFont="1" applyFill="1" applyBorder="1"/>
    <xf numFmtId="165" fontId="34" fillId="41" borderId="14" xfId="0" applyNumberFormat="1" applyFont="1" applyFill="1" applyBorder="1"/>
    <xf numFmtId="0" fontId="42" fillId="38" borderId="27" xfId="0" applyFont="1" applyFill="1" applyBorder="1" applyAlignment="1">
      <alignment horizontal="right"/>
    </xf>
    <xf numFmtId="166" fontId="47" fillId="34" borderId="28" xfId="0" applyNumberFormat="1" applyFont="1" applyFill="1" applyBorder="1" applyAlignment="1">
      <alignment wrapText="1"/>
    </xf>
    <xf numFmtId="166" fontId="36" fillId="34" borderId="34" xfId="0" applyNumberFormat="1" applyFont="1" applyFill="1" applyBorder="1" applyAlignment="1">
      <alignment wrapText="1"/>
    </xf>
    <xf numFmtId="164" fontId="34" fillId="43" borderId="18" xfId="0" applyNumberFormat="1" applyFont="1" applyFill="1" applyBorder="1"/>
    <xf numFmtId="169" fontId="34" fillId="44" borderId="42" xfId="42" applyNumberFormat="1" applyFont="1" applyFill="1" applyBorder="1"/>
    <xf numFmtId="169" fontId="34" fillId="33" borderId="20" xfId="42" applyNumberFormat="1" applyFont="1" applyFill="1" applyBorder="1"/>
    <xf numFmtId="169" fontId="34" fillId="33" borderId="15" xfId="42" applyNumberFormat="1" applyFont="1" applyFill="1" applyBorder="1"/>
    <xf numFmtId="0" fontId="46" fillId="33" borderId="28" xfId="0" applyFont="1" applyFill="1" applyBorder="1"/>
    <xf numFmtId="166" fontId="47" fillId="34" borderId="30" xfId="0" applyNumberFormat="1" applyFont="1" applyFill="1" applyBorder="1" applyAlignment="1">
      <alignment wrapText="1"/>
    </xf>
    <xf numFmtId="166" fontId="47" fillId="34" borderId="32" xfId="0" applyNumberFormat="1" applyFont="1" applyFill="1" applyBorder="1" applyAlignment="1">
      <alignment wrapText="1"/>
    </xf>
    <xf numFmtId="166" fontId="47" fillId="34" borderId="43" xfId="0" applyNumberFormat="1" applyFont="1" applyFill="1" applyBorder="1" applyAlignment="1">
      <alignment wrapText="1"/>
    </xf>
    <xf numFmtId="166" fontId="36" fillId="34" borderId="33" xfId="0" applyNumberFormat="1" applyFont="1" applyFill="1" applyBorder="1" applyAlignment="1">
      <alignment wrapText="1"/>
    </xf>
    <xf numFmtId="167" fontId="33" fillId="36" borderId="0" xfId="0" applyNumberFormat="1" applyFont="1" applyFill="1"/>
    <xf numFmtId="0" fontId="37" fillId="38" borderId="0" xfId="0" applyFont="1" applyFill="1" applyBorder="1" applyAlignment="1">
      <alignment horizontal="right"/>
    </xf>
    <xf numFmtId="166" fontId="48" fillId="34" borderId="43" xfId="0" applyNumberFormat="1" applyFont="1" applyFill="1" applyBorder="1" applyAlignment="1">
      <alignment wrapText="1"/>
    </xf>
    <xf numFmtId="0" fontId="42" fillId="38" borderId="35" xfId="0" applyFont="1" applyFill="1" applyBorder="1" applyAlignment="1">
      <alignment horizontal="right"/>
    </xf>
    <xf numFmtId="0" fontId="36" fillId="38" borderId="36" xfId="0" applyFont="1" applyFill="1" applyBorder="1" applyAlignment="1">
      <alignment horizontal="right"/>
    </xf>
    <xf numFmtId="166" fontId="37" fillId="38" borderId="36" xfId="0" applyNumberFormat="1" applyFont="1" applyFill="1" applyBorder="1" applyAlignment="1">
      <alignment horizontal="left"/>
    </xf>
    <xf numFmtId="166" fontId="48" fillId="34" borderId="44" xfId="0" applyNumberFormat="1" applyFont="1" applyFill="1" applyBorder="1"/>
    <xf numFmtId="166" fontId="36" fillId="34" borderId="41" xfId="0" applyNumberFormat="1" applyFont="1" applyFill="1" applyBorder="1"/>
    <xf numFmtId="166" fontId="43" fillId="40" borderId="38" xfId="0" applyNumberFormat="1" applyFont="1" applyFill="1" applyBorder="1" applyAlignment="1">
      <alignment horizontal="right"/>
    </xf>
    <xf numFmtId="166" fontId="44" fillId="40" borderId="39" xfId="0" applyNumberFormat="1" applyFont="1" applyFill="1" applyBorder="1"/>
    <xf numFmtId="168" fontId="45" fillId="42" borderId="37" xfId="0" applyNumberFormat="1" applyFont="1" applyFill="1" applyBorder="1" applyAlignment="1">
      <alignment horizontal="right"/>
    </xf>
    <xf numFmtId="165" fontId="34" fillId="41" borderId="39" xfId="0" applyNumberFormat="1" applyFont="1" applyFill="1" applyBorder="1"/>
    <xf numFmtId="164" fontId="34" fillId="43" borderId="38" xfId="0" applyNumberFormat="1" applyFont="1" applyFill="1" applyBorder="1"/>
    <xf numFmtId="169" fontId="34" fillId="44" borderId="44" xfId="42" applyNumberFormat="1" applyFont="1" applyFill="1" applyBorder="1"/>
    <xf numFmtId="169" fontId="34" fillId="33" borderId="39" xfId="42" applyNumberFormat="1" applyFont="1" applyFill="1" applyBorder="1"/>
    <xf numFmtId="169" fontId="34" fillId="33" borderId="37" xfId="42" applyNumberFormat="1" applyFont="1" applyFill="1" applyBorder="1"/>
    <xf numFmtId="0" fontId="46" fillId="33" borderId="40" xfId="0" applyFont="1" applyFill="1" applyBorder="1"/>
    <xf numFmtId="168" fontId="49" fillId="42" borderId="17" xfId="0" applyNumberFormat="1" applyFont="1" applyFill="1" applyBorder="1" applyAlignment="1">
      <alignment horizontal="right" vertical="center"/>
    </xf>
    <xf numFmtId="165" fontId="32" fillId="41" borderId="17" xfId="0" applyNumberFormat="1" applyFont="1" applyFill="1" applyBorder="1" applyAlignment="1">
      <alignment vertical="center"/>
    </xf>
    <xf numFmtId="164" fontId="32" fillId="43" borderId="17" xfId="0" applyNumberFormat="1" applyFont="1" applyFill="1" applyBorder="1" applyAlignment="1">
      <alignment vertical="center"/>
    </xf>
    <xf numFmtId="169" fontId="33" fillId="36" borderId="0" xfId="0" applyNumberFormat="1" applyFont="1" applyFill="1"/>
    <xf numFmtId="0" fontId="51" fillId="36" borderId="0" xfId="0" applyFont="1" applyFill="1" applyAlignment="1">
      <alignment vertical="center"/>
    </xf>
    <xf numFmtId="0" fontId="51" fillId="0" borderId="0" xfId="0" applyFont="1" applyAlignment="1">
      <alignment vertical="center"/>
    </xf>
    <xf numFmtId="0" fontId="52" fillId="35" borderId="55" xfId="0" applyFont="1" applyFill="1" applyBorder="1" applyAlignment="1">
      <alignment horizontal="right"/>
    </xf>
    <xf numFmtId="0" fontId="52" fillId="35" borderId="56" xfId="0" applyFont="1" applyFill="1" applyBorder="1" applyAlignment="1">
      <alignment horizontal="right"/>
    </xf>
    <xf numFmtId="0" fontId="51" fillId="36" borderId="0" xfId="0" applyFont="1" applyFill="1"/>
    <xf numFmtId="0" fontId="51" fillId="0" borderId="0" xfId="0" applyFont="1"/>
    <xf numFmtId="0" fontId="54" fillId="37" borderId="61" xfId="0" applyFont="1" applyFill="1" applyBorder="1" applyAlignment="1">
      <alignment horizontal="center"/>
    </xf>
    <xf numFmtId="0" fontId="54" fillId="37" borderId="52" xfId="0" applyFont="1" applyFill="1" applyBorder="1" applyAlignment="1">
      <alignment horizontal="center"/>
    </xf>
    <xf numFmtId="0" fontId="55" fillId="38" borderId="29" xfId="0" applyFont="1" applyFill="1" applyBorder="1" applyAlignment="1">
      <alignment horizontal="right"/>
    </xf>
    <xf numFmtId="0" fontId="56" fillId="34" borderId="0" xfId="0" applyFont="1" applyFill="1" applyBorder="1" applyAlignment="1">
      <alignment horizontal="right"/>
    </xf>
    <xf numFmtId="166" fontId="57" fillId="34" borderId="12" xfId="0" applyNumberFormat="1" applyFont="1" applyFill="1" applyBorder="1" applyAlignment="1">
      <alignment horizontal="right"/>
    </xf>
    <xf numFmtId="166" fontId="57" fillId="34" borderId="16" xfId="0" applyNumberFormat="1" applyFont="1" applyFill="1" applyBorder="1" applyAlignment="1">
      <alignment horizontal="right"/>
    </xf>
    <xf numFmtId="166" fontId="59" fillId="47" borderId="29" xfId="0" applyNumberFormat="1" applyFont="1" applyFill="1" applyBorder="1" applyAlignment="1">
      <alignment horizontal="right"/>
    </xf>
    <xf numFmtId="0" fontId="55" fillId="38" borderId="35" xfId="0" applyFont="1" applyFill="1" applyBorder="1" applyAlignment="1">
      <alignment horizontal="right"/>
    </xf>
    <xf numFmtId="0" fontId="57" fillId="46" borderId="38" xfId="0" applyFont="1" applyFill="1" applyBorder="1" applyAlignment="1">
      <alignment horizontal="right"/>
    </xf>
    <xf numFmtId="166" fontId="57" fillId="46" borderId="39" xfId="0" applyNumberFormat="1" applyFont="1" applyFill="1" applyBorder="1" applyAlignment="1">
      <alignment horizontal="right"/>
    </xf>
    <xf numFmtId="166" fontId="61" fillId="50" borderId="35" xfId="0" applyNumberFormat="1" applyFont="1" applyFill="1" applyBorder="1" applyAlignment="1">
      <alignment horizontal="right"/>
    </xf>
    <xf numFmtId="0" fontId="62" fillId="0" borderId="0" xfId="0" applyFont="1"/>
    <xf numFmtId="166" fontId="51" fillId="36" borderId="0" xfId="0" applyNumberFormat="1" applyFont="1" applyFill="1"/>
    <xf numFmtId="0" fontId="63" fillId="0" borderId="0" xfId="0" applyFont="1"/>
    <xf numFmtId="167" fontId="51" fillId="36" borderId="0" xfId="0" applyNumberFormat="1" applyFont="1" applyFill="1"/>
    <xf numFmtId="0" fontId="19" fillId="56" borderId="48" xfId="0" applyFont="1" applyFill="1" applyBorder="1" applyAlignment="1">
      <alignment horizontal="center" vertical="center"/>
    </xf>
    <xf numFmtId="0" fontId="39" fillId="39" borderId="0" xfId="0" applyFont="1" applyFill="1" applyBorder="1" applyAlignment="1"/>
    <xf numFmtId="0" fontId="39" fillId="39" borderId="30" xfId="0" applyFont="1" applyFill="1" applyBorder="1" applyAlignment="1"/>
    <xf numFmtId="2" fontId="36" fillId="34" borderId="54" xfId="0" applyNumberFormat="1" applyFont="1" applyFill="1" applyBorder="1" applyAlignment="1">
      <alignment horizontal="right"/>
    </xf>
    <xf numFmtId="2" fontId="36" fillId="34" borderId="30" xfId="0" applyNumberFormat="1" applyFont="1" applyFill="1" applyBorder="1" applyAlignment="1">
      <alignment horizontal="right"/>
    </xf>
    <xf numFmtId="2" fontId="36" fillId="34" borderId="40" xfId="0" applyNumberFormat="1" applyFont="1" applyFill="1" applyBorder="1" applyAlignment="1">
      <alignment horizontal="right"/>
    </xf>
    <xf numFmtId="2" fontId="36" fillId="34" borderId="0" xfId="0" applyNumberFormat="1" applyFont="1" applyFill="1" applyBorder="1" applyAlignment="1">
      <alignment horizontal="right"/>
    </xf>
    <xf numFmtId="2" fontId="36" fillId="34" borderId="36" xfId="0" applyNumberFormat="1" applyFont="1" applyFill="1" applyBorder="1" applyAlignment="1">
      <alignment horizontal="right"/>
    </xf>
    <xf numFmtId="0" fontId="36" fillId="34" borderId="34" xfId="0" applyFont="1" applyFill="1" applyBorder="1" applyAlignment="1">
      <alignment horizontal="right"/>
    </xf>
    <xf numFmtId="0" fontId="36" fillId="34" borderId="41" xfId="0" applyFont="1" applyFill="1" applyBorder="1" applyAlignment="1">
      <alignment horizontal="right"/>
    </xf>
    <xf numFmtId="2" fontId="0" fillId="0" borderId="0" xfId="0" applyNumberFormat="1"/>
    <xf numFmtId="0" fontId="18" fillId="52" borderId="54" xfId="0" applyFont="1" applyFill="1" applyBorder="1" applyAlignment="1">
      <alignment horizontal="right" vertical="center"/>
    </xf>
    <xf numFmtId="0" fontId="34" fillId="52" borderId="53" xfId="0" applyFont="1" applyFill="1" applyBorder="1" applyAlignment="1">
      <alignment horizontal="center" vertical="center"/>
    </xf>
    <xf numFmtId="0" fontId="42" fillId="38" borderId="53" xfId="0" applyFont="1" applyFill="1" applyBorder="1" applyAlignment="1">
      <alignment horizontal="right"/>
    </xf>
    <xf numFmtId="0" fontId="42" fillId="38" borderId="41" xfId="0" applyFont="1" applyFill="1" applyBorder="1" applyAlignment="1">
      <alignment horizontal="right"/>
    </xf>
    <xf numFmtId="171" fontId="36" fillId="34" borderId="53" xfId="0" applyNumberFormat="1" applyFont="1" applyFill="1" applyBorder="1" applyAlignment="1">
      <alignment horizontal="right"/>
    </xf>
    <xf numFmtId="2" fontId="36" fillId="34" borderId="24" xfId="0" applyNumberFormat="1" applyFont="1" applyFill="1" applyBorder="1" applyAlignment="1">
      <alignment horizontal="right"/>
    </xf>
    <xf numFmtId="0" fontId="18" fillId="52" borderId="59" xfId="0" applyFont="1" applyFill="1" applyBorder="1" applyAlignment="1">
      <alignment horizontal="center" vertical="center"/>
    </xf>
    <xf numFmtId="166" fontId="36" fillId="34" borderId="53" xfId="0" applyNumberFormat="1" applyFont="1" applyFill="1" applyBorder="1" applyAlignment="1">
      <alignment horizontal="right"/>
    </xf>
    <xf numFmtId="166" fontId="36" fillId="34" borderId="34" xfId="0" applyNumberFormat="1" applyFont="1" applyFill="1" applyBorder="1" applyAlignment="1">
      <alignment horizontal="right"/>
    </xf>
    <xf numFmtId="166" fontId="36" fillId="34" borderId="41" xfId="0" applyNumberFormat="1" applyFont="1" applyFill="1" applyBorder="1" applyAlignment="1">
      <alignment horizontal="right"/>
    </xf>
    <xf numFmtId="0" fontId="16" fillId="36" borderId="0" xfId="0" applyFont="1" applyFill="1"/>
    <xf numFmtId="168" fontId="45" fillId="42" borderId="12" xfId="0" applyNumberFormat="1" applyFont="1" applyFill="1" applyBorder="1" applyAlignment="1">
      <alignment horizontal="right"/>
    </xf>
    <xf numFmtId="0" fontId="16" fillId="0" borderId="0" xfId="0" applyFont="1"/>
    <xf numFmtId="10" fontId="51" fillId="36" borderId="0" xfId="0" applyNumberFormat="1" applyFont="1" applyFill="1"/>
    <xf numFmtId="0" fontId="39" fillId="39" borderId="41" xfId="0" applyFont="1" applyFill="1" applyBorder="1" applyAlignment="1"/>
    <xf numFmtId="0" fontId="39" fillId="39" borderId="36" xfId="0" applyFont="1" applyFill="1" applyBorder="1" applyAlignment="1"/>
    <xf numFmtId="0" fontId="39" fillId="39" borderId="40" xfId="0" applyFont="1" applyFill="1" applyBorder="1" applyAlignment="1"/>
    <xf numFmtId="0" fontId="39" fillId="39" borderId="34" xfId="0" applyFont="1" applyFill="1" applyBorder="1" applyAlignment="1"/>
    <xf numFmtId="168" fontId="59" fillId="42" borderId="10" xfId="0" applyNumberFormat="1" applyFont="1" applyFill="1" applyBorder="1" applyAlignment="1">
      <alignment horizontal="right"/>
    </xf>
    <xf numFmtId="168" fontId="61" fillId="49" borderId="38" xfId="0" applyNumberFormat="1" applyFont="1" applyFill="1" applyBorder="1" applyAlignment="1">
      <alignment horizontal="right"/>
    </xf>
    <xf numFmtId="170" fontId="53" fillId="39" borderId="24" xfId="42" applyNumberFormat="1" applyFont="1" applyFill="1" applyBorder="1" applyAlignment="1">
      <alignment horizontal="center"/>
    </xf>
    <xf numFmtId="0" fontId="54" fillId="37" borderId="49" xfId="0" applyFont="1" applyFill="1" applyBorder="1" applyAlignment="1">
      <alignment horizontal="center"/>
    </xf>
    <xf numFmtId="166" fontId="58" fillId="46" borderId="10" xfId="0" applyNumberFormat="1" applyFont="1" applyFill="1" applyBorder="1" applyAlignment="1">
      <alignment horizontal="right"/>
    </xf>
    <xf numFmtId="166" fontId="57" fillId="46" borderId="36" xfId="0" applyNumberFormat="1" applyFont="1" applyFill="1" applyBorder="1" applyAlignment="1">
      <alignment horizontal="right"/>
    </xf>
    <xf numFmtId="165" fontId="60" fillId="41" borderId="43" xfId="0" applyNumberFormat="1" applyFont="1" applyFill="1" applyBorder="1"/>
    <xf numFmtId="165" fontId="60" fillId="48" borderId="44" xfId="0" applyNumberFormat="1" applyFont="1" applyFill="1" applyBorder="1"/>
    <xf numFmtId="165" fontId="34" fillId="33" borderId="12" xfId="42" applyNumberFormat="1" applyFont="1" applyFill="1" applyBorder="1"/>
    <xf numFmtId="164" fontId="34" fillId="33" borderId="16" xfId="42" applyNumberFormat="1" applyFont="1" applyFill="1" applyBorder="1"/>
    <xf numFmtId="2" fontId="46" fillId="33" borderId="30" xfId="0" applyNumberFormat="1" applyFont="1" applyFill="1" applyBorder="1"/>
    <xf numFmtId="165" fontId="60" fillId="54" borderId="39" xfId="0" applyNumberFormat="1" applyFont="1" applyFill="1" applyBorder="1"/>
    <xf numFmtId="165" fontId="60" fillId="54" borderId="37" xfId="0" applyNumberFormat="1" applyFont="1" applyFill="1" applyBorder="1"/>
    <xf numFmtId="2" fontId="60" fillId="54" borderId="44" xfId="0" applyNumberFormat="1" applyFont="1" applyFill="1" applyBorder="1" applyAlignment="1">
      <alignment horizontal="right"/>
    </xf>
    <xf numFmtId="165" fontId="64" fillId="33" borderId="12" xfId="42" applyNumberFormat="1" applyFont="1" applyFill="1" applyBorder="1"/>
    <xf numFmtId="164" fontId="64" fillId="33" borderId="16" xfId="42" applyNumberFormat="1" applyFont="1" applyFill="1" applyBorder="1"/>
    <xf numFmtId="2" fontId="64" fillId="33" borderId="30" xfId="0" applyNumberFormat="1" applyFont="1" applyFill="1" applyBorder="1"/>
    <xf numFmtId="0" fontId="65" fillId="34" borderId="0" xfId="0" applyFont="1" applyFill="1" applyBorder="1" applyAlignment="1">
      <alignment horizontal="right"/>
    </xf>
    <xf numFmtId="166" fontId="65" fillId="34" borderId="12" xfId="0" applyNumberFormat="1" applyFont="1" applyFill="1" applyBorder="1" applyAlignment="1">
      <alignment horizontal="right"/>
    </xf>
    <xf numFmtId="166" fontId="66" fillId="46" borderId="10" xfId="0" applyNumberFormat="1" applyFont="1" applyFill="1" applyBorder="1" applyAlignment="1">
      <alignment horizontal="right"/>
    </xf>
    <xf numFmtId="166" fontId="67" fillId="47" borderId="29" xfId="0" applyNumberFormat="1" applyFont="1" applyFill="1" applyBorder="1" applyAlignment="1">
      <alignment horizontal="right"/>
    </xf>
    <xf numFmtId="168" fontId="68" fillId="42" borderId="10" xfId="0" applyNumberFormat="1" applyFont="1" applyFill="1" applyBorder="1" applyAlignment="1">
      <alignment horizontal="right"/>
    </xf>
    <xf numFmtId="165" fontId="69" fillId="58" borderId="43" xfId="0" applyNumberFormat="1" applyFont="1" applyFill="1" applyBorder="1"/>
    <xf numFmtId="166" fontId="25" fillId="34" borderId="30" xfId="0" applyNumberFormat="1" applyFont="1" applyFill="1" applyBorder="1" applyAlignment="1">
      <alignment horizontal="right" indent="1"/>
    </xf>
    <xf numFmtId="0" fontId="24" fillId="34" borderId="41" xfId="0" applyNumberFormat="1" applyFont="1" applyFill="1" applyBorder="1" applyAlignment="1">
      <alignment horizontal="right"/>
    </xf>
    <xf numFmtId="164" fontId="25" fillId="34" borderId="36" xfId="0" applyNumberFormat="1" applyFont="1" applyFill="1" applyBorder="1" applyAlignment="1">
      <alignment horizontal="left"/>
    </xf>
    <xf numFmtId="166" fontId="25" fillId="34" borderId="40" xfId="0" applyNumberFormat="1" applyFont="1" applyFill="1" applyBorder="1" applyAlignment="1">
      <alignment horizontal="right" indent="1"/>
    </xf>
    <xf numFmtId="0" fontId="28" fillId="35" borderId="41" xfId="0" applyFont="1" applyFill="1" applyBorder="1" applyAlignment="1">
      <alignment horizontal="center" vertical="center"/>
    </xf>
    <xf numFmtId="0" fontId="28" fillId="35" borderId="36" xfId="0" applyFont="1" applyFill="1" applyBorder="1" applyAlignment="1">
      <alignment horizontal="center" vertical="center"/>
    </xf>
    <xf numFmtId="0" fontId="19" fillId="52" borderId="53" xfId="0" applyFont="1" applyFill="1" applyBorder="1" applyAlignment="1">
      <alignment horizontal="center" vertical="center"/>
    </xf>
    <xf numFmtId="0" fontId="19" fillId="52" borderId="54" xfId="0" applyFont="1" applyFill="1" applyBorder="1" applyAlignment="1">
      <alignment horizontal="center" vertical="center"/>
    </xf>
    <xf numFmtId="0" fontId="39" fillId="39" borderId="0" xfId="0" applyFont="1" applyFill="1" applyBorder="1" applyAlignment="1">
      <alignment horizontal="left"/>
    </xf>
    <xf numFmtId="0" fontId="39" fillId="39" borderId="30" xfId="0" applyFont="1" applyFill="1" applyBorder="1" applyAlignment="1">
      <alignment horizontal="left"/>
    </xf>
    <xf numFmtId="0" fontId="33" fillId="39" borderId="36" xfId="0" applyFont="1" applyFill="1" applyBorder="1" applyAlignment="1">
      <alignment horizontal="center"/>
    </xf>
    <xf numFmtId="0" fontId="33" fillId="39" borderId="40" xfId="0" applyFont="1" applyFill="1" applyBorder="1" applyAlignment="1">
      <alignment horizontal="center"/>
    </xf>
    <xf numFmtId="0" fontId="28" fillId="35" borderId="53" xfId="0" applyFont="1" applyFill="1" applyBorder="1" applyAlignment="1">
      <alignment horizontal="center" vertical="center"/>
    </xf>
    <xf numFmtId="0" fontId="32" fillId="35" borderId="24" xfId="0" applyFont="1" applyFill="1" applyBorder="1" applyAlignment="1">
      <alignment horizontal="center" vertical="center"/>
    </xf>
    <xf numFmtId="0" fontId="32" fillId="35" borderId="54" xfId="0" applyFont="1" applyFill="1" applyBorder="1" applyAlignment="1">
      <alignment horizontal="center" vertical="center"/>
    </xf>
    <xf numFmtId="0" fontId="35" fillId="45" borderId="34" xfId="0" applyFont="1" applyFill="1" applyBorder="1" applyAlignment="1">
      <alignment horizontal="center" vertical="center"/>
    </xf>
    <xf numFmtId="0" fontId="35" fillId="45" borderId="0" xfId="0" applyFont="1" applyFill="1" applyBorder="1" applyAlignment="1">
      <alignment horizontal="center" vertical="center"/>
    </xf>
    <xf numFmtId="0" fontId="35" fillId="45" borderId="30" xfId="0" applyFont="1" applyFill="1" applyBorder="1" applyAlignment="1">
      <alignment horizontal="center" vertical="center"/>
    </xf>
    <xf numFmtId="0" fontId="28" fillId="35" borderId="46" xfId="0" applyFont="1" applyFill="1" applyBorder="1" applyAlignment="1">
      <alignment horizontal="center" vertical="center"/>
    </xf>
    <xf numFmtId="0" fontId="32" fillId="35" borderId="47" xfId="0" applyFont="1" applyFill="1" applyBorder="1" applyAlignment="1">
      <alignment horizontal="center" vertical="center"/>
    </xf>
    <xf numFmtId="0" fontId="32" fillId="35" borderId="48" xfId="0" applyFont="1" applyFill="1" applyBorder="1" applyAlignment="1">
      <alignment horizontal="center" vertical="center"/>
    </xf>
    <xf numFmtId="0" fontId="34" fillId="51" borderId="49" xfId="0" applyFont="1" applyFill="1" applyBorder="1" applyAlignment="1">
      <alignment horizontal="center" vertical="center"/>
    </xf>
    <xf numFmtId="0" fontId="34" fillId="51" borderId="50" xfId="0" applyFont="1" applyFill="1" applyBorder="1" applyAlignment="1">
      <alignment horizontal="center" vertical="center"/>
    </xf>
    <xf numFmtId="0" fontId="32" fillId="35" borderId="22" xfId="0" applyFont="1" applyFill="1" applyBorder="1" applyAlignment="1">
      <alignment horizontal="center" vertical="center"/>
    </xf>
    <xf numFmtId="0" fontId="32" fillId="35" borderId="23" xfId="0" applyFont="1" applyFill="1" applyBorder="1" applyAlignment="1">
      <alignment horizontal="center" vertical="center"/>
    </xf>
    <xf numFmtId="0" fontId="32" fillId="35" borderId="25" xfId="0" applyFont="1" applyFill="1" applyBorder="1" applyAlignment="1">
      <alignment horizontal="center" vertical="center"/>
    </xf>
    <xf numFmtId="0" fontId="32" fillId="35" borderId="46" xfId="0" applyFont="1" applyFill="1" applyBorder="1" applyAlignment="1">
      <alignment horizontal="center" vertical="center"/>
    </xf>
    <xf numFmtId="0" fontId="28" fillId="35" borderId="47" xfId="0" applyFont="1" applyFill="1" applyBorder="1" applyAlignment="1">
      <alignment horizontal="center" vertical="center"/>
    </xf>
    <xf numFmtId="0" fontId="28" fillId="35" borderId="48" xfId="0" applyFont="1" applyFill="1" applyBorder="1" applyAlignment="1">
      <alignment horizontal="center" vertical="center"/>
    </xf>
    <xf numFmtId="0" fontId="18" fillId="52" borderId="46" xfId="0" applyFont="1" applyFill="1" applyBorder="1" applyAlignment="1">
      <alignment horizontal="center" vertical="center"/>
    </xf>
    <xf numFmtId="0" fontId="18" fillId="52" borderId="47" xfId="0" applyFont="1" applyFill="1" applyBorder="1" applyAlignment="1">
      <alignment horizontal="center" vertical="center"/>
    </xf>
    <xf numFmtId="0" fontId="18" fillId="52" borderId="48" xfId="0" applyFont="1" applyFill="1" applyBorder="1" applyAlignment="1">
      <alignment horizontal="center" vertical="center"/>
    </xf>
    <xf numFmtId="0" fontId="34" fillId="57" borderId="46" xfId="0" applyFont="1" applyFill="1" applyBorder="1" applyAlignment="1">
      <alignment horizontal="center" vertical="center"/>
    </xf>
    <xf numFmtId="0" fontId="34" fillId="57" borderId="47" xfId="0" applyFont="1" applyFill="1" applyBorder="1" applyAlignment="1">
      <alignment horizontal="center" vertical="center"/>
    </xf>
    <xf numFmtId="0" fontId="34" fillId="57" borderId="50" xfId="0" applyFont="1" applyFill="1" applyBorder="1" applyAlignment="1">
      <alignment horizontal="center" vertical="center"/>
    </xf>
    <xf numFmtId="0" fontId="50" fillId="35" borderId="46" xfId="0" applyFont="1" applyFill="1" applyBorder="1" applyAlignment="1">
      <alignment horizontal="center" vertical="center"/>
    </xf>
    <xf numFmtId="0" fontId="50" fillId="35" borderId="47" xfId="0" applyFont="1" applyFill="1" applyBorder="1" applyAlignment="1">
      <alignment horizontal="center" vertical="center"/>
    </xf>
    <xf numFmtId="0" fontId="50" fillId="35" borderId="24" xfId="0" applyFont="1" applyFill="1" applyBorder="1" applyAlignment="1">
      <alignment horizontal="center" vertical="center"/>
    </xf>
    <xf numFmtId="0" fontId="50" fillId="35" borderId="48" xfId="0" applyFont="1" applyFill="1" applyBorder="1" applyAlignment="1">
      <alignment horizontal="center" vertical="center"/>
    </xf>
    <xf numFmtId="0" fontId="53" fillId="39" borderId="59" xfId="0" applyFont="1" applyFill="1" applyBorder="1" applyAlignment="1">
      <alignment horizontal="center"/>
    </xf>
    <xf numFmtId="0" fontId="53" fillId="39" borderId="24" xfId="0" applyFont="1" applyFill="1" applyBorder="1" applyAlignment="1">
      <alignment horizontal="center"/>
    </xf>
    <xf numFmtId="0" fontId="18" fillId="52" borderId="53" xfId="0" applyFont="1" applyFill="1" applyBorder="1" applyAlignment="1">
      <alignment horizontal="center" vertical="center"/>
    </xf>
    <xf numFmtId="0" fontId="18" fillId="52" borderId="54" xfId="0" applyFont="1" applyFill="1" applyBorder="1" applyAlignment="1">
      <alignment horizontal="center" vertical="center"/>
    </xf>
    <xf numFmtId="0" fontId="18" fillId="52" borderId="24" xfId="0" applyFont="1" applyFill="1" applyBorder="1" applyAlignment="1">
      <alignment horizontal="center" vertical="center"/>
    </xf>
    <xf numFmtId="0" fontId="54" fillId="37" borderId="62" xfId="0" applyFont="1" applyFill="1" applyBorder="1" applyAlignment="1">
      <alignment horizontal="center" vertical="center"/>
    </xf>
    <xf numFmtId="0" fontId="54" fillId="37" borderId="44" xfId="0" applyFont="1" applyFill="1" applyBorder="1" applyAlignment="1">
      <alignment horizontal="center" vertical="center"/>
    </xf>
    <xf numFmtId="0" fontId="54" fillId="37" borderId="24" xfId="0" applyFont="1" applyFill="1" applyBorder="1" applyAlignment="1">
      <alignment horizontal="center" vertical="center"/>
    </xf>
    <xf numFmtId="0" fontId="54" fillId="37" borderId="36" xfId="0" applyFont="1" applyFill="1" applyBorder="1" applyAlignment="1">
      <alignment horizontal="center" vertical="center"/>
    </xf>
    <xf numFmtId="0" fontId="54" fillId="37" borderId="55" xfId="0" applyFont="1" applyFill="1" applyBorder="1" applyAlignment="1">
      <alignment horizontal="center" vertical="center"/>
    </xf>
    <xf numFmtId="0" fontId="54" fillId="37" borderId="35" xfId="0" applyFont="1" applyFill="1" applyBorder="1" applyAlignment="1">
      <alignment horizontal="center" vertical="center"/>
    </xf>
    <xf numFmtId="0" fontId="54" fillId="37" borderId="49" xfId="0" applyFont="1" applyFill="1" applyBorder="1" applyAlignment="1">
      <alignment horizontal="center"/>
    </xf>
    <xf numFmtId="0" fontId="54" fillId="37" borderId="50" xfId="0" applyFont="1" applyFill="1" applyBorder="1" applyAlignment="1">
      <alignment horizontal="center"/>
    </xf>
    <xf numFmtId="164" fontId="20" fillId="53" borderId="60" xfId="0" applyNumberFormat="1" applyFont="1" applyFill="1" applyBorder="1" applyAlignment="1">
      <alignment horizontal="right" vertical="center"/>
    </xf>
    <xf numFmtId="164" fontId="20" fillId="53" borderId="58" xfId="0" applyNumberFormat="1" applyFont="1" applyFill="1" applyBorder="1" applyAlignment="1">
      <alignment horizontal="right" vertical="center"/>
    </xf>
    <xf numFmtId="164" fontId="27" fillId="55" borderId="60" xfId="0" applyNumberFormat="1" applyFont="1" applyFill="1" applyBorder="1" applyAlignment="1">
      <alignment horizontal="right" vertical="center"/>
    </xf>
    <xf numFmtId="164" fontId="27" fillId="55" borderId="58" xfId="0" applyNumberFormat="1" applyFont="1" applyFill="1" applyBorder="1" applyAlignment="1">
      <alignment horizontal="right" vertical="center"/>
    </xf>
    <xf numFmtId="0" fontId="18" fillId="51" borderId="52" xfId="0" applyFont="1" applyFill="1" applyBorder="1" applyAlignment="1">
      <alignment horizontal="center" vertical="center"/>
    </xf>
    <xf numFmtId="0" fontId="18" fillId="51" borderId="51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/>
    </xf>
    <xf numFmtId="0" fontId="28" fillId="35" borderId="23" xfId="0" applyFont="1" applyFill="1" applyBorder="1" applyAlignment="1">
      <alignment horizontal="center" vertical="center"/>
    </xf>
    <xf numFmtId="0" fontId="28" fillId="35" borderId="24" xfId="0" applyFont="1" applyFill="1" applyBorder="1" applyAlignment="1">
      <alignment horizontal="center" vertical="center"/>
    </xf>
    <xf numFmtId="0" fontId="18" fillId="51" borderId="46" xfId="0" applyFont="1" applyFill="1" applyBorder="1" applyAlignment="1">
      <alignment horizontal="center" vertical="center"/>
    </xf>
    <xf numFmtId="0" fontId="18" fillId="51" borderId="47" xfId="0" applyFont="1" applyFill="1" applyBorder="1" applyAlignment="1">
      <alignment horizontal="center" vertical="center"/>
    </xf>
    <xf numFmtId="0" fontId="18" fillId="52" borderId="49" xfId="0" applyFont="1" applyFill="1" applyBorder="1" applyAlignment="1">
      <alignment horizontal="center" vertical="center"/>
    </xf>
    <xf numFmtId="0" fontId="72" fillId="35" borderId="53" xfId="0" applyFont="1" applyFill="1" applyBorder="1" applyAlignment="1">
      <alignment horizontal="center" vertical="center"/>
    </xf>
    <xf numFmtId="0" fontId="72" fillId="35" borderId="24" xfId="0" applyFont="1" applyFill="1" applyBorder="1" applyAlignment="1">
      <alignment horizontal="center" vertical="center"/>
    </xf>
    <xf numFmtId="0" fontId="72" fillId="35" borderId="54" xfId="0" applyFont="1" applyFill="1" applyBorder="1" applyAlignment="1">
      <alignment horizontal="center" vertical="center"/>
    </xf>
    <xf numFmtId="0" fontId="73" fillId="36" borderId="0" xfId="0" applyFont="1" applyFill="1"/>
    <xf numFmtId="0" fontId="73" fillId="0" borderId="0" xfId="0" applyFont="1"/>
    <xf numFmtId="0" fontId="74" fillId="45" borderId="34" xfId="0" applyFont="1" applyFill="1" applyBorder="1" applyAlignment="1">
      <alignment horizontal="center" vertical="center"/>
    </xf>
    <xf numFmtId="0" fontId="74" fillId="45" borderId="0" xfId="0" applyFont="1" applyFill="1" applyBorder="1" applyAlignment="1">
      <alignment horizontal="center" vertical="center"/>
    </xf>
    <xf numFmtId="0" fontId="74" fillId="45" borderId="30" xfId="0" applyFont="1" applyFill="1" applyBorder="1" applyAlignment="1">
      <alignment horizontal="center" vertical="center"/>
    </xf>
    <xf numFmtId="0" fontId="75" fillId="39" borderId="33" xfId="0" applyFont="1" applyFill="1" applyBorder="1" applyAlignment="1">
      <alignment horizontal="right"/>
    </xf>
    <xf numFmtId="0" fontId="76" fillId="39" borderId="0" xfId="0" applyFont="1" applyFill="1" applyBorder="1" applyAlignment="1">
      <alignment horizontal="left"/>
    </xf>
    <xf numFmtId="0" fontId="76" fillId="39" borderId="30" xfId="0" applyFont="1" applyFill="1" applyBorder="1" applyAlignment="1">
      <alignment horizontal="left"/>
    </xf>
    <xf numFmtId="0" fontId="75" fillId="39" borderId="34" xfId="0" applyFont="1" applyFill="1" applyBorder="1" applyAlignment="1">
      <alignment horizontal="right"/>
    </xf>
    <xf numFmtId="14" fontId="76" fillId="39" borderId="0" xfId="0" applyNumberFormat="1" applyFont="1" applyFill="1" applyBorder="1" applyAlignment="1">
      <alignment horizontal="left"/>
    </xf>
    <xf numFmtId="0" fontId="76" fillId="39" borderId="0" xfId="0" applyFont="1" applyFill="1" applyBorder="1" applyAlignment="1">
      <alignment horizontal="left"/>
    </xf>
    <xf numFmtId="0" fontId="76" fillId="39" borderId="30" xfId="0" applyFont="1" applyFill="1" applyBorder="1" applyAlignment="1">
      <alignment horizontal="left"/>
    </xf>
    <xf numFmtId="0" fontId="77" fillId="39" borderId="0" xfId="43" applyFont="1" applyFill="1" applyBorder="1" applyAlignment="1">
      <alignment horizontal="left"/>
    </xf>
    <xf numFmtId="0" fontId="78" fillId="39" borderId="0" xfId="0" applyFont="1" applyFill="1" applyBorder="1" applyAlignment="1">
      <alignment horizontal="left"/>
    </xf>
    <xf numFmtId="0" fontId="78" fillId="39" borderId="30" xfId="0" applyFont="1" applyFill="1" applyBorder="1" applyAlignment="1">
      <alignment horizontal="left"/>
    </xf>
    <xf numFmtId="0" fontId="75" fillId="39" borderId="41" xfId="0" applyFont="1" applyFill="1" applyBorder="1" applyAlignment="1">
      <alignment horizontal="right"/>
    </xf>
    <xf numFmtId="0" fontId="76" fillId="39" borderId="36" xfId="0" applyFont="1" applyFill="1" applyBorder="1" applyAlignment="1">
      <alignment horizontal="left"/>
    </xf>
    <xf numFmtId="0" fontId="76" fillId="39" borderId="40" xfId="0" applyFont="1" applyFill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6FA0C"/>
      <color rgb="FF01F3FF"/>
      <color rgb="FF2AF907"/>
      <color rgb="FF33A6D9"/>
      <color rgb="FFAEDCF0"/>
      <color rgb="FFC88500"/>
      <color rgb="FFA46D00"/>
      <color rgb="FFFFE8B9"/>
      <color rgb="FFFFB92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</xdr:row>
          <xdr:rowOff>28575</xdr:rowOff>
        </xdr:from>
        <xdr:to>
          <xdr:col>7</xdr:col>
          <xdr:colOff>1276350</xdr:colOff>
          <xdr:row>11</xdr:row>
          <xdr:rowOff>180975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AU" sz="1600" b="1" i="0" u="none" strike="noStrike" baseline="0">
                  <a:solidFill>
                    <a:srgbClr val="333333"/>
                  </a:solidFill>
                  <a:latin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ryptotradetool@gmail.com" TargetMode="External"/><Relationship Id="rId1" Type="http://schemas.openxmlformats.org/officeDocument/2006/relationships/hyperlink" Target="https://github.com/rogeroliveira84/cryptotrade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workbookViewId="0">
      <selection activeCell="H25" sqref="H25"/>
    </sheetView>
  </sheetViews>
  <sheetFormatPr defaultRowHeight="15"/>
  <cols>
    <col min="1" max="1" width="13.5703125" style="299" customWidth="1"/>
    <col min="2" max="2" width="10.7109375" style="299" bestFit="1" customWidth="1"/>
    <col min="3" max="16384" width="9.140625" style="299"/>
  </cols>
  <sheetData>
    <row r="1" spans="1:29" ht="21">
      <c r="A1" s="295" t="s">
        <v>112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7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</row>
    <row r="2" spans="1:29">
      <c r="A2" s="300" t="s">
        <v>113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2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</row>
    <row r="3" spans="1:29">
      <c r="A3" s="303" t="s">
        <v>100</v>
      </c>
      <c r="B3" s="304" t="s">
        <v>101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5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</row>
    <row r="4" spans="1:29">
      <c r="A4" s="306" t="s">
        <v>102</v>
      </c>
      <c r="B4" s="304" t="s">
        <v>108</v>
      </c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5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</row>
    <row r="5" spans="1:29">
      <c r="A5" s="306" t="s">
        <v>104</v>
      </c>
      <c r="B5" s="307">
        <v>43018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9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8"/>
    </row>
    <row r="6" spans="1:29">
      <c r="A6" s="306" t="s">
        <v>114</v>
      </c>
      <c r="B6" s="310" t="s">
        <v>115</v>
      </c>
      <c r="C6" s="311"/>
      <c r="D6" s="311"/>
      <c r="E6" s="311"/>
      <c r="F6" s="311"/>
      <c r="G6" s="311"/>
      <c r="H6" s="311"/>
      <c r="I6" s="311"/>
      <c r="J6" s="311"/>
      <c r="K6" s="311"/>
      <c r="L6" s="311"/>
      <c r="M6" s="311"/>
      <c r="N6" s="312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</row>
    <row r="7" spans="1:29">
      <c r="A7" s="306" t="s">
        <v>103</v>
      </c>
      <c r="B7" s="310" t="s">
        <v>110</v>
      </c>
      <c r="C7" s="311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2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</row>
    <row r="8" spans="1:29">
      <c r="A8" s="306" t="s">
        <v>105</v>
      </c>
      <c r="B8" s="304" t="s">
        <v>107</v>
      </c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5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</row>
    <row r="9" spans="1:29">
      <c r="A9" s="306" t="s">
        <v>106</v>
      </c>
      <c r="B9" s="304" t="s">
        <v>111</v>
      </c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4"/>
      <c r="N9" s="305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</row>
    <row r="10" spans="1:29">
      <c r="A10" s="306" t="s">
        <v>109</v>
      </c>
      <c r="B10" s="304" t="s">
        <v>116</v>
      </c>
      <c r="C10" s="304"/>
      <c r="D10" s="304"/>
      <c r="E10" s="304"/>
      <c r="F10" s="304"/>
      <c r="G10" s="304"/>
      <c r="H10" s="304"/>
      <c r="I10" s="304"/>
      <c r="J10" s="304"/>
      <c r="K10" s="304"/>
      <c r="L10" s="304"/>
      <c r="M10" s="304"/>
      <c r="N10" s="305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</row>
    <row r="11" spans="1:29" ht="15.75" thickBot="1">
      <c r="A11" s="313"/>
      <c r="B11" s="314"/>
      <c r="C11" s="314"/>
      <c r="D11" s="314"/>
      <c r="E11" s="314"/>
      <c r="F11" s="314"/>
      <c r="G11" s="314"/>
      <c r="H11" s="314"/>
      <c r="I11" s="314"/>
      <c r="J11" s="314"/>
      <c r="K11" s="314"/>
      <c r="L11" s="314"/>
      <c r="M11" s="314"/>
      <c r="N11" s="315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</row>
    <row r="12" spans="1:29">
      <c r="A12" s="298"/>
      <c r="B12" s="298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</row>
    <row r="13" spans="1:29">
      <c r="A13" s="298"/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</row>
    <row r="14" spans="1:29">
      <c r="A14" s="298"/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</row>
    <row r="15" spans="1:29">
      <c r="A15" s="298"/>
      <c r="B15" s="298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8"/>
    </row>
    <row r="16" spans="1:29">
      <c r="A16" s="298"/>
      <c r="B16" s="298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</row>
    <row r="17" spans="1:29">
      <c r="A17" s="298"/>
      <c r="B17" s="298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</row>
    <row r="18" spans="1:29">
      <c r="A18" s="298"/>
      <c r="B18" s="298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</row>
    <row r="19" spans="1:29">
      <c r="A19" s="298"/>
      <c r="B19" s="298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</row>
    <row r="20" spans="1:29">
      <c r="A20" s="298"/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</row>
    <row r="21" spans="1:29">
      <c r="A21" s="298"/>
      <c r="B21" s="298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</row>
    <row r="22" spans="1:29">
      <c r="A22" s="298"/>
      <c r="B22" s="298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</row>
    <row r="23" spans="1:29">
      <c r="A23" s="298"/>
      <c r="B23" s="298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</row>
    <row r="24" spans="1:29">
      <c r="A24" s="298"/>
      <c r="B24" s="298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</row>
    <row r="25" spans="1:29">
      <c r="A25" s="298"/>
      <c r="B25" s="298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</row>
    <row r="26" spans="1:29">
      <c r="A26" s="298"/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</row>
    <row r="27" spans="1:29">
      <c r="A27" s="298"/>
      <c r="B27" s="298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</row>
    <row r="28" spans="1:29">
      <c r="A28" s="298"/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</row>
    <row r="29" spans="1:29">
      <c r="A29" s="298"/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</row>
    <row r="30" spans="1:29">
      <c r="A30" s="298"/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</row>
    <row r="31" spans="1:29">
      <c r="A31" s="298"/>
      <c r="B31" s="298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</row>
    <row r="32" spans="1:29">
      <c r="A32" s="298"/>
      <c r="B32" s="298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</row>
    <row r="33" spans="1:29">
      <c r="A33" s="298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</row>
    <row r="34" spans="1:29">
      <c r="A34" s="298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</row>
    <row r="35" spans="1:29">
      <c r="A35" s="298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</row>
    <row r="36" spans="1:29">
      <c r="A36" s="298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</row>
    <row r="37" spans="1:29">
      <c r="A37" s="298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</row>
    <row r="38" spans="1:29">
      <c r="A38" s="298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</row>
    <row r="39" spans="1:29">
      <c r="A39" s="298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</row>
    <row r="40" spans="1:29">
      <c r="A40" s="298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</row>
  </sheetData>
  <mergeCells count="10">
    <mergeCell ref="B9:N9"/>
    <mergeCell ref="B10:N10"/>
    <mergeCell ref="B11:N11"/>
    <mergeCell ref="B6:N6"/>
    <mergeCell ref="A1:N1"/>
    <mergeCell ref="A2:N2"/>
    <mergeCell ref="B3:N3"/>
    <mergeCell ref="B4:N4"/>
    <mergeCell ref="B7:N7"/>
    <mergeCell ref="B8:N8"/>
  </mergeCells>
  <hyperlinks>
    <hyperlink ref="B7" r:id="rId1"/>
    <hyperlink ref="B6" r:id="rId2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85" zoomScaleNormal="85" workbookViewId="0">
      <selection activeCell="G17" sqref="G17"/>
    </sheetView>
  </sheetViews>
  <sheetFormatPr defaultRowHeight="15"/>
  <cols>
    <col min="1" max="1" width="19.28515625" bestFit="1" customWidth="1"/>
    <col min="2" max="2" width="18.85546875" customWidth="1"/>
    <col min="3" max="3" width="27.42578125" customWidth="1"/>
    <col min="4" max="4" width="25" customWidth="1"/>
    <col min="8" max="8" width="20.85546875" customWidth="1"/>
    <col min="9" max="9" width="18.42578125" customWidth="1"/>
    <col min="10" max="10" width="20.85546875" customWidth="1"/>
    <col min="11" max="11" width="14.140625" customWidth="1"/>
    <col min="12" max="12" width="20.5703125" customWidth="1"/>
    <col min="13" max="14" width="12.140625" customWidth="1"/>
  </cols>
  <sheetData>
    <row r="1" spans="1:14" ht="21" customHeight="1">
      <c r="A1" s="243" t="s">
        <v>60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5"/>
    </row>
    <row r="2" spans="1:14" ht="15" customHeight="1">
      <c r="A2" s="246" t="s">
        <v>86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8"/>
    </row>
    <row r="3" spans="1:14" ht="15" customHeight="1">
      <c r="A3" s="53" t="s">
        <v>71</v>
      </c>
      <c r="B3" s="239" t="s">
        <v>87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40"/>
    </row>
    <row r="4" spans="1:14" ht="15" customHeight="1">
      <c r="A4" s="58" t="s">
        <v>74</v>
      </c>
      <c r="B4" s="239" t="s">
        <v>91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40"/>
    </row>
    <row r="5" spans="1:14" ht="15" customHeight="1">
      <c r="A5" s="58" t="s">
        <v>50</v>
      </c>
      <c r="B5" s="239" t="s">
        <v>88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40"/>
    </row>
    <row r="6" spans="1:14" ht="15" customHeight="1">
      <c r="A6" s="58" t="s">
        <v>89</v>
      </c>
      <c r="B6" s="239" t="s">
        <v>90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40"/>
    </row>
    <row r="7" spans="1:14" ht="15" customHeight="1" thickBot="1">
      <c r="A7" s="68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2"/>
    </row>
    <row r="9" spans="1:14" s="28" customFormat="1" ht="24.95" customHeight="1" thickBot="1">
      <c r="A9" s="235" t="s">
        <v>70</v>
      </c>
      <c r="B9" s="236"/>
      <c r="C9" s="236"/>
      <c r="D9" s="236"/>
    </row>
    <row r="10" spans="1:14" ht="24.95" customHeight="1" thickBot="1">
      <c r="A10" s="237" t="s">
        <v>71</v>
      </c>
      <c r="B10" s="238"/>
      <c r="C10" s="179" t="s">
        <v>74</v>
      </c>
      <c r="D10" s="31" t="s">
        <v>50</v>
      </c>
    </row>
    <row r="11" spans="1:14" ht="24.95" customHeight="1">
      <c r="A11" s="38" t="s">
        <v>0</v>
      </c>
      <c r="B11" s="39">
        <f>INVESTED!I25</f>
        <v>0</v>
      </c>
      <c r="C11" s="35">
        <f>'MARKET &amp; HOLDINGS'!H53</f>
        <v>0</v>
      </c>
      <c r="D11" s="32">
        <f>C11-B11</f>
        <v>0</v>
      </c>
      <c r="H11" s="202" t="s">
        <v>84</v>
      </c>
    </row>
    <row r="12" spans="1:14" ht="24.95" customHeight="1">
      <c r="A12" s="29" t="s">
        <v>1</v>
      </c>
      <c r="B12" s="36">
        <f>INVESTED!F27</f>
        <v>0</v>
      </c>
      <c r="C12" s="36">
        <f>C13*'MARKET &amp; HOLDINGS'!D11</f>
        <v>0</v>
      </c>
      <c r="D12" s="33">
        <f>C12-B12</f>
        <v>0</v>
      </c>
      <c r="H12" s="202" t="s">
        <v>85</v>
      </c>
    </row>
    <row r="13" spans="1:14" ht="24.95" customHeight="1" thickBot="1">
      <c r="A13" s="30" t="s">
        <v>2</v>
      </c>
      <c r="B13" s="37">
        <f>INVESTED!F28</f>
        <v>0</v>
      </c>
      <c r="C13" s="37">
        <f>C11*'MARKET &amp; HOLDINGS'!$D$13</f>
        <v>0</v>
      </c>
      <c r="D13" s="34">
        <f>C13-B13</f>
        <v>0</v>
      </c>
    </row>
    <row r="14" spans="1:14" ht="24.95" customHeight="1" thickBot="1">
      <c r="A14" s="1"/>
      <c r="D14" s="40" t="e">
        <f>(C13*100/B13)-100</f>
        <v>#DIV/0!</v>
      </c>
      <c r="E14" s="41"/>
    </row>
    <row r="15" spans="1:14">
      <c r="A15" s="1"/>
    </row>
    <row r="18" spans="3:8">
      <c r="C18" s="42"/>
    </row>
    <row r="20" spans="3:8">
      <c r="H20" s="189"/>
    </row>
    <row r="21" spans="3:8">
      <c r="D21" s="42"/>
      <c r="H21" s="189"/>
    </row>
    <row r="22" spans="3:8">
      <c r="D22" s="42"/>
      <c r="H22" s="189"/>
    </row>
  </sheetData>
  <mergeCells count="9">
    <mergeCell ref="A9:D9"/>
    <mergeCell ref="A10:B10"/>
    <mergeCell ref="B6:N6"/>
    <mergeCell ref="B7:N7"/>
    <mergeCell ref="A1:N1"/>
    <mergeCell ref="A2:N2"/>
    <mergeCell ref="B3:N3"/>
    <mergeCell ref="B4:N4"/>
    <mergeCell ref="B5:N5"/>
  </mergeCells>
  <conditionalFormatting sqref="D12:D14">
    <cfRule type="cellIs" dxfId="1" priority="1" operator="greaterThanOrEqual">
      <formula>0</formula>
    </cfRule>
  </conditionalFormatting>
  <conditionalFormatting sqref="D11:D14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7"/>
  <sheetViews>
    <sheetView zoomScale="85" zoomScaleNormal="85" workbookViewId="0">
      <selection activeCell="L11" sqref="L11"/>
    </sheetView>
  </sheetViews>
  <sheetFormatPr defaultColWidth="9.140625" defaultRowHeight="15"/>
  <cols>
    <col min="1" max="1" width="19" style="44" bestFit="1" customWidth="1"/>
    <col min="2" max="2" width="14.42578125" style="44" customWidth="1"/>
    <col min="3" max="3" width="6.5703125" style="44" bestFit="1" customWidth="1"/>
    <col min="4" max="4" width="16.140625" style="44" bestFit="1" customWidth="1"/>
    <col min="5" max="5" width="19.85546875" style="44" bestFit="1" customWidth="1"/>
    <col min="6" max="6" width="5" style="44" bestFit="1" customWidth="1"/>
    <col min="7" max="7" width="17.42578125" style="44" customWidth="1"/>
    <col min="8" max="8" width="19.85546875" style="44" bestFit="1" customWidth="1"/>
    <col min="9" max="9" width="17.140625" style="44" bestFit="1" customWidth="1"/>
    <col min="10" max="10" width="18.140625" style="44" customWidth="1"/>
    <col min="11" max="11" width="8.5703125" style="44" bestFit="1" customWidth="1"/>
    <col min="12" max="12" width="19" style="44" customWidth="1"/>
    <col min="13" max="13" width="21.28515625" style="44" customWidth="1"/>
    <col min="14" max="14" width="24.5703125" style="44" customWidth="1"/>
    <col min="15" max="15" width="13.7109375" style="44" customWidth="1"/>
    <col min="16" max="16" width="18.28515625" style="44" bestFit="1" customWidth="1"/>
    <col min="17" max="17" width="15" style="44" customWidth="1"/>
    <col min="18" max="18" width="16.7109375" style="44" customWidth="1"/>
    <col min="19" max="19" width="20" style="44" customWidth="1"/>
    <col min="20" max="20" width="22.140625" style="44" customWidth="1"/>
    <col min="21" max="16384" width="9.140625" style="44"/>
  </cols>
  <sheetData>
    <row r="1" spans="1:20" ht="21">
      <c r="A1" s="243" t="s">
        <v>55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5"/>
      <c r="O1" s="43"/>
      <c r="P1" s="43"/>
      <c r="Q1" s="43"/>
      <c r="R1" s="43"/>
      <c r="S1" s="43"/>
      <c r="T1" s="43"/>
    </row>
    <row r="2" spans="1:20">
      <c r="A2" s="246" t="s">
        <v>56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8"/>
      <c r="O2" s="43"/>
      <c r="P2" s="43"/>
      <c r="Q2" s="43"/>
      <c r="R2" s="43"/>
      <c r="S2" s="43"/>
      <c r="T2" s="43"/>
    </row>
    <row r="3" spans="1:20">
      <c r="A3" s="53" t="s">
        <v>4</v>
      </c>
      <c r="B3" s="239" t="s">
        <v>92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40"/>
      <c r="O3" s="43"/>
      <c r="P3" s="43"/>
      <c r="Q3" s="43"/>
      <c r="R3" s="43"/>
      <c r="S3" s="43"/>
      <c r="T3" s="43"/>
    </row>
    <row r="4" spans="1:20">
      <c r="A4" s="58" t="s">
        <v>43</v>
      </c>
      <c r="B4" s="239" t="s">
        <v>93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40"/>
      <c r="O4" s="43"/>
      <c r="P4" s="43"/>
      <c r="Q4" s="43"/>
      <c r="R4" s="43"/>
      <c r="S4" s="43"/>
      <c r="T4" s="43"/>
    </row>
    <row r="5" spans="1:20">
      <c r="A5" s="58" t="s">
        <v>45</v>
      </c>
      <c r="B5" s="239" t="s">
        <v>94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40"/>
      <c r="O5" s="43"/>
      <c r="P5" s="43"/>
      <c r="Q5" s="43"/>
      <c r="R5" s="43"/>
      <c r="S5" s="43"/>
      <c r="T5" s="43"/>
    </row>
    <row r="6" spans="1:20">
      <c r="A6" s="58" t="s">
        <v>19</v>
      </c>
      <c r="B6" s="239" t="s">
        <v>95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40"/>
      <c r="O6" s="43"/>
      <c r="P6" s="43"/>
      <c r="Q6" s="43"/>
      <c r="R6" s="43"/>
      <c r="S6" s="43"/>
      <c r="T6" s="43"/>
    </row>
    <row r="7" spans="1:20" ht="15.75" thickBot="1">
      <c r="A7" s="68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2"/>
      <c r="O7" s="43"/>
      <c r="P7" s="43"/>
      <c r="Q7" s="43"/>
      <c r="R7" s="43"/>
      <c r="S7" s="43"/>
      <c r="T7" s="43"/>
    </row>
    <row r="8" spans="1:20" ht="15.75" thickBo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</row>
    <row r="9" spans="1:20" ht="24.95" customHeight="1" thickBot="1">
      <c r="A9" s="254" t="s">
        <v>4</v>
      </c>
      <c r="B9" s="255"/>
      <c r="C9" s="255"/>
      <c r="D9" s="256"/>
      <c r="E9" s="43"/>
      <c r="F9" s="249" t="s">
        <v>96</v>
      </c>
      <c r="G9" s="258"/>
      <c r="H9" s="259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 ht="20.100000000000001" customHeight="1" thickBot="1">
      <c r="A10" s="45"/>
      <c r="B10" s="46" t="s">
        <v>46</v>
      </c>
      <c r="C10" s="47" t="s">
        <v>44</v>
      </c>
      <c r="D10" s="48" t="s">
        <v>47</v>
      </c>
      <c r="E10" s="43"/>
      <c r="F10" s="260" t="s">
        <v>99</v>
      </c>
      <c r="G10" s="261"/>
      <c r="H10" s="26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0" ht="15.75">
      <c r="A11" s="49"/>
      <c r="B11" s="50" t="s">
        <v>2</v>
      </c>
      <c r="C11" s="51" t="s">
        <v>1</v>
      </c>
      <c r="D11" s="52">
        <v>1.29</v>
      </c>
      <c r="E11" s="43"/>
      <c r="F11" s="207"/>
      <c r="G11" s="180"/>
      <c r="H11" s="181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spans="1:20" ht="16.5" thickBot="1">
      <c r="A12" s="54"/>
      <c r="B12" s="55" t="s">
        <v>1</v>
      </c>
      <c r="C12" s="56" t="s">
        <v>2</v>
      </c>
      <c r="D12" s="57">
        <v>0.78</v>
      </c>
      <c r="E12" s="43"/>
      <c r="F12" s="204"/>
      <c r="G12" s="205"/>
      <c r="H12" s="206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 spans="1:20" ht="15.75">
      <c r="A13" s="49"/>
      <c r="B13" s="50" t="s">
        <v>0</v>
      </c>
      <c r="C13" s="51" t="s">
        <v>16</v>
      </c>
      <c r="D13" s="59">
        <v>4850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</row>
    <row r="14" spans="1:20" ht="15.75">
      <c r="A14" s="60"/>
      <c r="B14" s="61" t="s">
        <v>7</v>
      </c>
      <c r="C14" s="62" t="s">
        <v>16</v>
      </c>
      <c r="D14" s="63">
        <v>308.17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20" ht="16.5" thickBot="1">
      <c r="A15" s="64"/>
      <c r="B15" s="65"/>
      <c r="C15" s="66"/>
      <c r="D15" s="67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70" customFormat="1" ht="24.95" customHeight="1" thickBot="1">
      <c r="A16" s="257" t="s">
        <v>43</v>
      </c>
      <c r="B16" s="250"/>
      <c r="C16" s="250"/>
      <c r="D16" s="251"/>
      <c r="E16" s="257" t="s">
        <v>45</v>
      </c>
      <c r="F16" s="250"/>
      <c r="G16" s="250"/>
      <c r="H16" s="250"/>
      <c r="I16" s="250"/>
      <c r="J16" s="250"/>
      <c r="K16" s="250"/>
      <c r="L16" s="249" t="s">
        <v>19</v>
      </c>
      <c r="M16" s="250"/>
      <c r="N16" s="251"/>
      <c r="O16" s="69"/>
      <c r="P16" s="69"/>
      <c r="Q16" s="69"/>
      <c r="R16" s="69"/>
      <c r="S16" s="69"/>
      <c r="T16" s="69"/>
    </row>
    <row r="17" spans="1:20" s="79" customFormat="1" ht="20.100000000000001" customHeight="1" thickBot="1">
      <c r="A17" s="45" t="s">
        <v>41</v>
      </c>
      <c r="B17" s="46" t="s">
        <v>3</v>
      </c>
      <c r="C17" s="47" t="s">
        <v>44</v>
      </c>
      <c r="D17" s="48" t="s">
        <v>47</v>
      </c>
      <c r="E17" s="71" t="s">
        <v>51</v>
      </c>
      <c r="F17" s="252" t="s">
        <v>54</v>
      </c>
      <c r="G17" s="253"/>
      <c r="H17" s="72" t="s">
        <v>52</v>
      </c>
      <c r="I17" s="73" t="s">
        <v>75</v>
      </c>
      <c r="J17" s="73" t="s">
        <v>53</v>
      </c>
      <c r="K17" s="74" t="s">
        <v>49</v>
      </c>
      <c r="L17" s="75" t="s">
        <v>61</v>
      </c>
      <c r="M17" s="76" t="s">
        <v>62</v>
      </c>
      <c r="N17" s="77" t="s">
        <v>63</v>
      </c>
      <c r="O17" s="78"/>
      <c r="P17" s="78"/>
      <c r="Q17" s="78"/>
      <c r="R17" s="78"/>
      <c r="S17" s="78"/>
      <c r="T17" s="78"/>
    </row>
    <row r="18" spans="1:20" ht="15.75">
      <c r="A18" s="80"/>
      <c r="B18" s="81" t="s">
        <v>0</v>
      </c>
      <c r="C18" s="82" t="s">
        <v>0</v>
      </c>
      <c r="D18" s="63">
        <v>1</v>
      </c>
      <c r="E18" s="83"/>
      <c r="F18" s="84" t="str">
        <f>C18</f>
        <v>BTC</v>
      </c>
      <c r="G18" s="85">
        <f>D18*E18</f>
        <v>0</v>
      </c>
      <c r="H18" s="86">
        <f>(LOOKUP(C18,$B$18:$B$21,$D$18:$D$21)*D18)*E18</f>
        <v>0</v>
      </c>
      <c r="I18" s="87">
        <f>$D$13*H18</f>
        <v>0</v>
      </c>
      <c r="J18" s="88">
        <f>I18*$D$11</f>
        <v>0</v>
      </c>
      <c r="K18" s="89" t="e">
        <f>H18/$H$53</f>
        <v>#DIV/0!</v>
      </c>
      <c r="L18" s="90"/>
      <c r="M18" s="91"/>
      <c r="N18" s="92"/>
      <c r="O18" s="93"/>
      <c r="P18" s="93"/>
      <c r="Q18" s="93"/>
      <c r="R18" s="93"/>
      <c r="S18" s="93"/>
      <c r="T18" s="93"/>
    </row>
    <row r="19" spans="1:20" ht="15.75">
      <c r="A19" s="80"/>
      <c r="B19" s="81" t="s">
        <v>7</v>
      </c>
      <c r="C19" s="82" t="s">
        <v>0</v>
      </c>
      <c r="D19" s="63">
        <v>6.182E-2</v>
      </c>
      <c r="E19" s="83"/>
      <c r="F19" s="84" t="str">
        <f t="shared" ref="F19:F41" si="0">C19</f>
        <v>BTC</v>
      </c>
      <c r="G19" s="85">
        <f>D19*E19</f>
        <v>0</v>
      </c>
      <c r="H19" s="86">
        <f>(LOOKUP(C19,$B$18:$B$21,$D$18:$D$21)*D19)*E19</f>
        <v>0</v>
      </c>
      <c r="I19" s="87">
        <f>$D$13*H19</f>
        <v>0</v>
      </c>
      <c r="J19" s="88">
        <f t="shared" ref="J19:J41" si="1">I19*$D$11</f>
        <v>0</v>
      </c>
      <c r="K19" s="89" t="e">
        <f>H19/$H$53</f>
        <v>#DIV/0!</v>
      </c>
      <c r="L19" s="90"/>
      <c r="M19" s="91"/>
      <c r="N19" s="92"/>
      <c r="O19" s="93"/>
      <c r="P19" s="93"/>
      <c r="Q19" s="93"/>
      <c r="R19" s="93"/>
      <c r="S19" s="93"/>
      <c r="T19" s="93"/>
    </row>
    <row r="20" spans="1:20" ht="15.75">
      <c r="A20" s="80"/>
      <c r="B20" s="81" t="s">
        <v>16</v>
      </c>
      <c r="C20" s="82" t="s">
        <v>0</v>
      </c>
      <c r="D20" s="63">
        <f>1/$D$13</f>
        <v>2.0618556701030929E-4</v>
      </c>
      <c r="E20" s="83"/>
      <c r="F20" s="84"/>
      <c r="G20" s="85"/>
      <c r="H20" s="86"/>
      <c r="I20" s="87"/>
      <c r="J20" s="88"/>
      <c r="K20" s="89"/>
      <c r="L20" s="90"/>
      <c r="M20" s="91"/>
      <c r="N20" s="92"/>
      <c r="O20" s="93"/>
      <c r="P20" s="93"/>
      <c r="Q20" s="93"/>
      <c r="R20" s="93"/>
      <c r="S20" s="93"/>
      <c r="T20" s="93"/>
    </row>
    <row r="21" spans="1:20" ht="15.75">
      <c r="A21" s="94"/>
      <c r="B21" s="95"/>
      <c r="C21" s="96"/>
      <c r="D21" s="97"/>
      <c r="E21" s="83"/>
      <c r="F21" s="84"/>
      <c r="G21" s="98"/>
      <c r="H21" s="99"/>
      <c r="I21" s="100"/>
      <c r="J21" s="101"/>
      <c r="K21" s="102"/>
      <c r="L21" s="103"/>
      <c r="M21" s="104"/>
      <c r="N21" s="105"/>
      <c r="O21" s="93"/>
      <c r="P21" s="93"/>
      <c r="Q21" s="93"/>
      <c r="R21" s="93"/>
      <c r="S21" s="93"/>
      <c r="T21" s="93"/>
    </row>
    <row r="22" spans="1:20" ht="15.75">
      <c r="A22" s="106" t="s">
        <v>22</v>
      </c>
      <c r="B22" s="50" t="s">
        <v>8</v>
      </c>
      <c r="C22" s="107" t="s">
        <v>0</v>
      </c>
      <c r="D22" s="59">
        <v>5.1919999999999998E-5</v>
      </c>
      <c r="E22" s="108"/>
      <c r="F22" s="109" t="str">
        <f t="shared" si="0"/>
        <v>BTC</v>
      </c>
      <c r="G22" s="110">
        <f>D22*E22</f>
        <v>0</v>
      </c>
      <c r="H22" s="111">
        <f>(LOOKUP(C22,$B$18:$B$21,$D$18:$D$21)*D22)*E22</f>
        <v>0</v>
      </c>
      <c r="I22" s="112">
        <f>$D$13*H22</f>
        <v>0</v>
      </c>
      <c r="J22" s="113">
        <f t="shared" si="1"/>
        <v>0</v>
      </c>
      <c r="K22" s="89" t="e">
        <f>H22/$H$53</f>
        <v>#DIV/0!</v>
      </c>
      <c r="L22" s="90"/>
      <c r="M22" s="91"/>
      <c r="N22" s="92"/>
      <c r="O22" s="93"/>
      <c r="P22" s="93"/>
      <c r="Q22" s="93"/>
      <c r="R22" s="93"/>
      <c r="S22" s="93"/>
      <c r="T22" s="93"/>
    </row>
    <row r="23" spans="1:20" ht="15.75">
      <c r="A23" s="114" t="s">
        <v>22</v>
      </c>
      <c r="B23" s="61" t="s">
        <v>9</v>
      </c>
      <c r="C23" s="82" t="s">
        <v>0</v>
      </c>
      <c r="D23" s="115">
        <v>1.04E-2</v>
      </c>
      <c r="E23" s="83"/>
      <c r="F23" s="84" t="str">
        <f t="shared" si="0"/>
        <v>BTC</v>
      </c>
      <c r="G23" s="98">
        <f>D23*E23</f>
        <v>0</v>
      </c>
      <c r="H23" s="86">
        <f>(LOOKUP(C23,$B$18:$B$21,$D$18:$D$21)*D23)*E23</f>
        <v>0</v>
      </c>
      <c r="I23" s="116">
        <f>$D$13*H23</f>
        <v>0</v>
      </c>
      <c r="J23" s="113">
        <f t="shared" si="1"/>
        <v>0</v>
      </c>
      <c r="K23" s="89" t="e">
        <f>H23/$H$53</f>
        <v>#DIV/0!</v>
      </c>
      <c r="L23" s="90"/>
      <c r="M23" s="91"/>
      <c r="N23" s="92"/>
      <c r="O23" s="93"/>
      <c r="P23" s="93"/>
      <c r="Q23" s="93"/>
      <c r="R23" s="93"/>
      <c r="S23" s="93"/>
      <c r="T23" s="93"/>
    </row>
    <row r="24" spans="1:20" ht="15.75">
      <c r="A24" s="114" t="s">
        <v>22</v>
      </c>
      <c r="B24" s="117" t="s">
        <v>26</v>
      </c>
      <c r="C24" s="82" t="s">
        <v>0</v>
      </c>
      <c r="D24" s="118">
        <v>5.8719E-2</v>
      </c>
      <c r="E24" s="83"/>
      <c r="F24" s="84" t="str">
        <f t="shared" si="0"/>
        <v>BTC</v>
      </c>
      <c r="G24" s="98">
        <f>D24*E24</f>
        <v>0</v>
      </c>
      <c r="H24" s="86">
        <f>(LOOKUP(C24,$B$18:$B$21,$D$18:$D$21)*D24)*E24</f>
        <v>0</v>
      </c>
      <c r="I24" s="116">
        <f t="shared" ref="I24:I26" si="2">$D$13*H24</f>
        <v>0</v>
      </c>
      <c r="J24" s="113">
        <f t="shared" si="1"/>
        <v>0</v>
      </c>
      <c r="K24" s="89" t="e">
        <f>H24/$H$53</f>
        <v>#DIV/0!</v>
      </c>
      <c r="L24" s="90"/>
      <c r="M24" s="91"/>
      <c r="N24" s="92"/>
      <c r="O24" s="93"/>
      <c r="P24" s="93"/>
      <c r="Q24" s="93"/>
      <c r="R24" s="93"/>
      <c r="S24" s="93"/>
      <c r="T24" s="93"/>
    </row>
    <row r="25" spans="1:20" ht="15.75">
      <c r="A25" s="114" t="s">
        <v>22</v>
      </c>
      <c r="B25" s="117" t="s">
        <v>40</v>
      </c>
      <c r="C25" s="82" t="s">
        <v>0</v>
      </c>
      <c r="D25" s="118">
        <v>5.985E-2</v>
      </c>
      <c r="E25" s="83"/>
      <c r="F25" s="84" t="str">
        <f t="shared" si="0"/>
        <v>BTC</v>
      </c>
      <c r="G25" s="98">
        <f>D25*E25</f>
        <v>0</v>
      </c>
      <c r="H25" s="86">
        <f>(LOOKUP(C25,$B$18:$B$21,$D$18:$D$21)*D25)*E25</f>
        <v>0</v>
      </c>
      <c r="I25" s="116">
        <f t="shared" si="2"/>
        <v>0</v>
      </c>
      <c r="J25" s="113">
        <f t="shared" si="1"/>
        <v>0</v>
      </c>
      <c r="K25" s="89" t="e">
        <f>H25/$H$53</f>
        <v>#DIV/0!</v>
      </c>
      <c r="L25" s="90"/>
      <c r="M25" s="91"/>
      <c r="N25" s="92"/>
      <c r="O25" s="93"/>
      <c r="P25" s="93"/>
      <c r="Q25" s="93"/>
      <c r="R25" s="93"/>
      <c r="S25" s="93"/>
      <c r="T25" s="93"/>
    </row>
    <row r="26" spans="1:20" ht="15.75">
      <c r="A26" s="114" t="s">
        <v>5</v>
      </c>
      <c r="B26" s="117" t="s">
        <v>6</v>
      </c>
      <c r="C26" s="82" t="s">
        <v>0</v>
      </c>
      <c r="D26" s="118">
        <v>5.985E-2</v>
      </c>
      <c r="E26" s="83"/>
      <c r="F26" s="84" t="str">
        <f t="shared" si="0"/>
        <v>BTC</v>
      </c>
      <c r="G26" s="98">
        <f>D26*E26</f>
        <v>0</v>
      </c>
      <c r="H26" s="86">
        <f>(LOOKUP(C26,$B$18:$B$21,$D$18:$D$21)*D26)*E26</f>
        <v>0</v>
      </c>
      <c r="I26" s="116">
        <f t="shared" si="2"/>
        <v>0</v>
      </c>
      <c r="J26" s="113">
        <f t="shared" si="1"/>
        <v>0</v>
      </c>
      <c r="K26" s="89" t="e">
        <f>H26/$H$53</f>
        <v>#DIV/0!</v>
      </c>
      <c r="L26" s="90"/>
      <c r="M26" s="91"/>
      <c r="N26" s="92"/>
      <c r="O26" s="93"/>
      <c r="P26" s="93"/>
      <c r="Q26" s="93"/>
      <c r="R26" s="93"/>
      <c r="S26" s="93"/>
      <c r="T26" s="93"/>
    </row>
    <row r="27" spans="1:20" ht="15.75">
      <c r="A27" s="114" t="s">
        <v>22</v>
      </c>
      <c r="B27" s="117" t="s">
        <v>11</v>
      </c>
      <c r="C27" s="82" t="s">
        <v>0</v>
      </c>
      <c r="D27" s="118">
        <v>2.7310000000000001E-2</v>
      </c>
      <c r="E27" s="83"/>
      <c r="F27" s="84"/>
      <c r="G27" s="98"/>
      <c r="H27" s="86"/>
      <c r="I27" s="116"/>
      <c r="J27" s="113"/>
      <c r="K27" s="89"/>
      <c r="L27" s="90"/>
      <c r="M27" s="91"/>
      <c r="N27" s="92"/>
      <c r="O27" s="93"/>
      <c r="P27" s="93"/>
      <c r="Q27" s="93"/>
      <c r="R27" s="93"/>
      <c r="S27" s="93"/>
      <c r="T27" s="93"/>
    </row>
    <row r="28" spans="1:20" ht="15.75">
      <c r="A28" s="114" t="s">
        <v>22</v>
      </c>
      <c r="B28" s="117" t="s">
        <v>10</v>
      </c>
      <c r="C28" s="82" t="s">
        <v>0</v>
      </c>
      <c r="D28" s="118">
        <v>3.0199999999999999E-6</v>
      </c>
      <c r="E28" s="83"/>
      <c r="F28" s="84"/>
      <c r="G28" s="98"/>
      <c r="H28" s="86"/>
      <c r="I28" s="116"/>
      <c r="J28" s="113"/>
      <c r="K28" s="89"/>
      <c r="L28" s="90"/>
      <c r="M28" s="91"/>
      <c r="N28" s="92"/>
      <c r="O28" s="93"/>
      <c r="P28" s="93"/>
      <c r="Q28" s="93"/>
      <c r="R28" s="93"/>
      <c r="S28" s="93"/>
      <c r="T28" s="93"/>
    </row>
    <row r="29" spans="1:20" ht="15.75">
      <c r="A29" s="114"/>
      <c r="B29" s="61"/>
      <c r="C29" s="82"/>
      <c r="D29" s="118"/>
      <c r="E29" s="83"/>
      <c r="F29" s="84"/>
      <c r="G29" s="98"/>
      <c r="H29" s="86"/>
      <c r="I29" s="116"/>
      <c r="J29" s="113"/>
      <c r="K29" s="89"/>
      <c r="L29" s="90"/>
      <c r="M29" s="91"/>
      <c r="N29" s="92"/>
      <c r="O29" s="93"/>
      <c r="P29" s="93"/>
      <c r="Q29" s="93"/>
      <c r="R29" s="93"/>
      <c r="S29" s="93"/>
      <c r="T29" s="93"/>
    </row>
    <row r="30" spans="1:20" ht="15.75">
      <c r="A30" s="119"/>
      <c r="B30" s="55"/>
      <c r="C30" s="96"/>
      <c r="D30" s="120"/>
      <c r="E30" s="121"/>
      <c r="F30" s="122"/>
      <c r="G30" s="123"/>
      <c r="H30" s="99"/>
      <c r="I30" s="124"/>
      <c r="J30" s="113"/>
      <c r="K30" s="89"/>
      <c r="L30" s="90"/>
      <c r="M30" s="91"/>
      <c r="N30" s="92"/>
      <c r="O30" s="93"/>
      <c r="P30" s="93"/>
      <c r="Q30" s="93"/>
      <c r="R30" s="93"/>
      <c r="S30" s="93"/>
      <c r="T30" s="93"/>
    </row>
    <row r="31" spans="1:20" ht="15.75">
      <c r="A31" s="125" t="s">
        <v>38</v>
      </c>
      <c r="B31" s="50" t="s">
        <v>37</v>
      </c>
      <c r="C31" s="51" t="s">
        <v>0</v>
      </c>
      <c r="D31" s="126">
        <v>2E-8</v>
      </c>
      <c r="E31" s="127"/>
      <c r="F31" s="84" t="str">
        <f t="shared" si="0"/>
        <v>BTC</v>
      </c>
      <c r="G31" s="98">
        <f>D31*E31</f>
        <v>0</v>
      </c>
      <c r="H31" s="111">
        <f>(LOOKUP(C31,$B$18:$B$21,$D$18:$D$21)*D31)*E31</f>
        <v>0</v>
      </c>
      <c r="I31" s="112">
        <f>$D$13*H31</f>
        <v>0</v>
      </c>
      <c r="J31" s="128">
        <f t="shared" si="1"/>
        <v>0</v>
      </c>
      <c r="K31" s="129" t="e">
        <f>H31/$H$53</f>
        <v>#DIV/0!</v>
      </c>
      <c r="L31" s="130"/>
      <c r="M31" s="131"/>
      <c r="N31" s="132"/>
      <c r="O31" s="93"/>
      <c r="P31" s="93"/>
      <c r="Q31" s="93"/>
      <c r="R31" s="93"/>
      <c r="S31" s="93"/>
      <c r="T31" s="93"/>
    </row>
    <row r="32" spans="1:20" ht="15.75">
      <c r="A32" s="80" t="s">
        <v>33</v>
      </c>
      <c r="B32" s="61" t="s">
        <v>32</v>
      </c>
      <c r="C32" s="62" t="s">
        <v>0</v>
      </c>
      <c r="D32" s="133">
        <v>9.3350000000000006E-5</v>
      </c>
      <c r="E32" s="127"/>
      <c r="F32" s="84" t="str">
        <f t="shared" si="0"/>
        <v>BTC</v>
      </c>
      <c r="G32" s="98">
        <f>D32*E32</f>
        <v>0</v>
      </c>
      <c r="H32" s="86">
        <f>(LOOKUP(C32,$B$18:$B$21,$D$18:$D$21)*D32)*E32</f>
        <v>0</v>
      </c>
      <c r="I32" s="116">
        <f>$D$13*H32</f>
        <v>0</v>
      </c>
      <c r="J32" s="88">
        <f t="shared" si="1"/>
        <v>0</v>
      </c>
      <c r="K32" s="89" t="e">
        <f>H32/$H$53</f>
        <v>#DIV/0!</v>
      </c>
      <c r="L32" s="90"/>
      <c r="M32" s="91"/>
      <c r="N32" s="92"/>
      <c r="O32" s="93"/>
      <c r="P32" s="93"/>
      <c r="Q32" s="93"/>
      <c r="R32" s="93"/>
      <c r="S32" s="93"/>
      <c r="T32" s="93"/>
    </row>
    <row r="33" spans="1:20" ht="15.75">
      <c r="A33" s="80" t="s">
        <v>48</v>
      </c>
      <c r="B33" s="61" t="s">
        <v>20</v>
      </c>
      <c r="C33" s="62" t="s">
        <v>7</v>
      </c>
      <c r="D33" s="133">
        <v>2.8500000000000001E-2</v>
      </c>
      <c r="E33" s="127"/>
      <c r="F33" s="84" t="str">
        <f t="shared" si="0"/>
        <v>ETH</v>
      </c>
      <c r="G33" s="98">
        <f>D33*E33</f>
        <v>0</v>
      </c>
      <c r="H33" s="86">
        <f>(LOOKUP(C33,$B$18:$B$21,$D$18:$D$21)*D33)*E33</f>
        <v>0</v>
      </c>
      <c r="I33" s="116">
        <f>$D$13*H33</f>
        <v>0</v>
      </c>
      <c r="J33" s="88">
        <f t="shared" si="1"/>
        <v>0</v>
      </c>
      <c r="K33" s="89" t="e">
        <f>H33/$H$53</f>
        <v>#DIV/0!</v>
      </c>
      <c r="L33" s="90"/>
      <c r="M33" s="91"/>
      <c r="N33" s="92"/>
      <c r="O33" s="93"/>
      <c r="P33" s="93"/>
      <c r="Q33" s="93"/>
      <c r="R33" s="93"/>
      <c r="S33" s="93"/>
      <c r="T33" s="93"/>
    </row>
    <row r="34" spans="1:20" ht="15.75">
      <c r="A34" s="80"/>
      <c r="B34" s="61"/>
      <c r="C34" s="62"/>
      <c r="D34" s="133"/>
      <c r="E34" s="127"/>
      <c r="F34" s="84"/>
      <c r="G34" s="98"/>
      <c r="H34" s="86"/>
      <c r="I34" s="116"/>
      <c r="J34" s="88"/>
      <c r="K34" s="89"/>
      <c r="L34" s="90"/>
      <c r="M34" s="91"/>
      <c r="N34" s="92"/>
      <c r="O34" s="93"/>
      <c r="P34" s="93"/>
      <c r="Q34" s="93"/>
      <c r="R34" s="93"/>
      <c r="S34" s="93"/>
      <c r="T34" s="93"/>
    </row>
    <row r="35" spans="1:20" ht="15.75">
      <c r="A35" s="94"/>
      <c r="B35" s="55"/>
      <c r="C35" s="56"/>
      <c r="D35" s="134"/>
      <c r="E35" s="127"/>
      <c r="F35" s="84"/>
      <c r="G35" s="98"/>
      <c r="H35" s="99"/>
      <c r="I35" s="124"/>
      <c r="J35" s="101"/>
      <c r="K35" s="102"/>
      <c r="L35" s="103"/>
      <c r="M35" s="104"/>
      <c r="N35" s="105"/>
      <c r="O35" s="93"/>
      <c r="P35" s="93"/>
      <c r="Q35" s="93"/>
      <c r="R35" s="93"/>
      <c r="S35" s="93"/>
      <c r="T35" s="93"/>
    </row>
    <row r="36" spans="1:20" ht="15.75">
      <c r="A36" s="80" t="s">
        <v>22</v>
      </c>
      <c r="B36" s="81" t="s">
        <v>39</v>
      </c>
      <c r="C36" s="82" t="s">
        <v>0</v>
      </c>
      <c r="D36" s="135">
        <v>4.5399999999999997E-6</v>
      </c>
      <c r="E36" s="136"/>
      <c r="F36" s="109" t="str">
        <f t="shared" si="0"/>
        <v>BTC</v>
      </c>
      <c r="G36" s="110">
        <f>D36*E36</f>
        <v>0</v>
      </c>
      <c r="H36" s="86">
        <f>(LOOKUP(C36,$B$18:$B$21,$D$18:$D$21)*D36)*E36</f>
        <v>0</v>
      </c>
      <c r="I36" s="116">
        <f>$D$13*H36</f>
        <v>0</v>
      </c>
      <c r="J36" s="88">
        <f t="shared" si="1"/>
        <v>0</v>
      </c>
      <c r="K36" s="89" t="e">
        <f>H36/$H$53</f>
        <v>#DIV/0!</v>
      </c>
      <c r="L36" s="90"/>
      <c r="M36" s="91"/>
      <c r="N36" s="92"/>
      <c r="O36" s="93"/>
      <c r="P36" s="93"/>
      <c r="Q36" s="137"/>
      <c r="R36" s="93"/>
      <c r="S36" s="93"/>
      <c r="T36" s="93"/>
    </row>
    <row r="37" spans="1:20" ht="15.75">
      <c r="A37" s="80" t="s">
        <v>22</v>
      </c>
      <c r="B37" s="138" t="s">
        <v>28</v>
      </c>
      <c r="C37" s="82" t="s">
        <v>0</v>
      </c>
      <c r="D37" s="118">
        <v>1.2650000000000001E-4</v>
      </c>
      <c r="E37" s="83"/>
      <c r="F37" s="84" t="str">
        <f t="shared" ref="F37" si="3">C37</f>
        <v>BTC</v>
      </c>
      <c r="G37" s="98">
        <f>D37*E37</f>
        <v>0</v>
      </c>
      <c r="H37" s="201">
        <f>(LOOKUP(C37,$B$18:$B$21,$D$18:$D$21)*D37)*E37</f>
        <v>0</v>
      </c>
      <c r="I37" s="116">
        <f>$D$13*H37</f>
        <v>0</v>
      </c>
      <c r="J37" s="88">
        <f t="shared" ref="J37" si="4">I37*$D$11</f>
        <v>0</v>
      </c>
      <c r="K37" s="89" t="e">
        <f>H37/$H$53</f>
        <v>#DIV/0!</v>
      </c>
      <c r="L37" s="90"/>
      <c r="M37" s="91"/>
      <c r="N37" s="92"/>
      <c r="O37" s="93"/>
      <c r="P37" s="93"/>
      <c r="Q37" s="93"/>
      <c r="R37" s="93"/>
      <c r="S37" s="93"/>
      <c r="T37" s="93"/>
    </row>
    <row r="38" spans="1:20" ht="15.75">
      <c r="A38" s="80" t="s">
        <v>22</v>
      </c>
      <c r="B38" s="138" t="s">
        <v>31</v>
      </c>
      <c r="C38" s="82" t="s">
        <v>0</v>
      </c>
      <c r="D38" s="139">
        <v>1.66E-6</v>
      </c>
      <c r="E38" s="127"/>
      <c r="F38" s="84"/>
      <c r="G38" s="98"/>
      <c r="H38" s="86"/>
      <c r="I38" s="116"/>
      <c r="J38" s="88"/>
      <c r="K38" s="89"/>
      <c r="L38" s="90"/>
      <c r="M38" s="91"/>
      <c r="N38" s="92"/>
      <c r="O38" s="93"/>
      <c r="P38" s="93"/>
      <c r="Q38" s="93"/>
      <c r="R38" s="93"/>
      <c r="S38" s="93"/>
      <c r="T38" s="93"/>
    </row>
    <row r="39" spans="1:20" ht="15.75">
      <c r="A39" s="80" t="s">
        <v>22</v>
      </c>
      <c r="B39" s="138" t="s">
        <v>29</v>
      </c>
      <c r="C39" s="82" t="s">
        <v>0</v>
      </c>
      <c r="D39" s="139">
        <v>7.0499999999999993E-2</v>
      </c>
      <c r="E39" s="127"/>
      <c r="F39" s="84"/>
      <c r="G39" s="98"/>
      <c r="H39" s="86"/>
      <c r="I39" s="116"/>
      <c r="J39" s="88"/>
      <c r="K39" s="89"/>
      <c r="L39" s="90"/>
      <c r="M39" s="91"/>
      <c r="N39" s="92"/>
      <c r="O39" s="93"/>
      <c r="P39" s="93"/>
      <c r="Q39" s="93"/>
      <c r="R39" s="93"/>
      <c r="S39" s="93"/>
      <c r="T39" s="93"/>
    </row>
    <row r="40" spans="1:20" ht="15.75">
      <c r="A40" s="80" t="s">
        <v>22</v>
      </c>
      <c r="B40" s="138" t="s">
        <v>30</v>
      </c>
      <c r="C40" s="82" t="s">
        <v>0</v>
      </c>
      <c r="D40" s="139">
        <v>2.395E-3</v>
      </c>
      <c r="E40" s="127"/>
      <c r="F40" s="84"/>
      <c r="G40" s="98"/>
      <c r="H40" s="86"/>
      <c r="I40" s="116"/>
      <c r="J40" s="88"/>
      <c r="K40" s="89"/>
      <c r="L40" s="90"/>
      <c r="M40" s="91"/>
      <c r="N40" s="92"/>
      <c r="O40" s="93"/>
      <c r="P40" s="93"/>
      <c r="Q40" s="93"/>
      <c r="R40" s="93"/>
      <c r="S40" s="93"/>
      <c r="T40" s="93"/>
    </row>
    <row r="41" spans="1:20" ht="15.75">
      <c r="A41" s="80" t="s">
        <v>22</v>
      </c>
      <c r="B41" s="138" t="s">
        <v>35</v>
      </c>
      <c r="C41" s="82" t="s">
        <v>0</v>
      </c>
      <c r="D41" s="139">
        <v>1.3325000000000001E-4</v>
      </c>
      <c r="E41" s="127"/>
      <c r="F41" s="84" t="str">
        <f t="shared" si="0"/>
        <v>BTC</v>
      </c>
      <c r="G41" s="98">
        <f>D41*E41</f>
        <v>0</v>
      </c>
      <c r="H41" s="86">
        <f>(LOOKUP(C41,$B$18:$B$21,$D$18:$D$21)*D41)*E41</f>
        <v>0</v>
      </c>
      <c r="I41" s="116">
        <f>$D$13*H41</f>
        <v>0</v>
      </c>
      <c r="J41" s="88">
        <f t="shared" si="1"/>
        <v>0</v>
      </c>
      <c r="K41" s="89" t="e">
        <f>H41/$H$53</f>
        <v>#DIV/0!</v>
      </c>
      <c r="L41" s="90"/>
      <c r="M41" s="91"/>
      <c r="N41" s="92"/>
      <c r="O41" s="93"/>
      <c r="P41" s="93"/>
      <c r="Q41" s="93"/>
      <c r="R41" s="93"/>
      <c r="S41" s="93"/>
      <c r="T41" s="93"/>
    </row>
    <row r="42" spans="1:20" ht="15.75">
      <c r="A42" s="80" t="s">
        <v>22</v>
      </c>
      <c r="B42" s="138" t="s">
        <v>27</v>
      </c>
      <c r="C42" s="82" t="s">
        <v>0</v>
      </c>
      <c r="D42" s="118">
        <v>2.2020000000000001E-4</v>
      </c>
      <c r="E42" s="83"/>
      <c r="F42" s="84"/>
      <c r="G42" s="98"/>
      <c r="H42" s="86"/>
      <c r="I42" s="116"/>
      <c r="J42" s="88"/>
      <c r="K42" s="89"/>
      <c r="L42" s="90"/>
      <c r="M42" s="91"/>
      <c r="N42" s="92"/>
      <c r="O42" s="93"/>
      <c r="P42" s="93"/>
      <c r="Q42" s="93"/>
      <c r="R42" s="93"/>
      <c r="S42" s="93"/>
      <c r="T42" s="93"/>
    </row>
    <row r="43" spans="1:20" ht="15.75">
      <c r="A43" s="80" t="s">
        <v>22</v>
      </c>
      <c r="B43" s="138" t="s">
        <v>21</v>
      </c>
      <c r="C43" s="82" t="s">
        <v>0</v>
      </c>
      <c r="D43" s="118">
        <v>1.395E-3</v>
      </c>
      <c r="E43" s="83"/>
      <c r="F43" s="84"/>
      <c r="G43" s="98"/>
      <c r="H43" s="86"/>
      <c r="I43" s="116"/>
      <c r="J43" s="88"/>
      <c r="K43" s="89"/>
      <c r="L43" s="90"/>
      <c r="M43" s="91"/>
      <c r="N43" s="92"/>
      <c r="O43" s="93"/>
      <c r="P43" s="93"/>
      <c r="Q43" s="93"/>
      <c r="R43" s="93"/>
      <c r="S43" s="93"/>
      <c r="T43" s="93"/>
    </row>
    <row r="44" spans="1:20" ht="15.75">
      <c r="A44" s="80" t="s">
        <v>22</v>
      </c>
      <c r="B44" s="138" t="s">
        <v>12</v>
      </c>
      <c r="C44" s="82" t="s">
        <v>0</v>
      </c>
      <c r="D44" s="118">
        <v>8.5375999999999996E-4</v>
      </c>
      <c r="E44" s="83"/>
      <c r="F44" s="84"/>
      <c r="G44" s="98"/>
      <c r="H44" s="86"/>
      <c r="I44" s="116"/>
      <c r="J44" s="88"/>
      <c r="K44" s="89"/>
      <c r="L44" s="90"/>
      <c r="M44" s="91"/>
      <c r="N44" s="92"/>
      <c r="O44" s="93"/>
      <c r="P44" s="93"/>
      <c r="Q44" s="93"/>
      <c r="R44" s="93"/>
      <c r="S44" s="93"/>
      <c r="T44" s="93"/>
    </row>
    <row r="45" spans="1:20" ht="15.75">
      <c r="A45" s="80" t="s">
        <v>22</v>
      </c>
      <c r="B45" s="138" t="s">
        <v>24</v>
      </c>
      <c r="C45" s="82" t="s">
        <v>0</v>
      </c>
      <c r="D45" s="118">
        <v>7.9889999999999996E-5</v>
      </c>
      <c r="E45" s="83"/>
      <c r="F45" s="84"/>
      <c r="G45" s="98"/>
      <c r="H45" s="86"/>
      <c r="I45" s="116"/>
      <c r="J45" s="88"/>
      <c r="K45" s="89"/>
      <c r="L45" s="90"/>
      <c r="M45" s="91"/>
      <c r="N45" s="92"/>
      <c r="O45" s="93"/>
      <c r="P45" s="93"/>
      <c r="Q45" s="93"/>
      <c r="R45" s="93"/>
      <c r="S45" s="93"/>
      <c r="T45" s="93"/>
    </row>
    <row r="46" spans="1:20" ht="15.75">
      <c r="A46" s="80" t="s">
        <v>22</v>
      </c>
      <c r="B46" s="138" t="s">
        <v>36</v>
      </c>
      <c r="C46" s="82" t="s">
        <v>0</v>
      </c>
      <c r="D46" s="139">
        <v>3.4999999999999997E-5</v>
      </c>
      <c r="E46" s="127"/>
      <c r="F46" s="84"/>
      <c r="G46" s="98"/>
      <c r="H46" s="86"/>
      <c r="I46" s="116"/>
      <c r="J46" s="88"/>
      <c r="K46" s="89"/>
      <c r="L46" s="90"/>
      <c r="M46" s="91"/>
      <c r="N46" s="92"/>
      <c r="O46" s="93"/>
      <c r="P46" s="93"/>
      <c r="Q46" s="93"/>
      <c r="R46" s="93"/>
      <c r="S46" s="93"/>
      <c r="T46" s="93"/>
    </row>
    <row r="47" spans="1:20" ht="15.75">
      <c r="A47" s="80" t="s">
        <v>22</v>
      </c>
      <c r="B47" s="138" t="s">
        <v>14</v>
      </c>
      <c r="C47" s="82" t="s">
        <v>0</v>
      </c>
      <c r="D47" s="118">
        <v>1.18E-4</v>
      </c>
      <c r="E47" s="83"/>
      <c r="F47" s="84"/>
      <c r="G47" s="98"/>
      <c r="H47" s="86"/>
      <c r="I47" s="116"/>
      <c r="J47" s="88"/>
      <c r="K47" s="89"/>
      <c r="L47" s="90"/>
      <c r="M47" s="91"/>
      <c r="N47" s="92"/>
      <c r="O47" s="93"/>
      <c r="P47" s="93"/>
      <c r="Q47" s="93"/>
      <c r="R47" s="93"/>
      <c r="S47" s="93"/>
      <c r="T47" s="93"/>
    </row>
    <row r="48" spans="1:20" ht="15.75">
      <c r="A48" s="80" t="s">
        <v>22</v>
      </c>
      <c r="B48" s="138" t="s">
        <v>23</v>
      </c>
      <c r="C48" s="82" t="s">
        <v>0</v>
      </c>
      <c r="D48" s="118">
        <v>2.4005000000000001E-4</v>
      </c>
      <c r="E48" s="83"/>
      <c r="F48" s="84"/>
      <c r="G48" s="98"/>
      <c r="H48" s="86"/>
      <c r="I48" s="116"/>
      <c r="J48" s="88"/>
      <c r="K48" s="89"/>
      <c r="L48" s="90"/>
      <c r="M48" s="91"/>
      <c r="N48" s="92"/>
      <c r="O48" s="93"/>
      <c r="P48" s="93"/>
      <c r="Q48" s="93"/>
      <c r="R48" s="93"/>
      <c r="S48" s="93"/>
      <c r="T48" s="93"/>
    </row>
    <row r="49" spans="1:20" ht="15.75">
      <c r="A49" s="80" t="s">
        <v>22</v>
      </c>
      <c r="B49" s="138" t="s">
        <v>34</v>
      </c>
      <c r="C49" s="82" t="s">
        <v>0</v>
      </c>
      <c r="D49" s="139">
        <v>4.1999999999999998E-5</v>
      </c>
      <c r="E49" s="127"/>
      <c r="F49" s="84"/>
      <c r="G49" s="98"/>
      <c r="H49" s="86"/>
      <c r="I49" s="116"/>
      <c r="J49" s="88"/>
      <c r="K49" s="89"/>
      <c r="L49" s="90"/>
      <c r="M49" s="91"/>
      <c r="N49" s="92"/>
      <c r="O49" s="93"/>
      <c r="P49" s="93"/>
      <c r="Q49" s="93"/>
      <c r="R49" s="93"/>
      <c r="S49" s="93"/>
      <c r="T49" s="93"/>
    </row>
    <row r="50" spans="1:20" ht="15.75">
      <c r="A50" s="80" t="s">
        <v>22</v>
      </c>
      <c r="B50" s="138" t="s">
        <v>13</v>
      </c>
      <c r="C50" s="82" t="s">
        <v>0</v>
      </c>
      <c r="D50" s="118">
        <v>5.2160000000000002E-5</v>
      </c>
      <c r="E50" s="83"/>
      <c r="F50" s="84"/>
      <c r="G50" s="98"/>
      <c r="H50" s="86"/>
      <c r="I50" s="116"/>
      <c r="J50" s="88"/>
      <c r="K50" s="89"/>
      <c r="L50" s="90"/>
      <c r="M50" s="91"/>
      <c r="N50" s="92"/>
      <c r="O50" s="93"/>
      <c r="P50" s="93"/>
      <c r="Q50" s="93"/>
      <c r="R50" s="93"/>
      <c r="S50" s="93"/>
      <c r="T50" s="93"/>
    </row>
    <row r="51" spans="1:20" ht="15.75">
      <c r="A51" s="80"/>
      <c r="B51" s="138"/>
      <c r="C51" s="82"/>
      <c r="D51" s="118"/>
      <c r="E51" s="83"/>
      <c r="F51" s="84"/>
      <c r="G51" s="98"/>
      <c r="H51" s="86"/>
      <c r="I51" s="116"/>
      <c r="J51" s="88"/>
      <c r="K51" s="89"/>
      <c r="L51" s="90"/>
      <c r="M51" s="91"/>
      <c r="N51" s="92"/>
      <c r="O51" s="93"/>
      <c r="P51" s="93"/>
      <c r="Q51" s="93"/>
      <c r="R51" s="93"/>
      <c r="S51" s="93"/>
      <c r="T51" s="93"/>
    </row>
    <row r="52" spans="1:20" ht="16.5" thickBot="1">
      <c r="A52" s="140"/>
      <c r="B52" s="141"/>
      <c r="C52" s="142"/>
      <c r="D52" s="143"/>
      <c r="E52" s="144"/>
      <c r="F52" s="145"/>
      <c r="G52" s="146"/>
      <c r="H52" s="147"/>
      <c r="I52" s="148"/>
      <c r="J52" s="149"/>
      <c r="K52" s="150"/>
      <c r="L52" s="151"/>
      <c r="M52" s="152"/>
      <c r="N52" s="153"/>
      <c r="O52" s="93"/>
      <c r="P52" s="93"/>
      <c r="Q52" s="93"/>
      <c r="R52" s="93"/>
      <c r="S52" s="93"/>
      <c r="T52" s="93"/>
    </row>
    <row r="53" spans="1:20" ht="24.95" customHeight="1">
      <c r="A53" s="93"/>
      <c r="B53" s="93"/>
      <c r="C53" s="93"/>
      <c r="D53" s="93"/>
      <c r="E53" s="93"/>
      <c r="F53" s="93"/>
      <c r="G53" s="93"/>
      <c r="H53" s="154">
        <f>SUM(H18:H52)</f>
        <v>0</v>
      </c>
      <c r="I53" s="155">
        <f>SUM(I18:I52)</f>
        <v>0</v>
      </c>
      <c r="J53" s="156">
        <f>SUM(J18:J52)</f>
        <v>0</v>
      </c>
      <c r="K53" s="157"/>
      <c r="L53" s="93"/>
      <c r="M53" s="93"/>
      <c r="N53" s="93"/>
      <c r="O53" s="93"/>
      <c r="P53" s="93"/>
      <c r="Q53" s="93"/>
      <c r="R53" s="93"/>
      <c r="S53" s="93"/>
      <c r="T53" s="93"/>
    </row>
    <row r="54" spans="1:20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</row>
    <row r="55" spans="1:20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</row>
    <row r="56" spans="1:20">
      <c r="A56" s="93"/>
      <c r="B56" s="93"/>
      <c r="C56" s="93"/>
      <c r="D56" s="93"/>
      <c r="E56" s="93"/>
      <c r="F56" s="93"/>
      <c r="G56" s="93"/>
      <c r="H56" s="137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</row>
    <row r="57" spans="1:20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</row>
    <row r="58" spans="1:20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</row>
    <row r="59" spans="1:20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</row>
    <row r="60" spans="1:20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</row>
    <row r="61" spans="1:20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</row>
    <row r="62" spans="1:20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</row>
    <row r="63" spans="1:20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</row>
    <row r="64" spans="1:20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</row>
    <row r="65" spans="1:20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</row>
    <row r="66" spans="1:20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</row>
    <row r="67" spans="1:20">
      <c r="O67" s="93"/>
      <c r="P67" s="93"/>
      <c r="Q67" s="93"/>
      <c r="R67" s="93"/>
      <c r="S67" s="93"/>
      <c r="T67" s="93"/>
    </row>
  </sheetData>
  <mergeCells count="14">
    <mergeCell ref="B6:N6"/>
    <mergeCell ref="B7:N7"/>
    <mergeCell ref="A1:N1"/>
    <mergeCell ref="A2:N2"/>
    <mergeCell ref="B3:N3"/>
    <mergeCell ref="B4:N4"/>
    <mergeCell ref="B5:N5"/>
    <mergeCell ref="L16:N16"/>
    <mergeCell ref="F17:G17"/>
    <mergeCell ref="A9:D9"/>
    <mergeCell ref="A16:D16"/>
    <mergeCell ref="E16:K16"/>
    <mergeCell ref="F9:H9"/>
    <mergeCell ref="F10:H10"/>
  </mergeCells>
  <pageMargins left="0.7" right="0.7" top="0.75" bottom="0.75" header="0.3" footer="0.3"/>
  <pageSetup paperSize="9"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CoinValues">
                <anchor moveWithCells="1">
                  <from>
                    <xdr:col>5</xdr:col>
                    <xdr:colOff>38100</xdr:colOff>
                    <xdr:row>10</xdr:row>
                    <xdr:rowOff>28575</xdr:rowOff>
                  </from>
                  <to>
                    <xdr:col>7</xdr:col>
                    <xdr:colOff>1276350</xdr:colOff>
                    <xdr:row>11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workbookViewId="0">
      <selection activeCell="I11" sqref="I11"/>
    </sheetView>
  </sheetViews>
  <sheetFormatPr defaultRowHeight="15"/>
  <cols>
    <col min="1" max="1" width="11.85546875" style="163" customWidth="1"/>
    <col min="2" max="2" width="17.140625" style="163" customWidth="1"/>
    <col min="3" max="3" width="15.28515625" style="163" customWidth="1"/>
    <col min="4" max="4" width="18.28515625" style="163" bestFit="1" customWidth="1"/>
    <col min="5" max="5" width="17.140625" style="163" customWidth="1"/>
    <col min="6" max="6" width="17.5703125" style="163" customWidth="1"/>
    <col min="7" max="8" width="19.5703125" style="163" customWidth="1"/>
    <col min="9" max="9" width="18.85546875" style="163" customWidth="1"/>
    <col min="10" max="10" width="18.28515625" style="163" customWidth="1"/>
    <col min="11" max="11" width="11.42578125" style="163" customWidth="1"/>
    <col min="12" max="12" width="11.85546875" style="163" bestFit="1" customWidth="1"/>
    <col min="13" max="15" width="21.42578125" style="163" customWidth="1"/>
    <col min="16" max="16" width="15.85546875" style="163" customWidth="1"/>
    <col min="17" max="17" width="18.28515625" style="163" customWidth="1"/>
    <col min="18" max="18" width="22.5703125" style="163" customWidth="1"/>
    <col min="19" max="16384" width="9.140625" style="163"/>
  </cols>
  <sheetData>
    <row r="1" spans="1:20" s="159" customFormat="1" ht="24.95" customHeight="1" thickBot="1">
      <c r="A1" s="266" t="s">
        <v>73</v>
      </c>
      <c r="B1" s="267"/>
      <c r="C1" s="267"/>
      <c r="D1" s="267"/>
      <c r="E1" s="267"/>
      <c r="F1" s="268"/>
      <c r="G1" s="268"/>
      <c r="H1" s="268"/>
      <c r="I1" s="267"/>
      <c r="J1" s="267"/>
      <c r="K1" s="269"/>
      <c r="L1" s="158"/>
      <c r="M1" s="158"/>
      <c r="N1" s="158"/>
      <c r="O1" s="158"/>
      <c r="P1" s="158"/>
      <c r="Q1" s="158"/>
      <c r="R1" s="158"/>
      <c r="S1" s="158"/>
      <c r="T1" s="158"/>
    </row>
    <row r="2" spans="1:20" ht="16.5" thickBot="1">
      <c r="A2" s="160" t="s">
        <v>58</v>
      </c>
      <c r="B2" s="270" t="s">
        <v>0</v>
      </c>
      <c r="C2" s="271"/>
      <c r="D2" s="161" t="s">
        <v>65</v>
      </c>
      <c r="E2" s="210">
        <v>0.3</v>
      </c>
      <c r="F2" s="279" t="s">
        <v>66</v>
      </c>
      <c r="G2" s="277" t="s">
        <v>52</v>
      </c>
      <c r="H2" s="275" t="s">
        <v>98</v>
      </c>
      <c r="I2" s="263" t="s">
        <v>61</v>
      </c>
      <c r="J2" s="264"/>
      <c r="K2" s="265"/>
      <c r="L2" s="162"/>
      <c r="M2" s="162"/>
      <c r="N2" s="162"/>
      <c r="O2" s="162"/>
      <c r="P2" s="162"/>
      <c r="Q2" s="162"/>
      <c r="R2" s="162"/>
      <c r="S2" s="162"/>
      <c r="T2" s="162"/>
    </row>
    <row r="3" spans="1:20" ht="16.5" thickBot="1">
      <c r="A3" s="164" t="s">
        <v>42</v>
      </c>
      <c r="B3" s="281" t="s">
        <v>68</v>
      </c>
      <c r="C3" s="282"/>
      <c r="D3" s="165" t="s">
        <v>67</v>
      </c>
      <c r="E3" s="211" t="s">
        <v>64</v>
      </c>
      <c r="F3" s="280"/>
      <c r="G3" s="278"/>
      <c r="H3" s="276"/>
      <c r="I3" s="75" t="s">
        <v>16</v>
      </c>
      <c r="J3" s="76" t="s">
        <v>1</v>
      </c>
      <c r="K3" s="77" t="s">
        <v>25</v>
      </c>
      <c r="L3" s="162"/>
      <c r="M3" s="162"/>
      <c r="N3" s="162"/>
      <c r="O3" s="162"/>
      <c r="P3" s="162"/>
      <c r="Q3" s="162"/>
      <c r="R3" s="162"/>
      <c r="S3" s="162"/>
      <c r="T3" s="162"/>
    </row>
    <row r="4" spans="1:20" ht="15.75">
      <c r="A4" s="166" t="s">
        <v>17</v>
      </c>
      <c r="B4" s="167" t="str">
        <f>B2</f>
        <v>BTC</v>
      </c>
      <c r="C4" s="168"/>
      <c r="D4" s="169"/>
      <c r="E4" s="212">
        <f>(D4*C4)*$E$2%</f>
        <v>0</v>
      </c>
      <c r="F4" s="170">
        <f>(D4*C4)+E4</f>
        <v>0</v>
      </c>
      <c r="G4" s="208">
        <f>LOOKUP($B$2,'MARKET &amp; HOLDINGS'!$B$18:$B$21,'MARKET &amp; HOLDINGS'!$D$18:$D$21)*F4</f>
        <v>0</v>
      </c>
      <c r="H4" s="214">
        <f>F4*'MARKET &amp; HOLDINGS'!$D$13</f>
        <v>0</v>
      </c>
      <c r="I4" s="216"/>
      <c r="J4" s="217"/>
      <c r="K4" s="218"/>
      <c r="L4" s="162"/>
      <c r="M4" s="162"/>
      <c r="N4" s="162"/>
      <c r="O4" s="162"/>
      <c r="P4" s="162"/>
      <c r="Q4" s="162"/>
      <c r="R4" s="162"/>
      <c r="S4" s="162"/>
      <c r="T4" s="162"/>
    </row>
    <row r="5" spans="1:20" ht="15.75">
      <c r="A5" s="166" t="s">
        <v>18</v>
      </c>
      <c r="B5" s="167" t="str">
        <f>B2</f>
        <v>BTC</v>
      </c>
      <c r="C5" s="168"/>
      <c r="D5" s="169"/>
      <c r="E5" s="212">
        <f>(D5*C5)*$E$2%</f>
        <v>0</v>
      </c>
      <c r="F5" s="170">
        <f>(D5*C5)-E5</f>
        <v>0</v>
      </c>
      <c r="G5" s="208">
        <f>LOOKUP($B$2,'MARKET &amp; HOLDINGS'!$B$18:$B$21,'MARKET &amp; HOLDINGS'!$D$18:$D$21)*F5</f>
        <v>0</v>
      </c>
      <c r="H5" s="214">
        <f>F5*'MARKET &amp; HOLDINGS'!$D$13</f>
        <v>0</v>
      </c>
      <c r="I5" s="216"/>
      <c r="J5" s="217"/>
      <c r="K5" s="218"/>
      <c r="L5" s="162"/>
      <c r="M5" s="162"/>
      <c r="N5" s="162"/>
      <c r="O5" s="162"/>
      <c r="P5" s="162"/>
      <c r="Q5" s="162"/>
      <c r="R5" s="162"/>
      <c r="S5" s="162"/>
      <c r="T5" s="162"/>
    </row>
    <row r="6" spans="1:20" ht="15.75">
      <c r="A6" s="166" t="s">
        <v>97</v>
      </c>
      <c r="B6" s="225" t="str">
        <f>B5</f>
        <v>BTC</v>
      </c>
      <c r="C6" s="226"/>
      <c r="D6" s="226"/>
      <c r="E6" s="227">
        <f>(D6*C6)*$E$2%</f>
        <v>0</v>
      </c>
      <c r="F6" s="228">
        <f>(D6*C6)-E6</f>
        <v>0</v>
      </c>
      <c r="G6" s="229">
        <f>LOOKUP($B$2,'MARKET &amp; HOLDINGS'!$B$18:$B$21,'MARKET &amp; HOLDINGS'!$D$18:$D$21)*F6</f>
        <v>0</v>
      </c>
      <c r="H6" s="230">
        <f>F6*'MARKET &amp; HOLDINGS'!$D$13</f>
        <v>0</v>
      </c>
      <c r="I6" s="222">
        <f>H6-H4</f>
        <v>0</v>
      </c>
      <c r="J6" s="223">
        <f>I6*'MARKET &amp; HOLDINGS'!$D$11</f>
        <v>0</v>
      </c>
      <c r="K6" s="224" t="e">
        <f>(F6*100/F4)-100</f>
        <v>#DIV/0!</v>
      </c>
      <c r="L6" s="162"/>
      <c r="M6" s="162"/>
      <c r="N6" s="162"/>
      <c r="O6" s="162"/>
      <c r="P6" s="162"/>
      <c r="Q6" s="162"/>
      <c r="R6" s="162"/>
      <c r="S6" s="162"/>
      <c r="T6" s="162"/>
    </row>
    <row r="7" spans="1:20" ht="16.5" thickBot="1">
      <c r="A7" s="171" t="s">
        <v>50</v>
      </c>
      <c r="B7" s="172" t="str">
        <f>B2</f>
        <v>BTC</v>
      </c>
      <c r="C7" s="173">
        <f>C5-C4</f>
        <v>0</v>
      </c>
      <c r="D7" s="173">
        <f>D5-D4</f>
        <v>0</v>
      </c>
      <c r="E7" s="213">
        <f>SUM(E4:E5)</f>
        <v>0</v>
      </c>
      <c r="F7" s="174">
        <f>F5-F4</f>
        <v>0</v>
      </c>
      <c r="G7" s="209">
        <f>G5-G4</f>
        <v>0</v>
      </c>
      <c r="H7" s="215">
        <f>H5-H4</f>
        <v>0</v>
      </c>
      <c r="I7" s="219">
        <f>H5-H4</f>
        <v>0</v>
      </c>
      <c r="J7" s="220">
        <f>J5-J4</f>
        <v>0</v>
      </c>
      <c r="K7" s="221" t="e">
        <f>(F5*100/F4)-100</f>
        <v>#DIV/0!</v>
      </c>
      <c r="L7" s="162"/>
      <c r="M7" s="162"/>
      <c r="N7" s="162"/>
      <c r="O7" s="162"/>
      <c r="P7" s="162"/>
      <c r="Q7" s="162"/>
      <c r="R7" s="162"/>
      <c r="S7" s="162"/>
      <c r="T7" s="162"/>
    </row>
    <row r="8" spans="1:20">
      <c r="A8" s="162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</row>
    <row r="9" spans="1:20">
      <c r="A9" s="162"/>
      <c r="B9" s="162"/>
      <c r="C9" s="162"/>
      <c r="D9" s="162"/>
      <c r="E9" s="162"/>
      <c r="F9" s="162"/>
      <c r="G9" s="176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</row>
    <row r="10" spans="1:20">
      <c r="A10" s="162"/>
      <c r="B10" s="162"/>
      <c r="C10" s="162"/>
      <c r="D10" s="162"/>
      <c r="E10" s="175"/>
      <c r="F10" s="176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</row>
    <row r="11" spans="1:20">
      <c r="A11" s="162"/>
      <c r="B11" s="162" t="s">
        <v>76</v>
      </c>
      <c r="C11" s="162"/>
      <c r="D11" s="162"/>
      <c r="E11" s="176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</row>
    <row r="12" spans="1:20">
      <c r="A12" s="162" t="s">
        <v>77</v>
      </c>
      <c r="B12" s="177">
        <v>3.9023183600000002</v>
      </c>
      <c r="C12" s="162"/>
      <c r="D12" s="176"/>
      <c r="E12" s="176"/>
      <c r="F12" s="162"/>
      <c r="G12" s="178"/>
      <c r="H12" s="178"/>
      <c r="I12" s="162"/>
      <c r="J12" s="162"/>
      <c r="K12" s="200"/>
      <c r="L12" s="162"/>
      <c r="M12" s="162"/>
      <c r="N12" s="162"/>
      <c r="O12" s="162"/>
      <c r="P12" s="162"/>
      <c r="Q12" s="162"/>
      <c r="R12" s="162"/>
      <c r="S12" s="162"/>
      <c r="T12" s="162"/>
    </row>
    <row r="13" spans="1:20">
      <c r="A13" s="162" t="s">
        <v>68</v>
      </c>
      <c r="B13" s="162">
        <v>6.3466300000000003E-2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</row>
    <row r="14" spans="1:20">
      <c r="A14" s="162"/>
      <c r="B14" s="162"/>
      <c r="C14" s="162"/>
      <c r="D14" s="162"/>
      <c r="E14" s="176">
        <f>D4-D5</f>
        <v>0</v>
      </c>
      <c r="F14" s="178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</row>
    <row r="15" spans="1:20">
      <c r="A15" s="162"/>
      <c r="B15" s="162"/>
      <c r="C15" s="162"/>
      <c r="D15" s="162"/>
      <c r="E15" s="176">
        <f>E14*4800</f>
        <v>0</v>
      </c>
      <c r="F15" s="162"/>
      <c r="G15" s="162"/>
      <c r="H15" s="162"/>
      <c r="I15" s="162"/>
      <c r="J15" s="162"/>
      <c r="K15" s="203"/>
      <c r="L15" s="162"/>
      <c r="M15" s="162"/>
      <c r="N15" s="162"/>
      <c r="O15" s="162"/>
      <c r="P15" s="162"/>
      <c r="Q15" s="162"/>
      <c r="R15" s="162"/>
      <c r="S15" s="162"/>
      <c r="T15" s="162"/>
    </row>
    <row r="16" spans="1:20" ht="15.75" thickBot="1">
      <c r="A16" s="162"/>
      <c r="B16" s="162"/>
      <c r="C16" s="162"/>
      <c r="D16" s="162"/>
      <c r="E16" s="162"/>
      <c r="F16" s="162"/>
      <c r="G16" s="162"/>
      <c r="H16" s="162"/>
      <c r="I16" s="162"/>
      <c r="J16" s="162"/>
      <c r="K16" s="203"/>
      <c r="L16" s="162"/>
      <c r="M16" s="162"/>
      <c r="N16" s="162"/>
      <c r="O16" s="162"/>
      <c r="P16" s="162"/>
      <c r="Q16" s="162"/>
      <c r="R16" s="162"/>
      <c r="S16" s="162"/>
      <c r="T16" s="162"/>
    </row>
    <row r="17" spans="1:20" ht="21.75" thickBot="1">
      <c r="A17" s="266" t="s">
        <v>80</v>
      </c>
      <c r="B17" s="267"/>
      <c r="C17" s="267"/>
      <c r="D17" s="267"/>
      <c r="E17" s="267"/>
      <c r="F17" s="267"/>
      <c r="G17" s="269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</row>
    <row r="18" spans="1:20" ht="16.5" thickBot="1">
      <c r="A18" s="191" t="s">
        <v>3</v>
      </c>
      <c r="B18" s="196" t="s">
        <v>81</v>
      </c>
      <c r="C18" s="272" t="s">
        <v>82</v>
      </c>
      <c r="D18" s="273"/>
      <c r="E18" s="272" t="s">
        <v>83</v>
      </c>
      <c r="F18" s="274"/>
      <c r="G18" s="190" t="s">
        <v>79</v>
      </c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</row>
    <row r="19" spans="1:20" ht="15.75">
      <c r="A19" s="192" t="s">
        <v>0</v>
      </c>
      <c r="B19" s="194"/>
      <c r="C19" s="197"/>
      <c r="D19" s="195" t="e">
        <f>(C19*100/B19)-100</f>
        <v>#DIV/0!</v>
      </c>
      <c r="E19" s="197"/>
      <c r="F19" s="195" t="e">
        <f>(E19*100/B19)-100</f>
        <v>#DIV/0!</v>
      </c>
      <c r="G19" s="182" t="e">
        <f>F19-D19</f>
        <v>#DIV/0!</v>
      </c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</row>
    <row r="20" spans="1:20" ht="15.75">
      <c r="A20" s="114" t="s">
        <v>26</v>
      </c>
      <c r="B20" s="187"/>
      <c r="C20" s="198"/>
      <c r="D20" s="185" t="e">
        <f>(C20*100/B20)-100</f>
        <v>#DIV/0!</v>
      </c>
      <c r="E20" s="198"/>
      <c r="F20" s="185" t="e">
        <f>(E20*100/B20)-100</f>
        <v>#DIV/0!</v>
      </c>
      <c r="G20" s="183" t="e">
        <f>F20-D20</f>
        <v>#DIV/0!</v>
      </c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</row>
    <row r="21" spans="1:20" ht="15.75">
      <c r="A21" s="114" t="s">
        <v>78</v>
      </c>
      <c r="B21" s="187"/>
      <c r="C21" s="198"/>
      <c r="D21" s="185" t="e">
        <f>(C21*100/B21)-100</f>
        <v>#DIV/0!</v>
      </c>
      <c r="E21" s="198"/>
      <c r="F21" s="185" t="e">
        <f>(E21*100/B21)-100</f>
        <v>#DIV/0!</v>
      </c>
      <c r="G21" s="183" t="e">
        <f>F21-D21</f>
        <v>#DIV/0!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</row>
    <row r="22" spans="1:20" ht="15.75">
      <c r="A22" s="114" t="s">
        <v>35</v>
      </c>
      <c r="B22" s="187"/>
      <c r="C22" s="198"/>
      <c r="D22" s="185" t="e">
        <f>(C22*100/B22)-100</f>
        <v>#DIV/0!</v>
      </c>
      <c r="E22" s="198"/>
      <c r="F22" s="185" t="e">
        <f>(E22*100/B22)-100</f>
        <v>#DIV/0!</v>
      </c>
      <c r="G22" s="183" t="e">
        <f>F22-D22</f>
        <v>#DIV/0!</v>
      </c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</row>
    <row r="23" spans="1:20" ht="15.75">
      <c r="A23" s="114" t="s">
        <v>9</v>
      </c>
      <c r="B23" s="187"/>
      <c r="C23" s="198"/>
      <c r="D23" s="185" t="e">
        <f>(C23*100/B23)-100</f>
        <v>#DIV/0!</v>
      </c>
      <c r="E23" s="198"/>
      <c r="F23" s="185" t="e">
        <f>(E23*100/B23)-100</f>
        <v>#DIV/0!</v>
      </c>
      <c r="G23" s="183" t="e">
        <f>F23-D23</f>
        <v>#DIV/0!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</row>
    <row r="24" spans="1:20" ht="16.5" thickBot="1">
      <c r="A24" s="193"/>
      <c r="B24" s="188"/>
      <c r="C24" s="199"/>
      <c r="D24" s="186"/>
      <c r="E24" s="199"/>
      <c r="F24" s="186"/>
      <c r="G24" s="184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</row>
    <row r="25" spans="1:20">
      <c r="A25" s="162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</row>
    <row r="26" spans="1:20">
      <c r="A26" s="162"/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</row>
    <row r="27" spans="1:20">
      <c r="A27" s="162"/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</row>
    <row r="28" spans="1:20">
      <c r="A28" s="162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</row>
    <row r="29" spans="1:20">
      <c r="A29" s="162"/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</row>
    <row r="30" spans="1:20">
      <c r="A30" s="162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</row>
    <row r="31" spans="1:20">
      <c r="A31" s="162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</row>
    <row r="32" spans="1:20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</row>
    <row r="33" spans="1:20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</row>
    <row r="34" spans="1:20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</row>
    <row r="35" spans="1:20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</row>
    <row r="36" spans="1:20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</row>
    <row r="37" spans="1:20">
      <c r="A37" s="162"/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</row>
    <row r="38" spans="1:20">
      <c r="A38" s="162"/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</row>
    <row r="39" spans="1:20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</row>
    <row r="40" spans="1:20">
      <c r="A40" s="162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</row>
    <row r="41" spans="1:20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</row>
    <row r="42" spans="1:20">
      <c r="A42" s="162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</row>
    <row r="43" spans="1:20">
      <c r="A43" s="162"/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</row>
    <row r="44" spans="1:20">
      <c r="A44" s="162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</row>
    <row r="45" spans="1:20">
      <c r="A45" s="162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</row>
    <row r="46" spans="1:20">
      <c r="A46" s="162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</row>
    <row r="47" spans="1:20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</row>
    <row r="48" spans="1:20">
      <c r="A48" s="162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</row>
    <row r="49" spans="1:20">
      <c r="A49" s="162"/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</row>
    <row r="50" spans="1:20">
      <c r="A50" s="162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</row>
    <row r="51" spans="1:20">
      <c r="A51" s="162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</row>
    <row r="52" spans="1:20">
      <c r="A52" s="162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</row>
    <row r="53" spans="1:20">
      <c r="A53" s="162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</row>
    <row r="54" spans="1:20">
      <c r="A54" s="162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</row>
    <row r="55" spans="1:20">
      <c r="A55" s="162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</row>
    <row r="56" spans="1:20">
      <c r="A56" s="162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</row>
    <row r="57" spans="1:20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</row>
    <row r="58" spans="1:20">
      <c r="A58" s="162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</row>
    <row r="59" spans="1:20">
      <c r="A59" s="162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</row>
    <row r="60" spans="1:20">
      <c r="A60" s="162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</row>
    <row r="61" spans="1:20">
      <c r="A61" s="162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</row>
    <row r="62" spans="1:20">
      <c r="A62" s="162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</row>
    <row r="63" spans="1:20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</row>
    <row r="64" spans="1:20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</row>
    <row r="65" spans="1:20">
      <c r="A65" s="162"/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</row>
    <row r="66" spans="1:20">
      <c r="A66" s="162"/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</row>
    <row r="67" spans="1:20">
      <c r="A67" s="162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</row>
    <row r="68" spans="1:20">
      <c r="A68" s="16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</row>
    <row r="69" spans="1:20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</row>
    <row r="70" spans="1:20">
      <c r="A70" s="162"/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</row>
    <row r="71" spans="1:20">
      <c r="A71" s="162"/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</row>
    <row r="72" spans="1:20">
      <c r="A72" s="162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</row>
    <row r="73" spans="1:20">
      <c r="A73" s="162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</row>
    <row r="74" spans="1:20">
      <c r="A74" s="162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</row>
    <row r="75" spans="1:20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</row>
    <row r="76" spans="1:20">
      <c r="A76" s="162"/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</row>
    <row r="77" spans="1:20">
      <c r="A77" s="162"/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</row>
    <row r="78" spans="1:20">
      <c r="A78" s="162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</row>
    <row r="79" spans="1:20">
      <c r="A79" s="162"/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</row>
    <row r="80" spans="1:20">
      <c r="A80" s="162"/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</row>
    <row r="81" spans="1:12">
      <c r="A81" s="162"/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</row>
    <row r="82" spans="1:12">
      <c r="A82" s="162"/>
      <c r="B82" s="162"/>
      <c r="C82" s="162"/>
      <c r="D82" s="162"/>
      <c r="E82" s="162"/>
      <c r="F82" s="162"/>
      <c r="G82" s="162"/>
      <c r="H82" s="162"/>
      <c r="I82" s="162"/>
      <c r="J82" s="162"/>
      <c r="K82" s="162"/>
      <c r="L82" s="162"/>
    </row>
    <row r="83" spans="1:12">
      <c r="A83" s="162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</row>
    <row r="84" spans="1:12">
      <c r="A84" s="162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</row>
    <row r="85" spans="1:1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</row>
    <row r="86" spans="1:12">
      <c r="A86" s="162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</row>
  </sheetData>
  <mergeCells count="10">
    <mergeCell ref="I2:K2"/>
    <mergeCell ref="A1:K1"/>
    <mergeCell ref="B2:C2"/>
    <mergeCell ref="C18:D18"/>
    <mergeCell ref="E18:F18"/>
    <mergeCell ref="A17:G17"/>
    <mergeCell ref="H2:H3"/>
    <mergeCell ref="G2:G3"/>
    <mergeCell ref="F2:F3"/>
    <mergeCell ref="B3:C3"/>
  </mergeCells>
  <pageMargins left="0.7" right="0.7" top="0.75" bottom="0.75" header="0.3" footer="0.3"/>
  <pageSetup paperSize="9" orientation="portrait" horizontalDpi="4294967295" verticalDpi="4294967295" r:id="rId1"/>
  <ignoredErrors>
    <ignoredError sqref="E7 I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L21" sqref="L21"/>
    </sheetView>
  </sheetViews>
  <sheetFormatPr defaultColWidth="9.140625" defaultRowHeight="15"/>
  <cols>
    <col min="1" max="1" width="24.85546875" style="1" customWidth="1"/>
    <col min="2" max="2" width="6.7109375" style="1" customWidth="1"/>
    <col min="3" max="3" width="6.5703125" style="1" customWidth="1"/>
    <col min="4" max="4" width="13.85546875" style="1" customWidth="1"/>
    <col min="5" max="5" width="10" style="1" customWidth="1"/>
    <col min="6" max="6" width="20.28515625" style="1" customWidth="1"/>
    <col min="7" max="7" width="6.28515625" style="1" bestFit="1" customWidth="1"/>
    <col min="8" max="8" width="14.85546875" style="1" customWidth="1"/>
    <col min="9" max="9" width="18.7109375" style="1" customWidth="1"/>
    <col min="10" max="12" width="9.140625" style="1"/>
    <col min="13" max="13" width="9.28515625" style="1" customWidth="1"/>
    <col min="14" max="14" width="10.28515625" style="1" customWidth="1"/>
    <col min="15" max="15" width="12.140625" style="1" bestFit="1" customWidth="1"/>
    <col min="16" max="16" width="13.7109375" style="1" bestFit="1" customWidth="1"/>
    <col min="17" max="16384" width="9.140625" style="1"/>
  </cols>
  <sheetData>
    <row r="1" spans="1:9" ht="20.100000000000001" customHeight="1" thickBot="1">
      <c r="A1" s="289" t="s">
        <v>15</v>
      </c>
      <c r="B1" s="290"/>
      <c r="C1" s="290"/>
      <c r="D1" s="290"/>
      <c r="E1" s="291"/>
      <c r="F1" s="291"/>
      <c r="G1" s="291"/>
      <c r="H1" s="291"/>
      <c r="I1" s="291"/>
    </row>
    <row r="2" spans="1:9" ht="16.5" thickBot="1">
      <c r="A2" s="6" t="s">
        <v>41</v>
      </c>
      <c r="B2" s="294" t="s">
        <v>59</v>
      </c>
      <c r="C2" s="261"/>
      <c r="D2" s="262"/>
      <c r="E2" s="292" t="s">
        <v>57</v>
      </c>
      <c r="F2" s="293"/>
      <c r="G2" s="287" t="s">
        <v>51</v>
      </c>
      <c r="H2" s="288"/>
      <c r="I2" s="7" t="s">
        <v>52</v>
      </c>
    </row>
    <row r="3" spans="1:9" ht="15.75">
      <c r="A3" s="10"/>
      <c r="B3" s="2"/>
      <c r="C3" s="17"/>
      <c r="D3" s="18"/>
      <c r="E3" s="8"/>
      <c r="F3" s="5"/>
      <c r="G3" s="4"/>
      <c r="H3" s="231"/>
      <c r="I3" s="19"/>
    </row>
    <row r="4" spans="1:9" ht="15.75">
      <c r="A4" s="12"/>
      <c r="B4" s="2"/>
      <c r="C4" s="17"/>
      <c r="D4" s="18"/>
      <c r="E4" s="8"/>
      <c r="F4" s="5"/>
      <c r="G4" s="4"/>
      <c r="H4" s="231"/>
      <c r="I4" s="19"/>
    </row>
    <row r="5" spans="1:9" ht="15.75">
      <c r="A5" s="12"/>
      <c r="B5" s="2"/>
      <c r="C5" s="17"/>
      <c r="D5" s="18"/>
      <c r="E5" s="8"/>
      <c r="F5" s="5"/>
      <c r="G5" s="4"/>
      <c r="H5" s="231"/>
      <c r="I5" s="19"/>
    </row>
    <row r="6" spans="1:9" ht="15.75">
      <c r="A6" s="12"/>
      <c r="B6" s="2"/>
      <c r="C6" s="17"/>
      <c r="D6" s="18"/>
      <c r="E6" s="8"/>
      <c r="F6" s="5"/>
      <c r="G6" s="4"/>
      <c r="H6" s="231"/>
      <c r="I6" s="19"/>
    </row>
    <row r="7" spans="1:9" ht="15.75">
      <c r="A7" s="12"/>
      <c r="B7" s="2"/>
      <c r="C7" s="17"/>
      <c r="D7" s="18"/>
      <c r="E7" s="8"/>
      <c r="F7" s="5"/>
      <c r="G7" s="4"/>
      <c r="H7" s="231"/>
      <c r="I7" s="19"/>
    </row>
    <row r="8" spans="1:9" ht="15.75">
      <c r="A8" s="12"/>
      <c r="B8" s="2"/>
      <c r="C8" s="17"/>
      <c r="D8" s="18"/>
      <c r="E8" s="8"/>
      <c r="F8" s="5"/>
      <c r="G8" s="4"/>
      <c r="H8" s="231"/>
      <c r="I8" s="19"/>
    </row>
    <row r="9" spans="1:9" ht="15.75">
      <c r="A9" s="12"/>
      <c r="B9" s="2"/>
      <c r="C9" s="17"/>
      <c r="D9" s="18"/>
      <c r="E9" s="8"/>
      <c r="F9" s="5"/>
      <c r="G9" s="4"/>
      <c r="H9" s="231"/>
      <c r="I9" s="19"/>
    </row>
    <row r="10" spans="1:9" ht="15.75">
      <c r="A10" s="12"/>
      <c r="B10" s="2"/>
      <c r="C10" s="17"/>
      <c r="D10" s="18"/>
      <c r="E10" s="8"/>
      <c r="F10" s="5"/>
      <c r="G10" s="4"/>
      <c r="H10" s="231"/>
      <c r="I10" s="19"/>
    </row>
    <row r="11" spans="1:9" ht="15.75">
      <c r="A11" s="12"/>
      <c r="B11" s="2"/>
      <c r="C11" s="17"/>
      <c r="D11" s="18"/>
      <c r="E11" s="8"/>
      <c r="F11" s="5"/>
      <c r="G11" s="4"/>
      <c r="H11" s="231"/>
      <c r="I11" s="19"/>
    </row>
    <row r="12" spans="1:9" ht="15.75">
      <c r="A12" s="12"/>
      <c r="B12" s="2"/>
      <c r="C12" s="17"/>
      <c r="D12" s="18"/>
      <c r="E12" s="8"/>
      <c r="F12" s="5"/>
      <c r="G12" s="4"/>
      <c r="H12" s="231"/>
      <c r="I12" s="19"/>
    </row>
    <row r="13" spans="1:9" ht="15.75">
      <c r="A13" s="12"/>
      <c r="B13" s="2"/>
      <c r="C13" s="17"/>
      <c r="D13" s="18"/>
      <c r="E13" s="8"/>
      <c r="F13" s="5"/>
      <c r="G13" s="4"/>
      <c r="H13" s="231"/>
      <c r="I13" s="19"/>
    </row>
    <row r="14" spans="1:9" ht="15.75">
      <c r="A14" s="12"/>
      <c r="B14" s="2"/>
      <c r="C14" s="17"/>
      <c r="D14" s="18"/>
      <c r="E14" s="8"/>
      <c r="F14" s="5"/>
      <c r="G14" s="4"/>
      <c r="H14" s="231"/>
      <c r="I14" s="19"/>
    </row>
    <row r="15" spans="1:9" ht="15.75">
      <c r="A15" s="12"/>
      <c r="B15" s="2"/>
      <c r="C15" s="17"/>
      <c r="D15" s="18"/>
      <c r="E15" s="8"/>
      <c r="F15" s="5"/>
      <c r="G15" s="4"/>
      <c r="H15" s="231"/>
      <c r="I15" s="19"/>
    </row>
    <row r="16" spans="1:9" ht="15.75">
      <c r="A16" s="12"/>
      <c r="B16" s="2"/>
      <c r="C16" s="3"/>
      <c r="D16" s="11"/>
      <c r="E16" s="8"/>
      <c r="F16" s="5"/>
      <c r="G16" s="4"/>
      <c r="H16" s="231"/>
      <c r="I16" s="19"/>
    </row>
    <row r="17" spans="1:9" ht="15.75">
      <c r="A17" s="12"/>
      <c r="B17" s="2"/>
      <c r="C17" s="3"/>
      <c r="D17" s="11"/>
      <c r="E17" s="8"/>
      <c r="F17" s="5"/>
      <c r="G17" s="4"/>
      <c r="H17" s="231"/>
      <c r="I17" s="19"/>
    </row>
    <row r="18" spans="1:9" ht="15.75">
      <c r="A18" s="12"/>
      <c r="B18" s="2"/>
      <c r="C18" s="3"/>
      <c r="D18" s="11"/>
      <c r="E18" s="8"/>
      <c r="F18" s="5"/>
      <c r="G18" s="4"/>
      <c r="H18" s="231"/>
      <c r="I18" s="19"/>
    </row>
    <row r="19" spans="1:9" ht="15.75">
      <c r="A19" s="12"/>
      <c r="B19" s="2"/>
      <c r="C19" s="3"/>
      <c r="D19" s="11"/>
      <c r="E19" s="8"/>
      <c r="F19" s="5"/>
      <c r="G19" s="4"/>
      <c r="H19" s="231"/>
      <c r="I19" s="19"/>
    </row>
    <row r="20" spans="1:9" ht="15.75">
      <c r="A20" s="12"/>
      <c r="B20" s="2"/>
      <c r="C20" s="3"/>
      <c r="D20" s="11"/>
      <c r="E20" s="8"/>
      <c r="F20" s="5"/>
      <c r="G20" s="4"/>
      <c r="H20" s="231"/>
      <c r="I20" s="19"/>
    </row>
    <row r="21" spans="1:9" ht="15.75">
      <c r="A21" s="12"/>
      <c r="B21" s="2"/>
      <c r="C21" s="3"/>
      <c r="D21" s="11"/>
      <c r="E21" s="8"/>
      <c r="F21" s="5"/>
      <c r="G21" s="4"/>
      <c r="H21" s="231"/>
      <c r="I21" s="19"/>
    </row>
    <row r="22" spans="1:9" ht="15.75">
      <c r="A22" s="12"/>
      <c r="B22" s="2"/>
      <c r="C22" s="3"/>
      <c r="D22" s="11"/>
      <c r="E22" s="8"/>
      <c r="F22" s="5"/>
      <c r="G22" s="4"/>
      <c r="H22" s="231"/>
      <c r="I22" s="19"/>
    </row>
    <row r="23" spans="1:9" ht="15.75">
      <c r="A23" s="12"/>
      <c r="B23" s="2"/>
      <c r="C23" s="3"/>
      <c r="D23" s="11"/>
      <c r="E23" s="8"/>
      <c r="F23" s="5"/>
      <c r="G23" s="4"/>
      <c r="H23" s="231"/>
      <c r="I23" s="19"/>
    </row>
    <row r="24" spans="1:9" ht="16.5" thickBot="1">
      <c r="A24" s="13"/>
      <c r="B24" s="14"/>
      <c r="C24" s="15"/>
      <c r="D24" s="16"/>
      <c r="E24" s="232"/>
      <c r="F24" s="233"/>
      <c r="G24" s="9"/>
      <c r="H24" s="234"/>
      <c r="I24" s="20"/>
    </row>
    <row r="25" spans="1:9" ht="20.100000000000001" customHeight="1" thickBot="1">
      <c r="D25" s="283" t="s">
        <v>72</v>
      </c>
      <c r="E25" s="26" t="s">
        <v>1</v>
      </c>
      <c r="F25" s="27">
        <f>SUMIF(E3:E24,E25,F3:F24)</f>
        <v>0</v>
      </c>
      <c r="I25" s="21">
        <f>SUM(I3:I24)</f>
        <v>0</v>
      </c>
    </row>
    <row r="26" spans="1:9" ht="20.100000000000001" customHeight="1" thickBot="1">
      <c r="D26" s="284"/>
      <c r="E26" s="26" t="s">
        <v>2</v>
      </c>
      <c r="F26" s="27">
        <f>SUMIF(E3:E24,E26,F3:F24)</f>
        <v>0</v>
      </c>
    </row>
    <row r="27" spans="1:9" ht="20.100000000000001" customHeight="1">
      <c r="D27" s="285" t="s">
        <v>69</v>
      </c>
      <c r="E27" s="22" t="s">
        <v>1</v>
      </c>
      <c r="F27" s="23">
        <f>F26*'MARKET &amp; HOLDINGS'!$D$11+F25</f>
        <v>0</v>
      </c>
    </row>
    <row r="28" spans="1:9" ht="20.100000000000001" customHeight="1" thickBot="1">
      <c r="D28" s="286"/>
      <c r="E28" s="24" t="s">
        <v>2</v>
      </c>
      <c r="F28" s="25">
        <f>F27*'MARKET &amp; HOLDINGS'!D12</f>
        <v>0</v>
      </c>
    </row>
  </sheetData>
  <mergeCells count="6">
    <mergeCell ref="D25:D26"/>
    <mergeCell ref="D27:D28"/>
    <mergeCell ref="G2:H2"/>
    <mergeCell ref="A1:I1"/>
    <mergeCell ref="E2:F2"/>
    <mergeCell ref="B2:D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SUMMARY</vt:lpstr>
      <vt:lpstr>MARKET &amp; HOLDINGS</vt:lpstr>
      <vt:lpstr>TRADE TOOLS</vt:lpstr>
      <vt:lpstr>INVESTED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 Oliveira</dc:creator>
  <cp:keywords/>
  <dc:description/>
  <cp:lastModifiedBy>Roger Oliveira</cp:lastModifiedBy>
  <cp:revision/>
  <dcterms:created xsi:type="dcterms:W3CDTF">2017-08-21T00:29:56Z</dcterms:created>
  <dcterms:modified xsi:type="dcterms:W3CDTF">2017-10-10T04:45:49Z</dcterms:modified>
  <cp:category/>
  <cp:contentStatus/>
</cp:coreProperties>
</file>