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Semco\Vivado\Demods2016\DigitalCombiner\"/>
    </mc:Choice>
  </mc:AlternateContent>
  <xr:revisionPtr revIDLastSave="0" documentId="13_ncr:1_{E20317D8-804F-4003-85C3-20EDBA3EECBF}" xr6:coauthVersionLast="47" xr6:coauthVersionMax="47" xr10:uidLastSave="{00000000-0000-0000-0000-000000000000}"/>
  <bookViews>
    <workbookView xWindow="11580" yWindow="0" windowWidth="23010" windowHeight="16200" xr2:uid="{00000000-000D-0000-FFFF-FFFF00000000}"/>
  </bookViews>
  <sheets>
    <sheet name="Sheet1" sheetId="1" r:id="rId1"/>
  </sheets>
  <definedNames>
    <definedName name="RawBerX8" comment="Ber every 1/8 dB">Sheet1!$S$95:$S$215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1" l="1"/>
  <c r="C113" i="1" l="1"/>
  <c r="H113" i="1"/>
  <c r="G113" i="1"/>
  <c r="F113" i="1"/>
  <c r="I113" i="1"/>
  <c r="J113" i="1"/>
  <c r="M113" i="1"/>
  <c r="D114" i="1"/>
  <c r="E114" i="1"/>
  <c r="F114" i="1"/>
  <c r="J114" i="1"/>
  <c r="K114" i="1"/>
  <c r="L114" i="1"/>
  <c r="E115" i="1"/>
  <c r="F115" i="1"/>
  <c r="G115" i="1"/>
  <c r="H115" i="1"/>
  <c r="L115" i="1"/>
  <c r="M115" i="1"/>
  <c r="D116" i="1"/>
  <c r="G116" i="1"/>
  <c r="H116" i="1"/>
  <c r="I116" i="1"/>
  <c r="J116" i="1"/>
  <c r="D117" i="1"/>
  <c r="E117" i="1"/>
  <c r="F117" i="1"/>
  <c r="I117" i="1"/>
  <c r="J117" i="1"/>
  <c r="K117" i="1"/>
  <c r="L117" i="1"/>
  <c r="F118" i="1"/>
  <c r="G118" i="1"/>
  <c r="H118" i="1"/>
  <c r="K118" i="1"/>
  <c r="L118" i="1"/>
  <c r="M118" i="1"/>
  <c r="D119" i="1"/>
  <c r="H119" i="1"/>
  <c r="I119" i="1"/>
  <c r="J119" i="1"/>
  <c r="M119" i="1"/>
  <c r="D120" i="1"/>
  <c r="E120" i="1"/>
  <c r="F120" i="1"/>
  <c r="J120" i="1"/>
  <c r="K120" i="1"/>
  <c r="L120" i="1"/>
  <c r="M120" i="1"/>
  <c r="E121" i="1"/>
  <c r="F121" i="1"/>
  <c r="G121" i="1"/>
  <c r="H121" i="1"/>
  <c r="L121" i="1"/>
  <c r="M121" i="1"/>
  <c r="D122" i="1"/>
  <c r="E122" i="1"/>
  <c r="G122" i="1"/>
  <c r="H122" i="1"/>
  <c r="I122" i="1"/>
  <c r="J122" i="1"/>
  <c r="D123" i="1"/>
  <c r="E123" i="1"/>
  <c r="F123" i="1"/>
  <c r="G123" i="1"/>
  <c r="I123" i="1"/>
  <c r="J123" i="1"/>
  <c r="K123" i="1"/>
  <c r="L123" i="1"/>
  <c r="C116" i="1"/>
  <c r="C118" i="1"/>
  <c r="C119" i="1"/>
  <c r="C120" i="1"/>
  <c r="C122" i="1"/>
  <c r="D112" i="1"/>
  <c r="E112" i="1"/>
  <c r="F112" i="1"/>
  <c r="J112" i="1"/>
  <c r="K112" i="1"/>
  <c r="L112" i="1"/>
  <c r="M112" i="1"/>
  <c r="C112" i="1"/>
  <c r="B114" i="1"/>
  <c r="B113" i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B96" i="1"/>
  <c r="B97" i="1" s="1"/>
  <c r="B98" i="1" s="1"/>
  <c r="B99" i="1" s="1"/>
  <c r="B100" i="1" s="1"/>
  <c r="B101" i="1" s="1"/>
  <c r="B102" i="1" s="1"/>
  <c r="B103" i="1" s="1"/>
  <c r="B104" i="1" s="1"/>
  <c r="B105" i="1" s="1"/>
  <c r="D94" i="1"/>
  <c r="E94" i="1" s="1"/>
  <c r="F94" i="1" s="1"/>
  <c r="G94" i="1" s="1"/>
  <c r="H94" i="1" s="1"/>
  <c r="I94" i="1" s="1"/>
  <c r="J94" i="1" s="1"/>
  <c r="K94" i="1" s="1"/>
  <c r="L94" i="1" s="1"/>
  <c r="M94" i="1" s="1"/>
  <c r="M117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P86" i="1"/>
  <c r="P87" i="1"/>
  <c r="R87" i="1" s="1"/>
  <c r="P88" i="1"/>
  <c r="Q88" i="1" s="1"/>
  <c r="P89" i="1"/>
  <c r="Q89" i="1" s="1"/>
  <c r="P90" i="1"/>
  <c r="R90" i="1" s="1"/>
  <c r="Q86" i="1"/>
  <c r="R89" i="1"/>
  <c r="T89" i="1" s="1"/>
  <c r="Q90" i="1"/>
  <c r="S90" i="1" s="1"/>
  <c r="Q87" i="1"/>
  <c r="R88" i="1"/>
  <c r="R86" i="1"/>
  <c r="V42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K119" i="1" l="1"/>
  <c r="I118" i="1"/>
  <c r="G117" i="1"/>
  <c r="E116" i="1"/>
  <c r="M114" i="1"/>
  <c r="K113" i="1"/>
  <c r="I112" i="1"/>
  <c r="C115" i="1"/>
  <c r="M122" i="1"/>
  <c r="K121" i="1"/>
  <c r="I120" i="1"/>
  <c r="G119" i="1"/>
  <c r="E118" i="1"/>
  <c r="M116" i="1"/>
  <c r="K115" i="1"/>
  <c r="I114" i="1"/>
  <c r="E113" i="1"/>
  <c r="H112" i="1"/>
  <c r="C114" i="1"/>
  <c r="L122" i="1"/>
  <c r="J121" i="1"/>
  <c r="H120" i="1"/>
  <c r="F119" i="1"/>
  <c r="D118" i="1"/>
  <c r="L116" i="1"/>
  <c r="J115" i="1"/>
  <c r="H114" i="1"/>
  <c r="C117" i="1"/>
  <c r="G112" i="1"/>
  <c r="M123" i="1"/>
  <c r="K122" i="1"/>
  <c r="I121" i="1"/>
  <c r="G120" i="1"/>
  <c r="E119" i="1"/>
  <c r="K116" i="1"/>
  <c r="I115" i="1"/>
  <c r="G114" i="1"/>
  <c r="D113" i="1"/>
  <c r="C121" i="1"/>
  <c r="H123" i="1"/>
  <c r="F122" i="1"/>
  <c r="D121" i="1"/>
  <c r="L119" i="1"/>
  <c r="J118" i="1"/>
  <c r="H117" i="1"/>
  <c r="F116" i="1"/>
  <c r="D115" i="1"/>
  <c r="L113" i="1"/>
  <c r="B123" i="1"/>
  <c r="B122" i="1"/>
  <c r="B121" i="1"/>
  <c r="B120" i="1"/>
  <c r="B119" i="1"/>
  <c r="B118" i="1"/>
  <c r="B117" i="1"/>
  <c r="B116" i="1"/>
  <c r="B115" i="1"/>
  <c r="T86" i="1"/>
  <c r="T88" i="1"/>
  <c r="S89" i="1"/>
  <c r="U89" i="1" s="1"/>
  <c r="S86" i="1"/>
  <c r="T90" i="1"/>
  <c r="U90" i="1" s="1"/>
  <c r="S88" i="1"/>
  <c r="S87" i="1"/>
  <c r="T87" i="1"/>
  <c r="M67" i="1"/>
  <c r="M69" i="1" s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73" i="1"/>
  <c r="X73" i="1" s="1"/>
  <c r="W72" i="1"/>
  <c r="X72" i="1" s="1"/>
  <c r="W67" i="1"/>
  <c r="X67" i="1" s="1"/>
  <c r="W68" i="1"/>
  <c r="X68" i="1" s="1"/>
  <c r="W69" i="1"/>
  <c r="X69" i="1" s="1"/>
  <c r="W70" i="1"/>
  <c r="X70" i="1" s="1"/>
  <c r="W71" i="1"/>
  <c r="X71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66" i="1"/>
  <c r="X66" i="1" s="1"/>
  <c r="V47" i="1"/>
  <c r="W47" i="1" s="1"/>
  <c r="W42" i="1"/>
  <c r="V43" i="1"/>
  <c r="W43" i="1" s="1"/>
  <c r="V44" i="1"/>
  <c r="W44" i="1" s="1"/>
  <c r="V45" i="1"/>
  <c r="W45" i="1" s="1"/>
  <c r="V46" i="1"/>
  <c r="W46" i="1" s="1"/>
  <c r="W36" i="1"/>
  <c r="W37" i="1"/>
  <c r="W38" i="1"/>
  <c r="W39" i="1"/>
  <c r="W40" i="1"/>
  <c r="W41" i="1"/>
  <c r="W28" i="1"/>
  <c r="W29" i="1"/>
  <c r="W30" i="1"/>
  <c r="W31" i="1"/>
  <c r="W32" i="1"/>
  <c r="W33" i="1"/>
  <c r="W34" i="1"/>
  <c r="W35" i="1"/>
  <c r="W27" i="1"/>
  <c r="U86" i="1" l="1"/>
  <c r="U87" i="1"/>
  <c r="U88" i="1"/>
  <c r="C58" i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B7" i="1"/>
  <c r="D7" i="1"/>
  <c r="C7" i="1"/>
  <c r="F7" i="1" l="1"/>
  <c r="G7" i="1"/>
  <c r="H7" i="1"/>
  <c r="I7" i="1"/>
  <c r="J7" i="1"/>
  <c r="K7" i="1"/>
  <c r="L7" i="1"/>
  <c r="M7" i="1"/>
  <c r="N7" i="1"/>
  <c r="P7" i="1"/>
  <c r="Q7" i="1"/>
  <c r="R7" i="1"/>
  <c r="S7" i="1"/>
  <c r="T7" i="1"/>
  <c r="U7" i="1"/>
  <c r="V7" i="1"/>
  <c r="W7" i="1"/>
  <c r="X7" i="1"/>
  <c r="Y7" i="1"/>
  <c r="Z7" i="1"/>
  <c r="O7" i="1"/>
</calcChain>
</file>

<file path=xl/sharedStrings.xml><?xml version="1.0" encoding="utf-8"?>
<sst xmlns="http://schemas.openxmlformats.org/spreadsheetml/2006/main" count="55" uniqueCount="49">
  <si>
    <t>BPSK100</t>
  </si>
  <si>
    <t>BPSK50</t>
  </si>
  <si>
    <t>QPSK100</t>
  </si>
  <si>
    <t>QPSK50</t>
  </si>
  <si>
    <t>QPSK Theory</t>
  </si>
  <si>
    <t>QPSK50Sim</t>
  </si>
  <si>
    <t>QPSK100Sim</t>
  </si>
  <si>
    <t>Iffy Lock</t>
  </si>
  <si>
    <t>Reference Zero</t>
  </si>
  <si>
    <t>EbNo</t>
  </si>
  <si>
    <t>BPSK Theory</t>
  </si>
  <si>
    <t>Note, the demod data pulls away from the theoretical curve but the 3dB improvement is evident.</t>
  </si>
  <si>
    <t>The generator was set to Gaussian filtering</t>
  </si>
  <si>
    <t>Ch1 Rect</t>
  </si>
  <si>
    <t>Ch2 Rect</t>
  </si>
  <si>
    <t>Cmb Rect</t>
  </si>
  <si>
    <t>Ch1 Gauss</t>
  </si>
  <si>
    <t>Ch2 Gauss</t>
  </si>
  <si>
    <t>Cmb Gauss</t>
  </si>
  <si>
    <t>Delay</t>
  </si>
  <si>
    <t>IndexAbs</t>
  </si>
  <si>
    <t>5dB C/N</t>
  </si>
  <si>
    <t>10dB C/N</t>
  </si>
  <si>
    <t>BER</t>
  </si>
  <si>
    <t>15dB C/N</t>
  </si>
  <si>
    <t>Tenths of dB Noise</t>
  </si>
  <si>
    <t>Freq Hex</t>
  </si>
  <si>
    <t>PhInc Value</t>
  </si>
  <si>
    <t>Why 66KHz PD Range</t>
  </si>
  <si>
    <t>Ts</t>
  </si>
  <si>
    <t>FftSize</t>
  </si>
  <si>
    <t>Valid Range</t>
  </si>
  <si>
    <t>Bit Rate has no effect</t>
  </si>
  <si>
    <t>Ch1</t>
  </si>
  <si>
    <t>Ch2</t>
  </si>
  <si>
    <t>Power1</t>
  </si>
  <si>
    <t>Power2</t>
  </si>
  <si>
    <t>Gain1</t>
  </si>
  <si>
    <t>Gain2</t>
  </si>
  <si>
    <t>PowerOut</t>
  </si>
  <si>
    <t>Error</t>
  </si>
  <si>
    <t>R</t>
  </si>
  <si>
    <t>Raw BER</t>
  </si>
  <si>
    <t>Combiner BER</t>
  </si>
  <si>
    <t>Combiner Improvement</t>
  </si>
  <si>
    <t>Ch2 Noise</t>
  </si>
  <si>
    <t>Ch1 Noise</t>
  </si>
  <si>
    <t>Where x=abs(SNR1-SNR2)</t>
  </si>
  <si>
    <t>y = 0.0137*x^2 - 0.4165*x + 2.9441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</si>
</sst>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6" fillId="4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11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 applyFont="1"/>
    <xf numFmtId="0" fontId="1" fillId="0" borderId="0" xfId="0" applyNumberFormat="1" applyFont="1" applyAlignment="1">
      <alignment horizontal="center"/>
    </xf>
    <xf numFmtId="11" fontId="3" fillId="2" borderId="0" xfId="2" applyNumberFormat="1"/>
    <xf numFmtId="11" fontId="4" fillId="3" borderId="1" xfId="3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quotePrefix="1" applyNumberFormat="1" applyFont="1"/>
    <xf numFmtId="0" fontId="6" fillId="4" borderId="2" xfId="4" applyNumberForma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1" fillId="0" borderId="5" xfId="0" applyNumberFormat="1" applyFont="1" applyBorder="1"/>
    <xf numFmtId="0" fontId="6" fillId="4" borderId="0" xfId="4" applyNumberFormat="1" applyBorder="1"/>
    <xf numFmtId="0" fontId="1" fillId="0" borderId="0" xfId="0" applyNumberFormat="1" applyFont="1" applyBorder="1"/>
    <xf numFmtId="0" fontId="1" fillId="0" borderId="6" xfId="0" applyNumberFormat="1" applyFont="1" applyBorder="1"/>
    <xf numFmtId="0" fontId="1" fillId="0" borderId="7" xfId="0" applyNumberFormat="1" applyFont="1" applyBorder="1"/>
    <xf numFmtId="0" fontId="1" fillId="0" borderId="8" xfId="0" applyNumberFormat="1" applyFont="1" applyBorder="1"/>
    <xf numFmtId="0" fontId="1" fillId="0" borderId="9" xfId="0" applyNumberFormat="1" applyFont="1" applyBorder="1"/>
    <xf numFmtId="0" fontId="1" fillId="0" borderId="7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5">
    <cellStyle name="Good" xfId="4" builtinId="26"/>
    <cellStyle name="Input" xfId="3" builtinId="20"/>
    <cellStyle name="Neutral" xfId="2" builtinId="28"/>
    <cellStyle name="Normal" xfId="0" builtinId="0"/>
    <cellStyle name="Normal 2" xfId="1" xr:uid="{2AB7BDB6-8D31-4DA8-89C1-82E1E1565C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</a:t>
            </a:r>
            <a:r>
              <a:rPr lang="en-US" baseline="0"/>
              <a:t> Combiner BER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QPSK50Sim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Sheet1!$E$2:$L$2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Sheet1!$E$4:$L$4</c:f>
              <c:numCache>
                <c:formatCode>0.00E+00</c:formatCode>
                <c:ptCount val="8"/>
                <c:pt idx="0">
                  <c:v>3.5200000000000002E-2</c:v>
                </c:pt>
                <c:pt idx="1">
                  <c:v>2.69E-2</c:v>
                </c:pt>
                <c:pt idx="2">
                  <c:v>1.2319999999999999E-2</c:v>
                </c:pt>
                <c:pt idx="3">
                  <c:v>3.82E-3</c:v>
                </c:pt>
                <c:pt idx="4">
                  <c:v>1.2459999999999999E-3</c:v>
                </c:pt>
                <c:pt idx="5">
                  <c:v>2.4000000000000001E-4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A-462B-B918-095E048E345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QPSK100Sim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Sheet1!$E$2:$O$2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Sheet1!$E$3:$O$3</c:f>
              <c:numCache>
                <c:formatCode>0.00E+00</c:formatCode>
                <c:ptCount val="11"/>
                <c:pt idx="0">
                  <c:v>7.9000000000000001E-2</c:v>
                </c:pt>
                <c:pt idx="1">
                  <c:v>6.6000000000000003E-2</c:v>
                </c:pt>
                <c:pt idx="2">
                  <c:v>4.3400000000000001E-2</c:v>
                </c:pt>
                <c:pt idx="3">
                  <c:v>2.7E-2</c:v>
                </c:pt>
                <c:pt idx="4">
                  <c:v>1.5699999999999999E-2</c:v>
                </c:pt>
                <c:pt idx="5">
                  <c:v>8.3999999999999995E-3</c:v>
                </c:pt>
                <c:pt idx="6">
                  <c:v>1.98E-3</c:v>
                </c:pt>
                <c:pt idx="7">
                  <c:v>1.2999999999999999E-3</c:v>
                </c:pt>
                <c:pt idx="8">
                  <c:v>3.6999999999999999E-4</c:v>
                </c:pt>
                <c:pt idx="9">
                  <c:v>3.1999999999999999E-5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BA-462B-B918-095E048E3459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BPSK100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Sheet1!$O$7:$Z$7</c:f>
              <c:numCache>
                <c:formatCode>General</c:formatCode>
                <c:ptCount val="12"/>
                <c:pt idx="0">
                  <c:v>6.6198643808284885</c:v>
                </c:pt>
                <c:pt idx="1">
                  <c:v>7.0436503622272504</c:v>
                </c:pt>
                <c:pt idx="2">
                  <c:v>7.4891782564502938</c:v>
                </c:pt>
                <c:pt idx="3">
                  <c:v>7.9588001734407516</c:v>
                </c:pt>
                <c:pt idx="4">
                  <c:v>8.4552718479413951</c:v>
                </c:pt>
                <c:pt idx="5">
                  <c:v>8.9818506223883769</c:v>
                </c:pt>
                <c:pt idx="6">
                  <c:v>9.5424250943932485</c:v>
                </c:pt>
                <c:pt idx="7">
                  <c:v>10.141689561942114</c:v>
                </c:pt>
                <c:pt idx="8">
                  <c:v>10.785383229370138</c:v>
                </c:pt>
                <c:pt idx="9">
                  <c:v>11.480625354554377</c:v>
                </c:pt>
                <c:pt idx="10">
                  <c:v>12.236396572342374</c:v>
                </c:pt>
                <c:pt idx="11">
                  <c:v>13.064250275506875</c:v>
                </c:pt>
              </c:numCache>
            </c:numRef>
          </c:xVal>
          <c:yVal>
            <c:numRef>
              <c:f>Sheet1!$O$8:$Z$8</c:f>
              <c:numCache>
                <c:formatCode>0.00E+00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BA-462B-B918-095E048E3459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BPSK50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Sheet1!$O$7:$Z$7</c:f>
              <c:numCache>
                <c:formatCode>General</c:formatCode>
                <c:ptCount val="12"/>
                <c:pt idx="0">
                  <c:v>6.6198643808284885</c:v>
                </c:pt>
                <c:pt idx="1">
                  <c:v>7.0436503622272504</c:v>
                </c:pt>
                <c:pt idx="2">
                  <c:v>7.4891782564502938</c:v>
                </c:pt>
                <c:pt idx="3">
                  <c:v>7.9588001734407516</c:v>
                </c:pt>
                <c:pt idx="4">
                  <c:v>8.4552718479413951</c:v>
                </c:pt>
                <c:pt idx="5">
                  <c:v>8.9818506223883769</c:v>
                </c:pt>
                <c:pt idx="6">
                  <c:v>9.5424250943932485</c:v>
                </c:pt>
                <c:pt idx="7">
                  <c:v>10.141689561942114</c:v>
                </c:pt>
                <c:pt idx="8">
                  <c:v>10.785383229370138</c:v>
                </c:pt>
                <c:pt idx="9">
                  <c:v>11.480625354554377</c:v>
                </c:pt>
                <c:pt idx="10">
                  <c:v>12.236396572342374</c:v>
                </c:pt>
                <c:pt idx="11">
                  <c:v>13.064250275506875</c:v>
                </c:pt>
              </c:numCache>
            </c:numRef>
          </c:xVal>
          <c:yVal>
            <c:numRef>
              <c:f>Sheet1!$O$9:$Z$9</c:f>
              <c:numCache>
                <c:formatCode>0.00E+00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BA-462B-B918-095E048E3459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QPSK100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Sheet1!$I$7:$Z$7</c:f>
              <c:numCache>
                <c:formatCode>General</c:formatCode>
                <c:ptCount val="18"/>
                <c:pt idx="0">
                  <c:v>3.5218251811136252</c:v>
                </c:pt>
                <c:pt idx="1">
                  <c:v>4.1210896486624895</c:v>
                </c:pt>
                <c:pt idx="2">
                  <c:v>4.7647833160905151</c:v>
                </c:pt>
                <c:pt idx="3">
                  <c:v>5.4600254412747526</c:v>
                </c:pt>
                <c:pt idx="4">
                  <c:v>5.8296935551550169</c:v>
                </c:pt>
                <c:pt idx="5">
                  <c:v>6.2157966590627485</c:v>
                </c:pt>
                <c:pt idx="6">
                  <c:v>6.6198643808284885</c:v>
                </c:pt>
                <c:pt idx="7">
                  <c:v>7.0436503622272504</c:v>
                </c:pt>
                <c:pt idx="8">
                  <c:v>7.4891782564502938</c:v>
                </c:pt>
                <c:pt idx="9">
                  <c:v>7.9588001734407516</c:v>
                </c:pt>
                <c:pt idx="10">
                  <c:v>8.4552718479413951</c:v>
                </c:pt>
                <c:pt idx="11">
                  <c:v>8.9818506223883769</c:v>
                </c:pt>
                <c:pt idx="12">
                  <c:v>9.5424250943932485</c:v>
                </c:pt>
                <c:pt idx="13">
                  <c:v>10.141689561942114</c:v>
                </c:pt>
                <c:pt idx="14">
                  <c:v>10.785383229370138</c:v>
                </c:pt>
                <c:pt idx="15">
                  <c:v>11.480625354554377</c:v>
                </c:pt>
                <c:pt idx="16">
                  <c:v>12.236396572342374</c:v>
                </c:pt>
                <c:pt idx="17">
                  <c:v>13.064250275506875</c:v>
                </c:pt>
              </c:numCache>
            </c:numRef>
          </c:xVal>
          <c:yVal>
            <c:numRef>
              <c:f>Sheet1!$I$10:$Z$10</c:f>
              <c:numCache>
                <c:formatCode>0.00E+00</c:formatCode>
                <c:ptCount val="18"/>
                <c:pt idx="0">
                  <c:v>1.84E-2</c:v>
                </c:pt>
                <c:pt idx="1">
                  <c:v>1.2800000000000001E-2</c:v>
                </c:pt>
                <c:pt idx="2">
                  <c:v>8.3000000000000001E-3</c:v>
                </c:pt>
                <c:pt idx="3">
                  <c:v>4.7999999999999996E-3</c:v>
                </c:pt>
                <c:pt idx="4">
                  <c:v>3.5000000000000001E-3</c:v>
                </c:pt>
                <c:pt idx="5">
                  <c:v>2.5000000000000001E-3</c:v>
                </c:pt>
                <c:pt idx="6">
                  <c:v>1.6999999999999999E-3</c:v>
                </c:pt>
                <c:pt idx="7">
                  <c:v>1E-3</c:v>
                </c:pt>
                <c:pt idx="8">
                  <c:v>6.4999999999999997E-4</c:v>
                </c:pt>
                <c:pt idx="9">
                  <c:v>3.6000000000000002E-4</c:v>
                </c:pt>
                <c:pt idx="10">
                  <c:v>1.8000000000000001E-4</c:v>
                </c:pt>
                <c:pt idx="11">
                  <c:v>8.3999999999999995E-5</c:v>
                </c:pt>
                <c:pt idx="12">
                  <c:v>3.3000000000000003E-5</c:v>
                </c:pt>
                <c:pt idx="13">
                  <c:v>1.1E-5</c:v>
                </c:pt>
                <c:pt idx="14">
                  <c:v>2.7999999999999999E-6</c:v>
                </c:pt>
                <c:pt idx="15">
                  <c:v>5.4000000000000002E-7</c:v>
                </c:pt>
                <c:pt idx="16">
                  <c:v>7.3000000000000005E-8</c:v>
                </c:pt>
                <c:pt idx="17">
                  <c:v>5.2000000000000002E-9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BA-462B-B918-095E048E3459}"/>
            </c:ext>
          </c:extLst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QPSK50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Sheet1!$E$7:$V$7</c:f>
              <c:numCache>
                <c:formatCode>General</c:formatCode>
                <c:ptCount val="18"/>
                <c:pt idx="0">
                  <c:v>0</c:v>
                </c:pt>
                <c:pt idx="1">
                  <c:v>1.2429581349768892</c:v>
                </c:pt>
                <c:pt idx="2">
                  <c:v>2.1828893885013607</c:v>
                </c:pt>
                <c:pt idx="3">
                  <c:v>2.9612507091087537</c:v>
                </c:pt>
                <c:pt idx="4">
                  <c:v>3.5218251811136252</c:v>
                </c:pt>
                <c:pt idx="5">
                  <c:v>4.1210896486624895</c:v>
                </c:pt>
                <c:pt idx="6">
                  <c:v>4.7647833160905151</c:v>
                </c:pt>
                <c:pt idx="7">
                  <c:v>5.4600254412747526</c:v>
                </c:pt>
                <c:pt idx="8">
                  <c:v>5.8296935551550169</c:v>
                </c:pt>
                <c:pt idx="9">
                  <c:v>6.2157966590627485</c:v>
                </c:pt>
                <c:pt idx="10">
                  <c:v>6.6198643808284885</c:v>
                </c:pt>
                <c:pt idx="11">
                  <c:v>7.0436503622272504</c:v>
                </c:pt>
                <c:pt idx="12">
                  <c:v>7.4891782564502938</c:v>
                </c:pt>
                <c:pt idx="13">
                  <c:v>7.9588001734407516</c:v>
                </c:pt>
                <c:pt idx="14">
                  <c:v>8.4552718479413951</c:v>
                </c:pt>
                <c:pt idx="15">
                  <c:v>8.9818506223883769</c:v>
                </c:pt>
                <c:pt idx="16">
                  <c:v>9.5424250943932485</c:v>
                </c:pt>
                <c:pt idx="17">
                  <c:v>10.141689561942114</c:v>
                </c:pt>
              </c:numCache>
            </c:numRef>
          </c:xVal>
          <c:yVal>
            <c:numRef>
              <c:f>Sheet1!$E$11:$V$11</c:f>
              <c:numCache>
                <c:formatCode>0.00E+00</c:formatCode>
                <c:ptCount val="18"/>
                <c:pt idx="0">
                  <c:v>2.4899999999999999E-2</c:v>
                </c:pt>
                <c:pt idx="1">
                  <c:v>1.37E-2</c:v>
                </c:pt>
                <c:pt idx="2">
                  <c:v>7.1999999999999998E-3</c:v>
                </c:pt>
                <c:pt idx="3">
                  <c:v>3.96E-3</c:v>
                </c:pt>
                <c:pt idx="4">
                  <c:v>2.3999999999999998E-3</c:v>
                </c:pt>
                <c:pt idx="5">
                  <c:v>1.2999999999999999E-3</c:v>
                </c:pt>
                <c:pt idx="6">
                  <c:v>6.4000000000000005E-4</c:v>
                </c:pt>
                <c:pt idx="7">
                  <c:v>2.7E-4</c:v>
                </c:pt>
                <c:pt idx="8">
                  <c:v>1.7000000000000001E-4</c:v>
                </c:pt>
                <c:pt idx="9">
                  <c:v>9.7E-5</c:v>
                </c:pt>
                <c:pt idx="10">
                  <c:v>5.1999999999999997E-5</c:v>
                </c:pt>
                <c:pt idx="11">
                  <c:v>2.5000000000000001E-5</c:v>
                </c:pt>
                <c:pt idx="12">
                  <c:v>1.1E-5</c:v>
                </c:pt>
                <c:pt idx="13">
                  <c:v>4.6999999999999999E-6</c:v>
                </c:pt>
                <c:pt idx="14">
                  <c:v>1.5999999999999999E-6</c:v>
                </c:pt>
                <c:pt idx="15">
                  <c:v>4.7E-7</c:v>
                </c:pt>
                <c:pt idx="16">
                  <c:v>9.9999999999999995E-8</c:v>
                </c:pt>
                <c:pt idx="17">
                  <c:v>2.1999999999999998E-8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BA-462B-B918-095E048E3459}"/>
            </c:ext>
          </c:extLst>
        </c:ser>
        <c:ser>
          <c:idx val="6"/>
          <c:order val="6"/>
          <c:tx>
            <c:strRef>
              <c:f>Sheet1!$A$15</c:f>
              <c:strCache>
                <c:ptCount val="1"/>
                <c:pt idx="0">
                  <c:v>QPSK Theory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Sheet1!$E$14:$R$14</c:f>
              <c:numCache>
                <c:formatCode>General</c:formatCode>
                <c:ptCount val="14"/>
              </c:numCache>
            </c:numRef>
          </c:xVal>
          <c:yVal>
            <c:numRef>
              <c:f>Sheet1!$E$15:$R$15</c:f>
              <c:numCache>
                <c:formatCode>0.00E+00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BA-462B-B918-095E048E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79455"/>
        <c:axId val="414363231"/>
      </c:scatterChart>
      <c:valAx>
        <c:axId val="4143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3231"/>
        <c:crosses val="autoZero"/>
        <c:crossBetween val="midCat"/>
      </c:valAx>
      <c:valAx>
        <c:axId val="414363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R6080</a:t>
            </a:r>
            <a:r>
              <a:rPr lang="en-US" baseline="0"/>
              <a:t> Full Hardware System </a:t>
            </a:r>
            <a:r>
              <a:rPr lang="en-US"/>
              <a:t>Digital</a:t>
            </a:r>
            <a:r>
              <a:rPr lang="en-US" baseline="0"/>
              <a:t> Combiner BER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Sheet1!$A$23</c:f>
              <c:strCache>
                <c:ptCount val="1"/>
                <c:pt idx="0">
                  <c:v>BPSK Theory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Sheet1!$E$22:$R$22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Sheet1!$E$23:$R$23</c:f>
              <c:numCache>
                <c:formatCode>0.00E+00</c:formatCode>
                <c:ptCount val="14"/>
                <c:pt idx="0">
                  <c:v>7.8649603525142595E-2</c:v>
                </c:pt>
                <c:pt idx="1">
                  <c:v>5.6281951976541497E-2</c:v>
                </c:pt>
                <c:pt idx="2">
                  <c:v>3.7506128358926E-2</c:v>
                </c:pt>
                <c:pt idx="3">
                  <c:v>2.28784075610853E-2</c:v>
                </c:pt>
                <c:pt idx="4">
                  <c:v>1.2500818040737599E-2</c:v>
                </c:pt>
                <c:pt idx="5">
                  <c:v>5.9538671477786598E-3</c:v>
                </c:pt>
                <c:pt idx="6">
                  <c:v>2.3882907809328101E-3</c:v>
                </c:pt>
                <c:pt idx="7">
                  <c:v>7.7267481537844401E-4</c:v>
                </c:pt>
                <c:pt idx="8">
                  <c:v>1.9090777407599301E-4</c:v>
                </c:pt>
                <c:pt idx="9">
                  <c:v>3.36272284196176E-5</c:v>
                </c:pt>
                <c:pt idx="10">
                  <c:v>3.8721082155220497E-6</c:v>
                </c:pt>
                <c:pt idx="11">
                  <c:v>2.6130679535752098E-7</c:v>
                </c:pt>
                <c:pt idx="12">
                  <c:v>9.0060103506287802E-9</c:v>
                </c:pt>
                <c:pt idx="13">
                  <c:v>1.3329310175300501E-10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EB-4C78-85FB-589C0D0D5697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Ch1 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Sheet1!$C$17:$R$17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Sheet1!$C$18:$R$18</c:f>
              <c:numCache>
                <c:formatCode>0.00E+00</c:formatCode>
                <c:ptCount val="16"/>
                <c:pt idx="0">
                  <c:v>7.1199999999999999E-2</c:v>
                </c:pt>
                <c:pt idx="1">
                  <c:v>5.2699999999999997E-2</c:v>
                </c:pt>
                <c:pt idx="2">
                  <c:v>3.7600000000000001E-2</c:v>
                </c:pt>
                <c:pt idx="3">
                  <c:v>2.58E-2</c:v>
                </c:pt>
                <c:pt idx="4">
                  <c:v>1.67E-2</c:v>
                </c:pt>
                <c:pt idx="5">
                  <c:v>1.03E-2</c:v>
                </c:pt>
                <c:pt idx="6">
                  <c:v>5.8199999999999997E-3</c:v>
                </c:pt>
                <c:pt idx="7">
                  <c:v>3.1099999999999999E-3</c:v>
                </c:pt>
                <c:pt idx="8">
                  <c:v>1.4840000000000001E-3</c:v>
                </c:pt>
                <c:pt idx="9">
                  <c:v>6.2500000000000001E-4</c:v>
                </c:pt>
                <c:pt idx="10">
                  <c:v>2.2699999999999999E-4</c:v>
                </c:pt>
                <c:pt idx="11">
                  <c:v>7.0300000000000001E-5</c:v>
                </c:pt>
                <c:pt idx="12">
                  <c:v>1.6799999999999998E-5</c:v>
                </c:pt>
                <c:pt idx="13">
                  <c:v>3.1E-6</c:v>
                </c:pt>
                <c:pt idx="14">
                  <c:v>3.7099999999999997E-7</c:v>
                </c:pt>
                <c:pt idx="15">
                  <c:v>2.9999999999999997E-8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EB-4C78-85FB-589C0D0D5697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Ch2 Gauss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Sheet1!$C$17:$R$17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Sheet1!$C$19:$R$19</c:f>
              <c:numCache>
                <c:formatCode>0.00E+00</c:formatCode>
                <c:ptCount val="16"/>
                <c:pt idx="0">
                  <c:v>7.3499999999999996E-2</c:v>
                </c:pt>
                <c:pt idx="1">
                  <c:v>5.4699999999999999E-2</c:v>
                </c:pt>
                <c:pt idx="2">
                  <c:v>3.8899999999999997E-2</c:v>
                </c:pt>
                <c:pt idx="3">
                  <c:v>2.6599999999999999E-2</c:v>
                </c:pt>
                <c:pt idx="4">
                  <c:v>1.7299999999999999E-2</c:v>
                </c:pt>
                <c:pt idx="5">
                  <c:v>1.0699999999999999E-2</c:v>
                </c:pt>
                <c:pt idx="6">
                  <c:v>6.13E-3</c:v>
                </c:pt>
                <c:pt idx="7">
                  <c:v>3.2499999999999999E-3</c:v>
                </c:pt>
                <c:pt idx="8">
                  <c:v>1.56E-3</c:v>
                </c:pt>
                <c:pt idx="9">
                  <c:v>6.5600000000000001E-4</c:v>
                </c:pt>
                <c:pt idx="10">
                  <c:v>2.4600000000000002E-4</c:v>
                </c:pt>
                <c:pt idx="11">
                  <c:v>7.7799999999999994E-5</c:v>
                </c:pt>
                <c:pt idx="12">
                  <c:v>1.91E-5</c:v>
                </c:pt>
                <c:pt idx="13">
                  <c:v>3.5200000000000002E-6</c:v>
                </c:pt>
                <c:pt idx="14">
                  <c:v>4.4900000000000001E-7</c:v>
                </c:pt>
                <c:pt idx="15">
                  <c:v>3.8999999999999998E-8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B-4C78-85FB-589C0D0D5697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Cmb Gauss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Sheet1!$C$17:$Q$17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Sheet1!$C$20:$Q$20</c:f>
              <c:numCache>
                <c:formatCode>0.00E+00</c:formatCode>
                <c:ptCount val="15"/>
                <c:pt idx="0">
                  <c:v>2.8899999999999999E-2</c:v>
                </c:pt>
                <c:pt idx="1">
                  <c:v>1.95E-2</c:v>
                </c:pt>
                <c:pt idx="2">
                  <c:v>1.17E-2</c:v>
                </c:pt>
                <c:pt idx="3">
                  <c:v>6.4799999999999996E-3</c:v>
                </c:pt>
                <c:pt idx="4">
                  <c:v>3.3999999999999998E-3</c:v>
                </c:pt>
                <c:pt idx="5">
                  <c:v>1.6199999999999999E-3</c:v>
                </c:pt>
                <c:pt idx="6">
                  <c:v>6.8000000000000005E-4</c:v>
                </c:pt>
                <c:pt idx="7">
                  <c:v>2.5500000000000002E-4</c:v>
                </c:pt>
                <c:pt idx="8">
                  <c:v>7.4499999999999995E-5</c:v>
                </c:pt>
                <c:pt idx="9">
                  <c:v>1.6399999999999999E-5</c:v>
                </c:pt>
                <c:pt idx="10">
                  <c:v>3.388E-6</c:v>
                </c:pt>
                <c:pt idx="11">
                  <c:v>3.3799999999999998E-7</c:v>
                </c:pt>
                <c:pt idx="12">
                  <c:v>2.9999999999999997E-8</c:v>
                </c:pt>
                <c:pt idx="13">
                  <c:v>1.5E-9</c:v>
                </c:pt>
                <c:pt idx="14">
                  <c:v>7.0000000000000004E-11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EB-4C78-85FB-589C0D0D5697}"/>
            </c:ext>
          </c:extLst>
        </c:ser>
        <c:ser>
          <c:idx val="0"/>
          <c:order val="4"/>
          <c:tx>
            <c:strRef>
              <c:f>Sheet1!$A$59</c:f>
              <c:strCache>
                <c:ptCount val="1"/>
                <c:pt idx="0">
                  <c:v>Ch1 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Sheet1!$B$58:$Q$58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Sheet1!$B$59:$Q$59</c:f>
              <c:numCache>
                <c:formatCode>0.00E+00</c:formatCode>
                <c:ptCount val="16"/>
                <c:pt idx="0">
                  <c:v>9.2499999999999999E-2</c:v>
                </c:pt>
                <c:pt idx="1">
                  <c:v>6.9599999999999995E-2</c:v>
                </c:pt>
                <c:pt idx="2">
                  <c:v>5.0599999999999999E-2</c:v>
                </c:pt>
                <c:pt idx="3">
                  <c:v>3.5099999999999999E-2</c:v>
                </c:pt>
                <c:pt idx="4">
                  <c:v>2.3099999999999999E-2</c:v>
                </c:pt>
                <c:pt idx="5">
                  <c:v>1.4200000000000001E-2</c:v>
                </c:pt>
                <c:pt idx="6">
                  <c:v>8.1099999999999992E-3</c:v>
                </c:pt>
                <c:pt idx="7">
                  <c:v>4.1900000000000001E-3</c:v>
                </c:pt>
                <c:pt idx="8">
                  <c:v>1.91E-3</c:v>
                </c:pt>
                <c:pt idx="9">
                  <c:v>7.5000000000000002E-4</c:v>
                </c:pt>
                <c:pt idx="10">
                  <c:v>2.3900000000000001E-4</c:v>
                </c:pt>
                <c:pt idx="11">
                  <c:v>5.9700000000000001E-5</c:v>
                </c:pt>
                <c:pt idx="12">
                  <c:v>1.1E-5</c:v>
                </c:pt>
                <c:pt idx="13">
                  <c:v>1.5099999999999999E-6</c:v>
                </c:pt>
                <c:pt idx="14">
                  <c:v>1.35E-7</c:v>
                </c:pt>
                <c:pt idx="15">
                  <c:v>3.3000000000000002E-9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3-4645-AAB1-296C1CF5BF05}"/>
            </c:ext>
          </c:extLst>
        </c:ser>
        <c:ser>
          <c:idx val="4"/>
          <c:order val="5"/>
          <c:tx>
            <c:strRef>
              <c:f>Sheet1!$A$60</c:f>
              <c:strCache>
                <c:ptCount val="1"/>
                <c:pt idx="0">
                  <c:v>Ch2 Rect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Sheet1!$B$58:$Q$58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Sheet1!$B$60:$Q$60</c:f>
              <c:numCache>
                <c:formatCode>0.00E+00</c:formatCode>
                <c:ptCount val="16"/>
                <c:pt idx="0">
                  <c:v>9.0999999999999998E-2</c:v>
                </c:pt>
                <c:pt idx="1">
                  <c:v>6.9199999999999998E-2</c:v>
                </c:pt>
                <c:pt idx="2">
                  <c:v>5.04E-2</c:v>
                </c:pt>
                <c:pt idx="3">
                  <c:v>3.5099999999999999E-2</c:v>
                </c:pt>
                <c:pt idx="4">
                  <c:v>2.3199999999999998E-2</c:v>
                </c:pt>
                <c:pt idx="5">
                  <c:v>1.44E-2</c:v>
                </c:pt>
                <c:pt idx="6">
                  <c:v>8.2199999999999999E-3</c:v>
                </c:pt>
                <c:pt idx="7">
                  <c:v>4.2500000000000003E-3</c:v>
                </c:pt>
                <c:pt idx="8">
                  <c:v>1.9400000000000001E-3</c:v>
                </c:pt>
                <c:pt idx="9">
                  <c:v>7.5699999999999997E-4</c:v>
                </c:pt>
                <c:pt idx="10">
                  <c:v>2.4600000000000002E-4</c:v>
                </c:pt>
                <c:pt idx="11">
                  <c:v>6.19E-5</c:v>
                </c:pt>
                <c:pt idx="12">
                  <c:v>1.1199999999999999E-5</c:v>
                </c:pt>
                <c:pt idx="13">
                  <c:v>1.5799999999999999E-6</c:v>
                </c:pt>
                <c:pt idx="14">
                  <c:v>1.4100000000000001E-7</c:v>
                </c:pt>
                <c:pt idx="15">
                  <c:v>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03-4645-AAB1-296C1CF5BF05}"/>
            </c:ext>
          </c:extLst>
        </c:ser>
        <c:ser>
          <c:idx val="5"/>
          <c:order val="6"/>
          <c:tx>
            <c:strRef>
              <c:f>Sheet1!$A$61</c:f>
              <c:strCache>
                <c:ptCount val="1"/>
                <c:pt idx="0">
                  <c:v>Cmb Rect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Sheet1!$B$58:$O$58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Sheet1!$B$61:$O$61</c:f>
              <c:numCache>
                <c:formatCode>0.00E+00</c:formatCode>
                <c:ptCount val="14"/>
                <c:pt idx="0">
                  <c:v>3.6299999999999999E-2</c:v>
                </c:pt>
                <c:pt idx="1">
                  <c:v>2.5000000000000001E-2</c:v>
                </c:pt>
                <c:pt idx="2">
                  <c:v>1.5699999999999999E-2</c:v>
                </c:pt>
                <c:pt idx="3">
                  <c:v>8.9200000000000008E-3</c:v>
                </c:pt>
                <c:pt idx="4">
                  <c:v>4.5199999999999997E-3</c:v>
                </c:pt>
                <c:pt idx="5">
                  <c:v>2.0300000000000001E-3</c:v>
                </c:pt>
                <c:pt idx="6">
                  <c:v>7.7899999999999996E-4</c:v>
                </c:pt>
                <c:pt idx="7">
                  <c:v>2.5000000000000001E-4</c:v>
                </c:pt>
                <c:pt idx="8">
                  <c:v>6.2100000000000005E-5</c:v>
                </c:pt>
                <c:pt idx="9">
                  <c:v>1.2E-5</c:v>
                </c:pt>
                <c:pt idx="10">
                  <c:v>1.61E-6</c:v>
                </c:pt>
                <c:pt idx="11">
                  <c:v>1.4399999999999999E-7</c:v>
                </c:pt>
                <c:pt idx="12">
                  <c:v>5.3000000000000003E-9</c:v>
                </c:pt>
                <c:pt idx="13">
                  <c:v>7.4000000000000003E-11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03-4645-AAB1-296C1CF5B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79455"/>
        <c:axId val="414363231"/>
      </c:scatterChart>
      <c:valAx>
        <c:axId val="4143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3231"/>
        <c:crosses val="autoZero"/>
        <c:crossBetween val="midCat"/>
      </c:valAx>
      <c:valAx>
        <c:axId val="414363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Combiner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 Row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163757655293087"/>
                  <c:y val="-4.08180227471566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Sheet1!$C$112:$M$112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Sheet1!$C$113:$M$113</c:f>
              <c:numCache>
                <c:formatCode>General</c:formatCode>
                <c:ptCount val="11"/>
                <c:pt idx="0">
                  <c:v>3.125</c:v>
                </c:pt>
                <c:pt idx="1">
                  <c:v>2.375</c:v>
                </c:pt>
                <c:pt idx="2">
                  <c:v>2.125</c:v>
                </c:pt>
                <c:pt idx="3">
                  <c:v>1.75</c:v>
                </c:pt>
                <c:pt idx="4">
                  <c:v>1.375</c:v>
                </c:pt>
                <c:pt idx="5">
                  <c:v>1.375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  <c:pt idx="9">
                  <c:v>0.25</c:v>
                </c:pt>
                <c:pt idx="10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1-4E55-B6B3-F906DBE28ABF}"/>
            </c:ext>
          </c:extLst>
        </c:ser>
        <c:ser>
          <c:idx val="1"/>
          <c:order val="1"/>
          <c:tx>
            <c:v>First Column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Sheet1!$B$113:$B$123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Sheet1!$C$113:$C$123</c:f>
              <c:numCache>
                <c:formatCode>General</c:formatCode>
                <c:ptCount val="11"/>
                <c:pt idx="0">
                  <c:v>3.125</c:v>
                </c:pt>
                <c:pt idx="1">
                  <c:v>2.75</c:v>
                </c:pt>
                <c:pt idx="2">
                  <c:v>2.25</c:v>
                </c:pt>
                <c:pt idx="3">
                  <c:v>1.75</c:v>
                </c:pt>
                <c:pt idx="4">
                  <c:v>1.5</c:v>
                </c:pt>
                <c:pt idx="5">
                  <c:v>1.375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  <c:pt idx="9">
                  <c:v>0.25</c:v>
                </c:pt>
                <c:pt idx="10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491-4E55-B6B3-F906DBE2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72671"/>
        <c:axId val="1059278911"/>
      </c:scatterChart>
      <c:valAx>
        <c:axId val="10592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78911"/>
        <c:crosses val="autoZero"/>
        <c:crossBetween val="midCat"/>
      </c:valAx>
      <c:valAx>
        <c:axId val="10592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7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11001749781278"/>
          <c:y val="0.28695392242636336"/>
          <c:w val="0.26322331583552055"/>
          <c:h val="0.10243438320209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490536</xdr:colOff>
      <xdr:row>0</xdr:row>
      <xdr:rowOff>76200</xdr:rowOff>
    </xdr:from>
    <xdr:to>
      <xdr:col>36</xdr:col>
      <xdr:colOff>533399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411B8-1561-4CB5-A21A-AE0E632DC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16</xdr:col>
      <xdr:colOff>542925</xdr:colOff>
      <xdr:row>52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11BA5-CA60-4FAB-951A-EE2B77F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171450</xdr:colOff>
      <xdr:row>124</xdr:row>
      <xdr:rowOff>157162</xdr:rowOff>
    </xdr:from>
    <xdr:to>
      <xdr:col>9</xdr:col>
      <xdr:colOff>333375</xdr:colOff>
      <xdr:row>139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D61CF7-AAC3-457C-8A20-D7D1E6E41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5"/>
  <sheetViews>
    <sheetView tabSelected="1" topLeftCell="A85" zoomScaleNormal="100" workbookViewId="0">
      <selection activeCell="J100" sqref="J100"/>
    </sheetView>
  </sheetViews>
  <sheetFormatPr defaultColWidth="9.140625" defaultRowHeight="15" x14ac:dyDescent="0.25"/>
  <cols>
    <col min="1" max="1" width="13.5703125" style="4" customWidth="1"/>
    <col min="2" max="2" width="13.5703125" style="10" customWidth="1"/>
    <col min="3" max="3" width="13.5703125" style="4" customWidth="1"/>
    <col min="4" max="4" width="13.5703125" style="10" customWidth="1"/>
    <col min="5" max="6" width="12.5703125" style="2" bestFit="1" customWidth="1"/>
    <col min="7" max="21" width="9.140625" style="2"/>
    <col min="22" max="22" width="13.28515625" style="2" customWidth="1"/>
    <col min="23" max="23" width="13.7109375" style="2" customWidth="1"/>
    <col min="24" max="24" width="14.28515625" style="2" customWidth="1"/>
    <col min="25" max="25" width="14.42578125" style="2" bestFit="1" customWidth="1"/>
    <col min="26" max="28" width="9.140625" style="2"/>
    <col min="29" max="16384" width="9.140625" style="1"/>
  </cols>
  <sheetData>
    <row r="1" spans="1:26" x14ac:dyDescent="0.25">
      <c r="A1" s="6"/>
      <c r="B1" s="6"/>
      <c r="G1" s="3"/>
      <c r="H1" s="3"/>
      <c r="I1" s="3"/>
      <c r="J1" s="3"/>
      <c r="K1" s="3"/>
      <c r="L1" s="3"/>
      <c r="N1" s="40"/>
      <c r="O1" s="40"/>
      <c r="P1" s="40"/>
      <c r="Q1" s="40"/>
      <c r="R1" s="40"/>
    </row>
    <row r="2" spans="1:26" x14ac:dyDescent="0.25">
      <c r="A2" s="8"/>
      <c r="C2" s="8"/>
      <c r="E2" s="8">
        <v>0</v>
      </c>
      <c r="F2" s="2">
        <v>1</v>
      </c>
      <c r="G2" s="9">
        <v>2</v>
      </c>
      <c r="H2" s="2">
        <v>3</v>
      </c>
      <c r="I2" s="9">
        <v>4</v>
      </c>
      <c r="J2" s="2">
        <v>5</v>
      </c>
      <c r="K2" s="9">
        <v>6</v>
      </c>
      <c r="L2" s="2">
        <v>7</v>
      </c>
      <c r="M2" s="6">
        <v>8</v>
      </c>
      <c r="N2" s="5">
        <v>9</v>
      </c>
    </row>
    <row r="3" spans="1:26" x14ac:dyDescent="0.25">
      <c r="A3" s="4" t="s">
        <v>6</v>
      </c>
      <c r="E3" s="11">
        <v>7.9000000000000001E-2</v>
      </c>
      <c r="F3" s="11">
        <v>6.6000000000000003E-2</v>
      </c>
      <c r="G3" s="7">
        <v>4.3400000000000001E-2</v>
      </c>
      <c r="H3" s="7">
        <v>2.7E-2</v>
      </c>
      <c r="I3" s="7">
        <v>1.5699999999999999E-2</v>
      </c>
      <c r="J3" s="7">
        <v>8.3999999999999995E-3</v>
      </c>
      <c r="K3" s="7">
        <v>1.98E-3</v>
      </c>
      <c r="L3" s="7">
        <v>1.2999999999999999E-3</v>
      </c>
      <c r="M3" s="12">
        <v>3.6999999999999999E-4</v>
      </c>
      <c r="N3" s="7">
        <v>3.1999999999999999E-5</v>
      </c>
    </row>
    <row r="4" spans="1:26" x14ac:dyDescent="0.25">
      <c r="A4" s="8" t="s">
        <v>5</v>
      </c>
      <c r="E4" s="11">
        <v>3.5200000000000002E-2</v>
      </c>
      <c r="F4" s="7">
        <v>2.69E-2</v>
      </c>
      <c r="G4" s="7">
        <v>1.2319999999999999E-2</v>
      </c>
      <c r="H4" s="7">
        <v>3.82E-3</v>
      </c>
      <c r="I4" s="7">
        <v>1.2459999999999999E-3</v>
      </c>
      <c r="J4" s="7">
        <v>2.4000000000000001E-4</v>
      </c>
      <c r="K4" s="7"/>
      <c r="L4" s="7"/>
    </row>
    <row r="5" spans="1:26" x14ac:dyDescent="0.25">
      <c r="A5" s="4" t="s">
        <v>8</v>
      </c>
    </row>
    <row r="6" spans="1:26" x14ac:dyDescent="0.25">
      <c r="B6" s="10">
        <v>75</v>
      </c>
      <c r="C6" s="4">
        <v>65</v>
      </c>
      <c r="D6" s="10">
        <v>57</v>
      </c>
      <c r="E6" s="4">
        <v>45</v>
      </c>
      <c r="F6" s="2">
        <v>39</v>
      </c>
      <c r="G6" s="6">
        <v>35</v>
      </c>
      <c r="H6" s="2">
        <v>32</v>
      </c>
      <c r="I6" s="2">
        <v>30</v>
      </c>
      <c r="J6" s="6">
        <v>28</v>
      </c>
      <c r="K6" s="2">
        <v>26</v>
      </c>
      <c r="L6" s="2">
        <v>24</v>
      </c>
      <c r="M6" s="6">
        <v>23</v>
      </c>
      <c r="N6" s="2">
        <v>22</v>
      </c>
      <c r="O6" s="2">
        <v>21</v>
      </c>
      <c r="P6" s="6">
        <v>20</v>
      </c>
      <c r="Q6" s="2">
        <v>19</v>
      </c>
      <c r="R6" s="2">
        <v>18</v>
      </c>
      <c r="S6" s="6">
        <v>17</v>
      </c>
      <c r="T6" s="2">
        <v>16</v>
      </c>
      <c r="U6" s="2">
        <v>15</v>
      </c>
      <c r="V6" s="6">
        <v>14</v>
      </c>
      <c r="W6" s="2">
        <v>13</v>
      </c>
      <c r="X6" s="2">
        <v>12</v>
      </c>
      <c r="Y6" s="6">
        <v>11</v>
      </c>
      <c r="Z6" s="2">
        <v>10</v>
      </c>
    </row>
    <row r="7" spans="1:26" x14ac:dyDescent="0.25">
      <c r="A7" s="4" t="s">
        <v>9</v>
      </c>
      <c r="B7" s="6">
        <f>-20*LOG(B6/$E6)</f>
        <v>-4.4369749923271282</v>
      </c>
      <c r="C7" s="6">
        <f>-20*LOG(C6/$E6)</f>
        <v>-3.1940168573502374</v>
      </c>
      <c r="D7" s="6">
        <f>-20*LOG(D6/$E6)</f>
        <v>-2.0532468379429538</v>
      </c>
      <c r="E7" s="6">
        <v>0</v>
      </c>
      <c r="F7" s="6">
        <f t="shared" ref="F7:Z7" si="0">-20*LOG(F6/$E6)</f>
        <v>1.2429581349768892</v>
      </c>
      <c r="G7" s="6">
        <f t="shared" si="0"/>
        <v>2.1828893885013607</v>
      </c>
      <c r="H7" s="6">
        <f t="shared" si="0"/>
        <v>2.9612507091087537</v>
      </c>
      <c r="I7" s="6">
        <f t="shared" si="0"/>
        <v>3.5218251811136252</v>
      </c>
      <c r="J7" s="6">
        <f t="shared" si="0"/>
        <v>4.1210896486624895</v>
      </c>
      <c r="K7" s="6">
        <f t="shared" si="0"/>
        <v>4.7647833160905151</v>
      </c>
      <c r="L7" s="6">
        <f t="shared" si="0"/>
        <v>5.4600254412747526</v>
      </c>
      <c r="M7" s="6">
        <f t="shared" si="0"/>
        <v>5.8296935551550169</v>
      </c>
      <c r="N7" s="6">
        <f t="shared" si="0"/>
        <v>6.2157966590627485</v>
      </c>
      <c r="O7" s="6">
        <f t="shared" si="0"/>
        <v>6.6198643808284885</v>
      </c>
      <c r="P7" s="6">
        <f t="shared" si="0"/>
        <v>7.0436503622272504</v>
      </c>
      <c r="Q7" s="6">
        <f t="shared" si="0"/>
        <v>7.4891782564502938</v>
      </c>
      <c r="R7" s="6">
        <f t="shared" si="0"/>
        <v>7.9588001734407516</v>
      </c>
      <c r="S7" s="6">
        <f t="shared" si="0"/>
        <v>8.4552718479413951</v>
      </c>
      <c r="T7" s="6">
        <f t="shared" si="0"/>
        <v>8.9818506223883769</v>
      </c>
      <c r="U7" s="6">
        <f t="shared" si="0"/>
        <v>9.5424250943932485</v>
      </c>
      <c r="V7" s="6">
        <f t="shared" si="0"/>
        <v>10.141689561942114</v>
      </c>
      <c r="W7" s="6">
        <f t="shared" si="0"/>
        <v>10.785383229370138</v>
      </c>
      <c r="X7" s="6">
        <f t="shared" si="0"/>
        <v>11.480625354554377</v>
      </c>
      <c r="Y7" s="6">
        <f t="shared" si="0"/>
        <v>12.236396572342374</v>
      </c>
      <c r="Z7" s="6">
        <f t="shared" si="0"/>
        <v>13.064250275506875</v>
      </c>
    </row>
    <row r="8" spans="1:26" x14ac:dyDescent="0.25">
      <c r="A8" s="4" t="s">
        <v>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4" t="s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4" t="s">
        <v>2</v>
      </c>
      <c r="B10" s="11">
        <v>0.19816239999999999</v>
      </c>
      <c r="C10" s="15">
        <v>0.16387869999999999</v>
      </c>
      <c r="D10" s="15">
        <v>0.13232459999999999</v>
      </c>
      <c r="E10" s="14">
        <v>7.96457E-2</v>
      </c>
      <c r="F10" s="14">
        <v>5.27346E-2</v>
      </c>
      <c r="G10" s="14">
        <v>3.6019799999999998E-2</v>
      </c>
      <c r="H10" s="7">
        <v>2.4799999999999999E-2</v>
      </c>
      <c r="I10" s="7">
        <v>1.84E-2</v>
      </c>
      <c r="J10" s="7">
        <v>1.2800000000000001E-2</v>
      </c>
      <c r="K10" s="7">
        <v>8.3000000000000001E-3</v>
      </c>
      <c r="L10" s="7">
        <v>4.7999999999999996E-3</v>
      </c>
      <c r="M10" s="7">
        <v>3.5000000000000001E-3</v>
      </c>
      <c r="N10" s="7">
        <v>2.5000000000000001E-3</v>
      </c>
      <c r="O10" s="7">
        <v>1.6999999999999999E-3</v>
      </c>
      <c r="P10" s="7">
        <v>1E-3</v>
      </c>
      <c r="Q10" s="7">
        <v>6.4999999999999997E-4</v>
      </c>
      <c r="R10" s="7">
        <v>3.6000000000000002E-4</v>
      </c>
      <c r="S10" s="7">
        <v>1.8000000000000001E-4</v>
      </c>
      <c r="T10" s="7">
        <v>8.3999999999999995E-5</v>
      </c>
      <c r="U10" s="7">
        <v>3.3000000000000003E-5</v>
      </c>
      <c r="V10" s="7">
        <v>1.1E-5</v>
      </c>
      <c r="W10" s="7">
        <v>2.7999999999999999E-6</v>
      </c>
      <c r="X10" s="7">
        <v>5.4000000000000002E-7</v>
      </c>
      <c r="Y10" s="7">
        <v>7.3000000000000005E-8</v>
      </c>
      <c r="Z10" s="7">
        <v>5.2000000000000002E-9</v>
      </c>
    </row>
    <row r="11" spans="1:26" x14ac:dyDescent="0.25">
      <c r="A11" s="4" t="s">
        <v>3</v>
      </c>
      <c r="B11" s="11">
        <v>0.17018140000000001</v>
      </c>
      <c r="C11" s="15">
        <v>9.1981400000000005E-2</v>
      </c>
      <c r="D11" s="15">
        <v>6.4354999999999996E-2</v>
      </c>
      <c r="E11" s="7">
        <v>2.4899999999999999E-2</v>
      </c>
      <c r="F11" s="7">
        <v>1.37E-2</v>
      </c>
      <c r="G11" s="7">
        <v>7.1999999999999998E-3</v>
      </c>
      <c r="H11" s="7">
        <v>3.96E-3</v>
      </c>
      <c r="I11" s="7">
        <v>2.3999999999999998E-3</v>
      </c>
      <c r="J11" s="7">
        <v>1.2999999999999999E-3</v>
      </c>
      <c r="K11" s="7">
        <v>6.4000000000000005E-4</v>
      </c>
      <c r="L11" s="7">
        <v>2.7E-4</v>
      </c>
      <c r="M11" s="7">
        <v>1.7000000000000001E-4</v>
      </c>
      <c r="N11" s="7">
        <v>9.7E-5</v>
      </c>
      <c r="O11" s="7">
        <v>5.1999999999999997E-5</v>
      </c>
      <c r="P11" s="7">
        <v>2.5000000000000001E-5</v>
      </c>
      <c r="Q11" s="7">
        <v>1.1E-5</v>
      </c>
      <c r="R11" s="7">
        <v>4.6999999999999999E-6</v>
      </c>
      <c r="S11" s="7">
        <v>1.5999999999999999E-6</v>
      </c>
      <c r="T11" s="7">
        <v>4.7E-7</v>
      </c>
      <c r="U11" s="7">
        <v>9.9999999999999995E-8</v>
      </c>
      <c r="V11" s="7">
        <v>2.1999999999999998E-8</v>
      </c>
      <c r="W11" s="7"/>
      <c r="X11" s="7"/>
      <c r="Y11" s="7"/>
      <c r="Z11" s="7"/>
    </row>
    <row r="12" spans="1:26" x14ac:dyDescent="0.25">
      <c r="B12" s="10" t="s">
        <v>7</v>
      </c>
    </row>
    <row r="13" spans="1:26" x14ac:dyDescent="0.25">
      <c r="S13" s="7"/>
      <c r="T13" s="7"/>
      <c r="U13" s="7"/>
      <c r="V13" s="7"/>
      <c r="W13" s="7"/>
    </row>
    <row r="15" spans="1:26" x14ac:dyDescent="0.25">
      <c r="A15" s="4" t="s">
        <v>4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6" x14ac:dyDescent="0.25">
      <c r="A16" s="9"/>
    </row>
    <row r="17" spans="1:23" x14ac:dyDescent="0.25">
      <c r="A17" s="9"/>
      <c r="B17" s="10">
        <v>0</v>
      </c>
      <c r="C17" s="22">
        <f>B17+1</f>
        <v>1</v>
      </c>
      <c r="D17" s="22">
        <f t="shared" ref="D17:V17" si="1">C17+1</f>
        <v>2</v>
      </c>
      <c r="E17" s="22">
        <f t="shared" si="1"/>
        <v>3</v>
      </c>
      <c r="F17" s="22">
        <f t="shared" si="1"/>
        <v>4</v>
      </c>
      <c r="G17" s="22">
        <f t="shared" si="1"/>
        <v>5</v>
      </c>
      <c r="H17" s="22">
        <f t="shared" si="1"/>
        <v>6</v>
      </c>
      <c r="I17" s="22">
        <f t="shared" si="1"/>
        <v>7</v>
      </c>
      <c r="J17" s="22">
        <f t="shared" si="1"/>
        <v>8</v>
      </c>
      <c r="K17" s="22">
        <f t="shared" si="1"/>
        <v>9</v>
      </c>
      <c r="L17" s="22">
        <f t="shared" si="1"/>
        <v>10</v>
      </c>
      <c r="M17" s="22">
        <f t="shared" si="1"/>
        <v>11</v>
      </c>
      <c r="N17" s="22">
        <f t="shared" si="1"/>
        <v>12</v>
      </c>
      <c r="O17" s="22">
        <f t="shared" si="1"/>
        <v>13</v>
      </c>
      <c r="P17" s="22">
        <f t="shared" si="1"/>
        <v>14</v>
      </c>
      <c r="Q17" s="22">
        <f t="shared" si="1"/>
        <v>15</v>
      </c>
      <c r="R17" s="22">
        <f t="shared" si="1"/>
        <v>16</v>
      </c>
      <c r="S17" s="22">
        <f t="shared" si="1"/>
        <v>17</v>
      </c>
      <c r="T17" s="22">
        <f t="shared" si="1"/>
        <v>18</v>
      </c>
      <c r="U17" s="22">
        <f t="shared" si="1"/>
        <v>19</v>
      </c>
      <c r="V17" s="22">
        <f t="shared" si="1"/>
        <v>20</v>
      </c>
      <c r="W17" s="13"/>
    </row>
    <row r="18" spans="1:23" x14ac:dyDescent="0.25">
      <c r="A18" s="9" t="s">
        <v>16</v>
      </c>
      <c r="B18" s="11">
        <v>3.5400000000000002E-3</v>
      </c>
      <c r="C18" s="11">
        <v>7.1199999999999999E-2</v>
      </c>
      <c r="D18" s="11">
        <v>5.2699999999999997E-2</v>
      </c>
      <c r="E18" s="7">
        <v>3.7600000000000001E-2</v>
      </c>
      <c r="F18" s="7">
        <v>2.58E-2</v>
      </c>
      <c r="G18" s="7">
        <v>1.67E-2</v>
      </c>
      <c r="H18" s="7">
        <v>1.03E-2</v>
      </c>
      <c r="I18" s="7">
        <v>5.8199999999999997E-3</v>
      </c>
      <c r="J18" s="7">
        <v>3.1099999999999999E-3</v>
      </c>
      <c r="K18" s="7">
        <v>1.4840000000000001E-3</v>
      </c>
      <c r="L18" s="7">
        <v>6.2500000000000001E-4</v>
      </c>
      <c r="M18" s="7">
        <v>2.2699999999999999E-4</v>
      </c>
      <c r="N18" s="7">
        <v>7.0300000000000001E-5</v>
      </c>
      <c r="O18" s="7">
        <v>1.6799999999999998E-5</v>
      </c>
      <c r="P18" s="7">
        <v>3.1E-6</v>
      </c>
      <c r="Q18" s="7">
        <v>3.7099999999999997E-7</v>
      </c>
      <c r="R18" s="7">
        <v>2.9999999999999997E-8</v>
      </c>
      <c r="S18" s="7">
        <v>3.1E-9</v>
      </c>
      <c r="T18" s="7"/>
      <c r="U18" s="7"/>
      <c r="V18" s="7"/>
    </row>
    <row r="19" spans="1:23" x14ac:dyDescent="0.25">
      <c r="A19" s="9" t="s">
        <v>17</v>
      </c>
      <c r="B19" s="11">
        <v>0.11600000000000001</v>
      </c>
      <c r="C19" s="11">
        <v>7.3499999999999996E-2</v>
      </c>
      <c r="D19" s="11">
        <v>5.4699999999999999E-2</v>
      </c>
      <c r="E19" s="7">
        <v>3.8899999999999997E-2</v>
      </c>
      <c r="F19" s="7">
        <v>2.6599999999999999E-2</v>
      </c>
      <c r="G19" s="17">
        <v>1.7299999999999999E-2</v>
      </c>
      <c r="H19" s="7">
        <v>1.0699999999999999E-2</v>
      </c>
      <c r="I19" s="7">
        <v>6.13E-3</v>
      </c>
      <c r="J19" s="7">
        <v>3.2499999999999999E-3</v>
      </c>
      <c r="K19" s="7">
        <v>1.56E-3</v>
      </c>
      <c r="L19" s="7">
        <v>6.5600000000000001E-4</v>
      </c>
      <c r="M19" s="7">
        <v>2.4600000000000002E-4</v>
      </c>
      <c r="N19" s="7">
        <v>7.7799999999999994E-5</v>
      </c>
      <c r="O19" s="7">
        <v>1.91E-5</v>
      </c>
      <c r="P19" s="7">
        <v>3.5200000000000002E-6</v>
      </c>
      <c r="Q19" s="7">
        <v>4.4900000000000001E-7</v>
      </c>
      <c r="R19" s="7">
        <v>3.8999999999999998E-8</v>
      </c>
      <c r="S19" s="7">
        <v>3.1E-9</v>
      </c>
      <c r="T19" s="7"/>
      <c r="U19" s="7"/>
      <c r="V19" s="7"/>
    </row>
    <row r="20" spans="1:23" x14ac:dyDescent="0.25">
      <c r="A20" s="9" t="s">
        <v>18</v>
      </c>
      <c r="B20" s="11"/>
      <c r="C20" s="11">
        <v>2.8899999999999999E-2</v>
      </c>
      <c r="D20" s="11">
        <v>1.95E-2</v>
      </c>
      <c r="E20" s="7">
        <v>1.17E-2</v>
      </c>
      <c r="F20" s="7">
        <v>6.4799999999999996E-3</v>
      </c>
      <c r="G20" s="7">
        <v>3.3999999999999998E-3</v>
      </c>
      <c r="H20" s="7">
        <v>1.6199999999999999E-3</v>
      </c>
      <c r="I20" s="7">
        <v>6.8000000000000005E-4</v>
      </c>
      <c r="J20" s="7">
        <v>2.5500000000000002E-4</v>
      </c>
      <c r="K20" s="7">
        <v>7.4499999999999995E-5</v>
      </c>
      <c r="L20" s="7">
        <v>1.6399999999999999E-5</v>
      </c>
      <c r="M20" s="7">
        <v>3.388E-6</v>
      </c>
      <c r="N20" s="7">
        <v>3.3799999999999998E-7</v>
      </c>
      <c r="O20" s="7">
        <v>2.9999999999999997E-8</v>
      </c>
      <c r="P20" s="7">
        <v>1.5E-9</v>
      </c>
      <c r="Q20" s="7">
        <v>7.0000000000000004E-11</v>
      </c>
      <c r="R20" s="7"/>
      <c r="S20" s="7"/>
      <c r="T20" s="7"/>
      <c r="U20" s="7"/>
      <c r="V20" s="7"/>
    </row>
    <row r="21" spans="1:23" x14ac:dyDescent="0.25">
      <c r="A21" s="9"/>
    </row>
    <row r="22" spans="1:23" x14ac:dyDescent="0.25">
      <c r="A22" s="16"/>
      <c r="B22" s="2"/>
      <c r="C22" s="2"/>
      <c r="D22" s="2"/>
      <c r="E22" s="22">
        <v>0</v>
      </c>
      <c r="F22" s="22">
        <f>E22+1</f>
        <v>1</v>
      </c>
      <c r="G22" s="22">
        <f t="shared" ref="G22:K22" si="2">F22+1</f>
        <v>2</v>
      </c>
      <c r="H22" s="22">
        <f t="shared" si="2"/>
        <v>3</v>
      </c>
      <c r="I22" s="22">
        <f t="shared" si="2"/>
        <v>4</v>
      </c>
      <c r="J22" s="22">
        <f t="shared" si="2"/>
        <v>5</v>
      </c>
      <c r="K22" s="22">
        <f t="shared" si="2"/>
        <v>6</v>
      </c>
      <c r="L22" s="2">
        <f t="shared" ref="L22:R22" si="3">K22+1</f>
        <v>7</v>
      </c>
      <c r="M22" s="2">
        <f t="shared" si="3"/>
        <v>8</v>
      </c>
      <c r="N22" s="2">
        <f t="shared" si="3"/>
        <v>9</v>
      </c>
      <c r="O22" s="2">
        <f t="shared" si="3"/>
        <v>10</v>
      </c>
      <c r="P22" s="2">
        <f t="shared" si="3"/>
        <v>11</v>
      </c>
      <c r="Q22" s="2">
        <f t="shared" si="3"/>
        <v>12</v>
      </c>
      <c r="R22" s="2">
        <f t="shared" si="3"/>
        <v>13</v>
      </c>
    </row>
    <row r="23" spans="1:23" x14ac:dyDescent="0.25">
      <c r="A23" s="16" t="s">
        <v>10</v>
      </c>
      <c r="B23" s="23"/>
      <c r="C23" s="23"/>
      <c r="D23" s="23"/>
      <c r="E23" s="7">
        <v>7.8649603525142595E-2</v>
      </c>
      <c r="F23" s="7">
        <v>5.6281951976541497E-2</v>
      </c>
      <c r="G23" s="7">
        <v>3.7506128358926E-2</v>
      </c>
      <c r="H23" s="7">
        <v>2.28784075610853E-2</v>
      </c>
      <c r="I23" s="7">
        <v>1.2500818040737599E-2</v>
      </c>
      <c r="J23" s="7">
        <v>5.9538671477786598E-3</v>
      </c>
      <c r="K23" s="7">
        <v>2.3882907809328101E-3</v>
      </c>
      <c r="L23" s="7">
        <v>7.7267481537844401E-4</v>
      </c>
      <c r="M23" s="7">
        <v>1.9090777407599301E-4</v>
      </c>
      <c r="N23" s="7">
        <v>3.36272284196176E-5</v>
      </c>
      <c r="O23" s="7">
        <v>3.8721082155220497E-6</v>
      </c>
      <c r="P23" s="7">
        <v>2.6130679535752098E-7</v>
      </c>
      <c r="Q23" s="7">
        <v>9.0060103506287802E-9</v>
      </c>
      <c r="R23" s="7">
        <v>1.3329310175300501E-10</v>
      </c>
      <c r="S23" s="7">
        <v>6.81018912878076E-13</v>
      </c>
    </row>
    <row r="24" spans="1:23" x14ac:dyDescent="0.25">
      <c r="A24" s="9"/>
    </row>
    <row r="26" spans="1:23" x14ac:dyDescent="0.25">
      <c r="U26" s="2" t="s">
        <v>25</v>
      </c>
    </row>
    <row r="27" spans="1:23" x14ac:dyDescent="0.25">
      <c r="U27" s="2">
        <v>50</v>
      </c>
      <c r="V27" s="2">
        <f>POWER(10,-U27/200)*(2^17-1)</f>
        <v>73706.639834024245</v>
      </c>
      <c r="W27" s="21" t="str">
        <f>DEC2HEX(V27,5)</f>
        <v>11FEA</v>
      </c>
    </row>
    <row r="28" spans="1:23" x14ac:dyDescent="0.25">
      <c r="U28" s="2">
        <v>60</v>
      </c>
      <c r="V28" s="2">
        <f t="shared" ref="V28:V35" si="4">POWER(10,-U28/200)*(2^17-1)</f>
        <v>65691.111898760195</v>
      </c>
      <c r="W28" s="21" t="str">
        <f t="shared" ref="W28:W35" si="5">DEC2HEX(V28,5)</f>
        <v>1009B</v>
      </c>
    </row>
    <row r="29" spans="1:23" x14ac:dyDescent="0.25">
      <c r="U29" s="2">
        <v>70</v>
      </c>
      <c r="V29" s="2">
        <f t="shared" si="4"/>
        <v>58547.265106818893</v>
      </c>
      <c r="W29" s="21" t="str">
        <f t="shared" si="5"/>
        <v>0E4B3</v>
      </c>
    </row>
    <row r="30" spans="1:23" x14ac:dyDescent="0.25">
      <c r="U30" s="2">
        <v>80</v>
      </c>
      <c r="V30" s="2">
        <f t="shared" si="4"/>
        <v>52180.304951617429</v>
      </c>
      <c r="W30" s="21" t="str">
        <f t="shared" si="5"/>
        <v>0CBD4</v>
      </c>
    </row>
    <row r="31" spans="1:23" x14ac:dyDescent="0.25">
      <c r="U31" s="2">
        <v>90</v>
      </c>
      <c r="V31" s="2">
        <f t="shared" si="4"/>
        <v>46505.745740233964</v>
      </c>
      <c r="W31" s="21" t="str">
        <f t="shared" si="5"/>
        <v>0B5A9</v>
      </c>
    </row>
    <row r="32" spans="1:23" x14ac:dyDescent="0.25">
      <c r="U32" s="2">
        <v>100</v>
      </c>
      <c r="V32" s="2">
        <f t="shared" si="4"/>
        <v>41448.289519592967</v>
      </c>
      <c r="W32" s="21" t="str">
        <f t="shared" si="5"/>
        <v>0A1E8</v>
      </c>
    </row>
    <row r="33" spans="21:23" x14ac:dyDescent="0.25">
      <c r="U33" s="2">
        <v>110</v>
      </c>
      <c r="V33" s="2">
        <f t="shared" si="4"/>
        <v>36940.826918376311</v>
      </c>
      <c r="W33" s="21" t="str">
        <f t="shared" si="5"/>
        <v>0904C</v>
      </c>
    </row>
    <row r="34" spans="21:23" x14ac:dyDescent="0.25">
      <c r="U34" s="2">
        <v>120</v>
      </c>
      <c r="V34" s="2">
        <f t="shared" si="4"/>
        <v>32923.546646439216</v>
      </c>
      <c r="W34" s="21" t="str">
        <f t="shared" si="5"/>
        <v>0809B</v>
      </c>
    </row>
    <row r="35" spans="21:23" x14ac:dyDescent="0.25">
      <c r="U35" s="2">
        <v>130</v>
      </c>
      <c r="V35" s="2">
        <f t="shared" si="4"/>
        <v>29343.141835329079</v>
      </c>
      <c r="W35" s="21" t="str">
        <f t="shared" si="5"/>
        <v>0729F</v>
      </c>
    </row>
    <row r="36" spans="21:23" x14ac:dyDescent="0.25">
      <c r="U36" s="2">
        <v>140</v>
      </c>
      <c r="V36" s="2">
        <f t="shared" ref="V36:V41" si="6">POWER(10,-U36/200)*(2^17-1)</f>
        <v>26152.102688528601</v>
      </c>
      <c r="W36" s="21" t="str">
        <f t="shared" ref="W36:W41" si="7">DEC2HEX(V36,5)</f>
        <v>06628</v>
      </c>
    </row>
    <row r="37" spans="21:23" x14ac:dyDescent="0.25">
      <c r="U37" s="2">
        <v>150</v>
      </c>
      <c r="V37" s="2">
        <f t="shared" si="6"/>
        <v>23308.086055321161</v>
      </c>
      <c r="W37" s="21" t="str">
        <f t="shared" si="7"/>
        <v>05B0C</v>
      </c>
    </row>
    <row r="38" spans="21:23" x14ac:dyDescent="0.25">
      <c r="U38" s="2">
        <v>160</v>
      </c>
      <c r="V38" s="2">
        <f t="shared" si="6"/>
        <v>20773.353562907057</v>
      </c>
      <c r="W38" s="21" t="str">
        <f t="shared" si="7"/>
        <v>05125</v>
      </c>
    </row>
    <row r="39" spans="21:23" x14ac:dyDescent="0.25">
      <c r="U39" s="2">
        <v>170</v>
      </c>
      <c r="V39" s="2">
        <f t="shared" si="6"/>
        <v>18514.2708511249</v>
      </c>
      <c r="W39" s="21" t="str">
        <f t="shared" si="7"/>
        <v>04852</v>
      </c>
    </row>
    <row r="40" spans="21:23" x14ac:dyDescent="0.25">
      <c r="U40" s="2">
        <v>180</v>
      </c>
      <c r="V40" s="2">
        <f t="shared" si="6"/>
        <v>16500.861264927324</v>
      </c>
      <c r="W40" s="21" t="str">
        <f t="shared" si="7"/>
        <v>04074</v>
      </c>
    </row>
    <row r="41" spans="21:23" x14ac:dyDescent="0.25">
      <c r="U41" s="2">
        <v>190</v>
      </c>
      <c r="V41" s="2">
        <f t="shared" si="6"/>
        <v>14706.408082381262</v>
      </c>
      <c r="W41" s="21" t="str">
        <f t="shared" si="7"/>
        <v>03972</v>
      </c>
    </row>
    <row r="42" spans="21:23" x14ac:dyDescent="0.25">
      <c r="U42" s="2">
        <v>200</v>
      </c>
      <c r="V42" s="2">
        <f t="shared" ref="V42:V47" si="8">POWER(10,-U42/200)*(2^17-1)</f>
        <v>13107.1</v>
      </c>
      <c r="W42" s="21" t="str">
        <f t="shared" ref="W42:W47" si="9">DEC2HEX(V42,5)</f>
        <v>03333</v>
      </c>
    </row>
    <row r="43" spans="21:23" x14ac:dyDescent="0.25">
      <c r="U43" s="2">
        <v>210</v>
      </c>
      <c r="V43" s="2">
        <f t="shared" si="8"/>
        <v>11681.715171212814</v>
      </c>
      <c r="W43" s="21" t="str">
        <f t="shared" si="9"/>
        <v>02DA1</v>
      </c>
    </row>
    <row r="44" spans="21:23" x14ac:dyDescent="0.25">
      <c r="U44" s="2">
        <v>220</v>
      </c>
      <c r="V44" s="2">
        <f t="shared" si="8"/>
        <v>10411.339605354622</v>
      </c>
      <c r="W44" s="21" t="str">
        <f t="shared" si="9"/>
        <v>028AB</v>
      </c>
    </row>
    <row r="45" spans="21:23" x14ac:dyDescent="0.25">
      <c r="U45" s="2">
        <v>230</v>
      </c>
      <c r="V45" s="2">
        <f t="shared" si="8"/>
        <v>9279.1161905013341</v>
      </c>
      <c r="W45" s="21" t="str">
        <f t="shared" si="9"/>
        <v>0243F</v>
      </c>
    </row>
    <row r="46" spans="21:23" x14ac:dyDescent="0.25">
      <c r="U46" s="2">
        <v>240</v>
      </c>
      <c r="V46" s="2">
        <f t="shared" si="8"/>
        <v>8270.0210098363405</v>
      </c>
      <c r="W46" s="21" t="str">
        <f t="shared" si="9"/>
        <v>0204E</v>
      </c>
    </row>
    <row r="47" spans="21:23" x14ac:dyDescent="0.25">
      <c r="U47" s="2">
        <v>250</v>
      </c>
      <c r="V47" s="2">
        <f t="shared" si="8"/>
        <v>7370.6639834024209</v>
      </c>
      <c r="W47" s="21" t="str">
        <f t="shared" si="9"/>
        <v>01CCA</v>
      </c>
    </row>
    <row r="51" spans="1:26" x14ac:dyDescent="0.25">
      <c r="V51" s="2" t="s">
        <v>26</v>
      </c>
      <c r="W51" s="2" t="s">
        <v>27</v>
      </c>
    </row>
    <row r="52" spans="1:26" x14ac:dyDescent="0.25">
      <c r="U52" s="5">
        <v>-130000</v>
      </c>
      <c r="V52" s="2" t="str">
        <f t="shared" ref="V52:V80" si="10">DEC2HEX(U52,8)</f>
        <v>FFFFFE0430</v>
      </c>
      <c r="W52" s="2">
        <f t="shared" ref="W52" si="11">U52/(280000000/6)*65536*65536</f>
        <v>-11964551.753142858</v>
      </c>
      <c r="X52" s="21" t="str">
        <f>RIGHT(DEC2HEX(W52,8),8)</f>
        <v>FF496F79</v>
      </c>
      <c r="Y52" s="7"/>
      <c r="Z52" s="7"/>
    </row>
    <row r="53" spans="1:26" x14ac:dyDescent="0.25">
      <c r="U53" s="5">
        <v>-120000</v>
      </c>
      <c r="V53" s="2" t="str">
        <f t="shared" si="10"/>
        <v>FFFFFE2B40</v>
      </c>
      <c r="W53" s="2">
        <f t="shared" ref="W53:W65" si="12">U53/(280000000/6)*65536*65536</f>
        <v>-11044201.618285716</v>
      </c>
      <c r="X53" s="21" t="str">
        <f t="shared" ref="X53:X80" si="13">RIGHT(DEC2HEX(W53,8),8)</f>
        <v>FF577A97</v>
      </c>
      <c r="Y53" s="7"/>
      <c r="Z53" s="7"/>
    </row>
    <row r="54" spans="1:26" x14ac:dyDescent="0.25">
      <c r="U54" s="5">
        <v>-110000</v>
      </c>
      <c r="V54" s="2" t="str">
        <f t="shared" si="10"/>
        <v>FFFFFE5250</v>
      </c>
      <c r="W54" s="2">
        <f t="shared" si="12"/>
        <v>-10123851.483428571</v>
      </c>
      <c r="X54" s="21" t="str">
        <f t="shared" si="13"/>
        <v>FF6585B5</v>
      </c>
      <c r="Y54" s="7"/>
      <c r="Z54" s="7"/>
    </row>
    <row r="55" spans="1:26" x14ac:dyDescent="0.25">
      <c r="F55" s="2" t="s">
        <v>11</v>
      </c>
      <c r="U55" s="5">
        <v>-100000</v>
      </c>
      <c r="V55" s="2" t="str">
        <f t="shared" si="10"/>
        <v>FFFFFE7960</v>
      </c>
      <c r="W55" s="2">
        <f t="shared" si="12"/>
        <v>-9203501.348571429</v>
      </c>
      <c r="X55" s="21" t="str">
        <f t="shared" si="13"/>
        <v>FF7390D3</v>
      </c>
      <c r="Y55" s="7"/>
      <c r="Z55" s="7"/>
    </row>
    <row r="56" spans="1:26" x14ac:dyDescent="0.25">
      <c r="F56" s="2" t="s">
        <v>12</v>
      </c>
      <c r="U56" s="5">
        <v>-90000</v>
      </c>
      <c r="V56" s="2" t="str">
        <f t="shared" si="10"/>
        <v>FFFFFEA070</v>
      </c>
      <c r="W56" s="2">
        <f t="shared" si="12"/>
        <v>-8283151.2137142858</v>
      </c>
      <c r="X56" s="21" t="str">
        <f t="shared" si="13"/>
        <v>FF819BF1</v>
      </c>
      <c r="Y56" s="7"/>
      <c r="Z56" s="7"/>
    </row>
    <row r="57" spans="1:26" x14ac:dyDescent="0.25">
      <c r="U57" s="5">
        <v>-80000</v>
      </c>
      <c r="V57" s="2" t="str">
        <f t="shared" si="10"/>
        <v>FFFFFEC780</v>
      </c>
      <c r="W57" s="2">
        <f t="shared" si="12"/>
        <v>-7362801.0788571434</v>
      </c>
      <c r="X57" s="21" t="str">
        <f t="shared" si="13"/>
        <v>FF8FA70F</v>
      </c>
      <c r="Y57" s="7"/>
      <c r="Z57" s="7"/>
    </row>
    <row r="58" spans="1:26" x14ac:dyDescent="0.25">
      <c r="B58" s="10">
        <v>0</v>
      </c>
      <c r="C58" s="4">
        <f>B58+1</f>
        <v>1</v>
      </c>
      <c r="D58" s="18">
        <f t="shared" ref="D58:Q58" si="14">C58+1</f>
        <v>2</v>
      </c>
      <c r="E58" s="18">
        <f t="shared" si="14"/>
        <v>3</v>
      </c>
      <c r="F58" s="18">
        <f t="shared" si="14"/>
        <v>4</v>
      </c>
      <c r="G58" s="18">
        <f t="shared" si="14"/>
        <v>5</v>
      </c>
      <c r="H58" s="18">
        <f t="shared" si="14"/>
        <v>6</v>
      </c>
      <c r="I58" s="18">
        <f t="shared" si="14"/>
        <v>7</v>
      </c>
      <c r="J58" s="18">
        <f t="shared" si="14"/>
        <v>8</v>
      </c>
      <c r="K58" s="18">
        <f t="shared" si="14"/>
        <v>9</v>
      </c>
      <c r="L58" s="18">
        <f t="shared" si="14"/>
        <v>10</v>
      </c>
      <c r="M58" s="18">
        <f t="shared" si="14"/>
        <v>11</v>
      </c>
      <c r="N58" s="18">
        <f t="shared" si="14"/>
        <v>12</v>
      </c>
      <c r="O58" s="18">
        <f t="shared" si="14"/>
        <v>13</v>
      </c>
      <c r="P58" s="18">
        <f t="shared" si="14"/>
        <v>14</v>
      </c>
      <c r="Q58" s="18">
        <f t="shared" si="14"/>
        <v>15</v>
      </c>
      <c r="U58" s="5">
        <v>-70000</v>
      </c>
      <c r="V58" s="2" t="str">
        <f t="shared" si="10"/>
        <v>FFFFFEEE90</v>
      </c>
      <c r="W58" s="2">
        <f t="shared" si="12"/>
        <v>-6442450.9440000001</v>
      </c>
      <c r="X58" s="21" t="str">
        <f t="shared" si="13"/>
        <v>FF9DB22E</v>
      </c>
      <c r="Y58" s="7"/>
      <c r="Z58" s="7"/>
    </row>
    <row r="59" spans="1:26" x14ac:dyDescent="0.25">
      <c r="A59" s="4" t="s">
        <v>13</v>
      </c>
      <c r="B59" s="11">
        <v>9.2499999999999999E-2</v>
      </c>
      <c r="C59" s="11">
        <v>6.9599999999999995E-2</v>
      </c>
      <c r="D59" s="11">
        <v>5.0599999999999999E-2</v>
      </c>
      <c r="E59" s="7">
        <v>3.5099999999999999E-2</v>
      </c>
      <c r="F59" s="7">
        <v>2.3099999999999999E-2</v>
      </c>
      <c r="G59" s="7">
        <v>1.4200000000000001E-2</v>
      </c>
      <c r="H59" s="7">
        <v>8.1099999999999992E-3</v>
      </c>
      <c r="I59" s="7">
        <v>4.1900000000000001E-3</v>
      </c>
      <c r="J59" s="7">
        <v>1.91E-3</v>
      </c>
      <c r="K59" s="7">
        <v>7.5000000000000002E-4</v>
      </c>
      <c r="L59" s="7">
        <v>2.3900000000000001E-4</v>
      </c>
      <c r="M59" s="7">
        <v>5.9700000000000001E-5</v>
      </c>
      <c r="N59" s="7">
        <v>1.1E-5</v>
      </c>
      <c r="O59" s="7">
        <v>1.5099999999999999E-6</v>
      </c>
      <c r="P59" s="7">
        <v>1.35E-7</v>
      </c>
      <c r="Q59" s="7">
        <v>3.3000000000000002E-9</v>
      </c>
      <c r="U59" s="5">
        <v>-60000</v>
      </c>
      <c r="V59" s="2" t="str">
        <f t="shared" si="10"/>
        <v>FFFFFF15A0</v>
      </c>
      <c r="W59" s="2">
        <f t="shared" si="12"/>
        <v>-5522100.8091428578</v>
      </c>
      <c r="X59" s="21" t="str">
        <f t="shared" si="13"/>
        <v>FFABBD4C</v>
      </c>
      <c r="Y59" s="7"/>
      <c r="Z59" s="7"/>
    </row>
    <row r="60" spans="1:26" x14ac:dyDescent="0.25">
      <c r="A60" s="4" t="s">
        <v>14</v>
      </c>
      <c r="B60" s="11">
        <v>9.0999999999999998E-2</v>
      </c>
      <c r="C60" s="11">
        <v>6.9199999999999998E-2</v>
      </c>
      <c r="D60" s="11">
        <v>5.04E-2</v>
      </c>
      <c r="E60" s="7">
        <v>3.5099999999999999E-2</v>
      </c>
      <c r="F60" s="7">
        <v>2.3199999999999998E-2</v>
      </c>
      <c r="G60" s="7">
        <v>1.44E-2</v>
      </c>
      <c r="H60" s="7">
        <v>8.2199999999999999E-3</v>
      </c>
      <c r="I60" s="7">
        <v>4.2500000000000003E-3</v>
      </c>
      <c r="J60" s="7">
        <v>1.9400000000000001E-3</v>
      </c>
      <c r="K60" s="7">
        <v>7.5699999999999997E-4</v>
      </c>
      <c r="L60" s="7">
        <v>2.4600000000000002E-4</v>
      </c>
      <c r="M60" s="7">
        <v>6.19E-5</v>
      </c>
      <c r="N60" s="7">
        <v>1.1199999999999999E-5</v>
      </c>
      <c r="O60" s="7">
        <v>1.5799999999999999E-6</v>
      </c>
      <c r="P60" s="7">
        <v>1.4100000000000001E-7</v>
      </c>
      <c r="Q60" s="12">
        <v>6E-9</v>
      </c>
      <c r="U60" s="5">
        <v>-50000</v>
      </c>
      <c r="V60" s="2" t="str">
        <f t="shared" si="10"/>
        <v>FFFFFF3CB0</v>
      </c>
      <c r="W60" s="2">
        <f t="shared" si="12"/>
        <v>-4601750.6742857145</v>
      </c>
      <c r="X60" s="21" t="str">
        <f t="shared" si="13"/>
        <v>FFB9C86A</v>
      </c>
      <c r="Y60" s="7"/>
      <c r="Z60" s="7"/>
    </row>
    <row r="61" spans="1:26" x14ac:dyDescent="0.25">
      <c r="A61" s="4" t="s">
        <v>15</v>
      </c>
      <c r="B61" s="11">
        <v>3.6299999999999999E-2</v>
      </c>
      <c r="C61" s="11">
        <v>2.5000000000000001E-2</v>
      </c>
      <c r="D61" s="11">
        <v>1.5699999999999999E-2</v>
      </c>
      <c r="E61" s="7">
        <v>8.9200000000000008E-3</v>
      </c>
      <c r="F61" s="7">
        <v>4.5199999999999997E-3</v>
      </c>
      <c r="G61" s="7">
        <v>2.0300000000000001E-3</v>
      </c>
      <c r="H61" s="7">
        <v>7.7899999999999996E-4</v>
      </c>
      <c r="I61" s="7">
        <v>2.5000000000000001E-4</v>
      </c>
      <c r="J61" s="7">
        <v>6.2100000000000005E-5</v>
      </c>
      <c r="K61" s="7">
        <v>1.2E-5</v>
      </c>
      <c r="L61" s="7">
        <v>1.61E-6</v>
      </c>
      <c r="M61" s="7">
        <v>1.4399999999999999E-7</v>
      </c>
      <c r="N61" s="7">
        <v>5.3000000000000003E-9</v>
      </c>
      <c r="O61" s="7">
        <v>7.4000000000000003E-11</v>
      </c>
      <c r="U61" s="5">
        <v>-40000</v>
      </c>
      <c r="V61" s="2" t="str">
        <f t="shared" si="10"/>
        <v>FFFFFF63C0</v>
      </c>
      <c r="W61" s="2">
        <f t="shared" si="12"/>
        <v>-3681400.5394285717</v>
      </c>
      <c r="X61" s="21" t="str">
        <f t="shared" si="13"/>
        <v>FFC7D388</v>
      </c>
      <c r="Y61" s="7"/>
      <c r="Z61" s="7"/>
    </row>
    <row r="62" spans="1:26" x14ac:dyDescent="0.25">
      <c r="U62" s="5">
        <v>-30000</v>
      </c>
      <c r="V62" s="2" t="str">
        <f t="shared" si="10"/>
        <v>FFFFFF8AD0</v>
      </c>
      <c r="W62" s="2">
        <f t="shared" si="12"/>
        <v>-2761050.4045714289</v>
      </c>
      <c r="X62" s="21" t="str">
        <f t="shared" si="13"/>
        <v>FFD5DEA6</v>
      </c>
      <c r="Y62" s="7"/>
      <c r="Z62" s="7"/>
    </row>
    <row r="63" spans="1:26" x14ac:dyDescent="0.25">
      <c r="U63" s="5">
        <v>-20000</v>
      </c>
      <c r="V63" s="2" t="str">
        <f t="shared" si="10"/>
        <v>FFFFFFB1E0</v>
      </c>
      <c r="W63" s="2">
        <f t="shared" si="12"/>
        <v>-1840700.2697142859</v>
      </c>
      <c r="X63" s="21" t="str">
        <f t="shared" si="13"/>
        <v>FFE3E9C4</v>
      </c>
      <c r="Y63" s="7"/>
      <c r="Z63" s="7"/>
    </row>
    <row r="64" spans="1:26" x14ac:dyDescent="0.25">
      <c r="B64" s="40" t="s">
        <v>21</v>
      </c>
      <c r="C64" s="40"/>
      <c r="D64" s="3"/>
      <c r="E64" s="40" t="s">
        <v>22</v>
      </c>
      <c r="F64" s="40"/>
      <c r="H64" s="40" t="s">
        <v>24</v>
      </c>
      <c r="I64" s="40"/>
      <c r="U64" s="5">
        <v>-10000</v>
      </c>
      <c r="V64" s="2" t="str">
        <f t="shared" si="10"/>
        <v>FFFFFFD8F0</v>
      </c>
      <c r="W64" s="2">
        <f t="shared" si="12"/>
        <v>-920350.13485714293</v>
      </c>
      <c r="X64" s="21" t="str">
        <f t="shared" si="13"/>
        <v>FFF1F4E2</v>
      </c>
      <c r="Y64" s="7"/>
      <c r="Z64" s="7"/>
    </row>
    <row r="65" spans="1:26" x14ac:dyDescent="0.25">
      <c r="A65" s="4" t="s">
        <v>19</v>
      </c>
      <c r="B65" s="10" t="s">
        <v>23</v>
      </c>
      <c r="C65" s="10" t="s">
        <v>20</v>
      </c>
      <c r="E65" s="19" t="s">
        <v>23</v>
      </c>
      <c r="F65" s="19" t="s">
        <v>20</v>
      </c>
      <c r="H65" s="19" t="s">
        <v>23</v>
      </c>
      <c r="I65" s="19" t="s">
        <v>20</v>
      </c>
      <c r="M65" s="2" t="s">
        <v>28</v>
      </c>
      <c r="U65" s="5">
        <v>0</v>
      </c>
      <c r="V65" s="2" t="str">
        <f t="shared" si="10"/>
        <v>00000000</v>
      </c>
      <c r="W65" s="2">
        <f t="shared" si="12"/>
        <v>0</v>
      </c>
      <c r="X65" s="21" t="str">
        <f t="shared" si="13"/>
        <v>00000000</v>
      </c>
      <c r="Y65" s="7"/>
      <c r="Z65" s="7"/>
    </row>
    <row r="66" spans="1:26" x14ac:dyDescent="0.25">
      <c r="A66" s="4">
        <v>0</v>
      </c>
      <c r="B66" s="11">
        <v>2.2200000000000001E-2</v>
      </c>
      <c r="C66" s="10">
        <v>0</v>
      </c>
      <c r="D66" s="20"/>
      <c r="E66" s="11">
        <v>2.15E-3</v>
      </c>
      <c r="F66" s="19">
        <v>0</v>
      </c>
      <c r="H66" s="11">
        <v>1.7600000000000001E-6</v>
      </c>
      <c r="I66" s="19">
        <v>0</v>
      </c>
      <c r="U66" s="5">
        <v>10000</v>
      </c>
      <c r="V66" s="2" t="str">
        <f>DEC2HEX(U66,8)</f>
        <v>00002710</v>
      </c>
      <c r="W66" s="2">
        <f t="shared" ref="W66:W80" si="15">U66/(280000000/6)*65536*65536</f>
        <v>920350.13485714293</v>
      </c>
      <c r="X66" s="21" t="str">
        <f t="shared" si="13"/>
        <v>000E0B1E</v>
      </c>
      <c r="Y66" s="7"/>
      <c r="Z66" s="7"/>
    </row>
    <row r="67" spans="1:26" x14ac:dyDescent="0.25">
      <c r="A67" s="4">
        <v>10</v>
      </c>
      <c r="B67" s="11">
        <v>2.3800000000000002E-2</v>
      </c>
      <c r="C67" s="10">
        <v>6</v>
      </c>
      <c r="D67" s="20"/>
      <c r="E67" s="11">
        <v>2.14E-3</v>
      </c>
      <c r="F67" s="19">
        <v>5</v>
      </c>
      <c r="H67" s="11">
        <v>1.9999999999999999E-6</v>
      </c>
      <c r="I67" s="19">
        <v>5</v>
      </c>
      <c r="M67" s="2">
        <f>280000000/6</f>
        <v>46666666.666666664</v>
      </c>
      <c r="U67" s="5">
        <v>20000</v>
      </c>
      <c r="V67" s="2" t="str">
        <f t="shared" si="10"/>
        <v>00004E20</v>
      </c>
      <c r="W67" s="2">
        <f t="shared" si="15"/>
        <v>1840700.2697142859</v>
      </c>
      <c r="X67" s="21" t="str">
        <f t="shared" si="13"/>
        <v>001C163C</v>
      </c>
      <c r="Y67" s="7"/>
      <c r="Z67" s="7"/>
    </row>
    <row r="68" spans="1:26" x14ac:dyDescent="0.25">
      <c r="A68" s="19">
        <v>20</v>
      </c>
      <c r="B68" s="11">
        <v>3.4700000000000002E-2</v>
      </c>
      <c r="C68" s="10">
        <v>10</v>
      </c>
      <c r="D68" s="20"/>
      <c r="E68" s="11">
        <v>2.16E-3</v>
      </c>
      <c r="F68" s="19">
        <v>10</v>
      </c>
      <c r="H68" s="11">
        <v>1.75E-6</v>
      </c>
      <c r="I68" s="19">
        <v>10</v>
      </c>
      <c r="M68" s="2">
        <v>1024</v>
      </c>
      <c r="U68" s="5">
        <v>30000</v>
      </c>
      <c r="V68" s="2" t="str">
        <f t="shared" si="10"/>
        <v>00007530</v>
      </c>
      <c r="W68" s="2">
        <f t="shared" si="15"/>
        <v>2761050.4045714289</v>
      </c>
      <c r="X68" s="21" t="str">
        <f t="shared" si="13"/>
        <v>002A215A</v>
      </c>
      <c r="Y68" s="7"/>
      <c r="Z68" s="7"/>
    </row>
    <row r="69" spans="1:26" x14ac:dyDescent="0.25">
      <c r="A69" s="19">
        <v>30</v>
      </c>
      <c r="B69" s="11">
        <v>3.5400000000000001E-2</v>
      </c>
      <c r="C69" s="10">
        <v>15</v>
      </c>
      <c r="D69" s="20"/>
      <c r="E69" s="11">
        <v>2.15E-3</v>
      </c>
      <c r="F69" s="19">
        <v>15</v>
      </c>
      <c r="H69" s="11">
        <v>1.88E-6</v>
      </c>
      <c r="I69" s="19">
        <v>15</v>
      </c>
      <c r="M69" s="2">
        <f>M67/M68</f>
        <v>45572.916666666664</v>
      </c>
      <c r="U69" s="5">
        <v>40000</v>
      </c>
      <c r="V69" s="2" t="str">
        <f t="shared" si="10"/>
        <v>00009C40</v>
      </c>
      <c r="W69" s="2">
        <f t="shared" si="15"/>
        <v>3681400.5394285717</v>
      </c>
      <c r="X69" s="21" t="str">
        <f t="shared" si="13"/>
        <v>00382C78</v>
      </c>
      <c r="Y69" s="7"/>
      <c r="Z69" s="7"/>
    </row>
    <row r="70" spans="1:26" x14ac:dyDescent="0.25">
      <c r="A70" s="19">
        <v>40</v>
      </c>
      <c r="B70" s="11">
        <v>3.7900000000000003E-2</v>
      </c>
      <c r="C70" s="10">
        <v>19</v>
      </c>
      <c r="D70" s="20"/>
      <c r="E70" s="11">
        <v>2.16E-3</v>
      </c>
      <c r="F70" s="19">
        <v>20</v>
      </c>
      <c r="H70" s="11">
        <v>1.9400000000000001E-6</v>
      </c>
      <c r="I70" s="19">
        <v>20</v>
      </c>
      <c r="M70" s="2" t="s">
        <v>29</v>
      </c>
      <c r="N70" s="2" t="s">
        <v>30</v>
      </c>
      <c r="O70" s="40" t="s">
        <v>31</v>
      </c>
      <c r="P70" s="40"/>
      <c r="U70" s="5">
        <v>50000</v>
      </c>
      <c r="V70" s="2" t="str">
        <f t="shared" si="10"/>
        <v>0000C350</v>
      </c>
      <c r="W70" s="2">
        <f t="shared" si="15"/>
        <v>4601750.6742857145</v>
      </c>
      <c r="X70" s="21" t="str">
        <f t="shared" si="13"/>
        <v>00463796</v>
      </c>
      <c r="Y70" s="7"/>
      <c r="Z70" s="7"/>
    </row>
    <row r="71" spans="1:26" x14ac:dyDescent="0.25">
      <c r="A71" s="19">
        <v>50</v>
      </c>
      <c r="B71" s="11">
        <v>3.7999999999999999E-2</v>
      </c>
      <c r="C71" s="10">
        <v>25</v>
      </c>
      <c r="D71" s="20"/>
      <c r="E71" s="11">
        <v>2.16E-3</v>
      </c>
      <c r="F71" s="19">
        <v>25</v>
      </c>
      <c r="H71" s="11">
        <v>1.68E-6</v>
      </c>
      <c r="I71" s="19">
        <v>25</v>
      </c>
      <c r="M71" s="2">
        <v>46.6</v>
      </c>
      <c r="N71" s="2">
        <v>256</v>
      </c>
      <c r="O71" s="2">
        <v>-50</v>
      </c>
      <c r="P71" s="5">
        <v>80</v>
      </c>
      <c r="U71" s="5">
        <v>60000</v>
      </c>
      <c r="V71" s="2" t="str">
        <f t="shared" si="10"/>
        <v>0000EA60</v>
      </c>
      <c r="W71" s="2">
        <f t="shared" si="15"/>
        <v>5522100.8091428578</v>
      </c>
      <c r="X71" s="21" t="str">
        <f t="shared" si="13"/>
        <v>005442B4</v>
      </c>
      <c r="Y71" s="7"/>
      <c r="Z71" s="7"/>
    </row>
    <row r="72" spans="1:26" x14ac:dyDescent="0.25">
      <c r="A72" s="19">
        <v>60</v>
      </c>
      <c r="B72" s="11">
        <v>3.7900000000000003E-2</v>
      </c>
      <c r="C72" s="10">
        <v>30</v>
      </c>
      <c r="D72" s="20"/>
      <c r="E72" s="11">
        <v>2.1700000000000001E-3</v>
      </c>
      <c r="F72" s="19">
        <v>30</v>
      </c>
      <c r="H72" s="11"/>
      <c r="I72" s="19">
        <v>30</v>
      </c>
      <c r="N72" s="2">
        <v>128</v>
      </c>
      <c r="O72" s="2">
        <v>-90</v>
      </c>
      <c r="P72" s="2">
        <v>110</v>
      </c>
      <c r="U72" s="5">
        <v>66000</v>
      </c>
      <c r="V72" s="2" t="str">
        <f t="shared" si="10"/>
        <v>000101D0</v>
      </c>
      <c r="W72" s="5">
        <f t="shared" si="15"/>
        <v>6074310.8900571428</v>
      </c>
      <c r="X72" s="21" t="str">
        <f t="shared" si="13"/>
        <v>005CAFC6</v>
      </c>
      <c r="Y72" s="7"/>
      <c r="Z72" s="7"/>
    </row>
    <row r="73" spans="1:26" x14ac:dyDescent="0.25">
      <c r="A73" s="19">
        <v>70</v>
      </c>
      <c r="B73" s="11">
        <v>3.7900000000000003E-2</v>
      </c>
      <c r="C73" s="10">
        <v>35</v>
      </c>
      <c r="D73" s="20"/>
      <c r="E73" s="11">
        <v>2.1700000000000001E-3</v>
      </c>
      <c r="F73" s="19">
        <v>35</v>
      </c>
      <c r="H73" s="11"/>
      <c r="I73" s="19">
        <v>35</v>
      </c>
      <c r="M73" s="2">
        <v>93.3</v>
      </c>
      <c r="N73" s="2">
        <v>256</v>
      </c>
      <c r="O73" s="2">
        <v>-130</v>
      </c>
      <c r="P73" s="5">
        <v>140</v>
      </c>
      <c r="U73" s="5">
        <v>67000</v>
      </c>
      <c r="V73" s="2" t="str">
        <f t="shared" si="10"/>
        <v>000105B8</v>
      </c>
      <c r="W73" s="5">
        <f t="shared" si="15"/>
        <v>6166345.9035428576</v>
      </c>
      <c r="X73" s="21" t="str">
        <f t="shared" si="13"/>
        <v>005E1749</v>
      </c>
      <c r="Y73" s="7"/>
      <c r="Z73" s="7"/>
    </row>
    <row r="74" spans="1:26" x14ac:dyDescent="0.25">
      <c r="A74" s="19">
        <v>80</v>
      </c>
      <c r="B74" s="11">
        <v>3.7900000000000003E-2</v>
      </c>
      <c r="C74" s="10">
        <v>40</v>
      </c>
      <c r="D74" s="20"/>
      <c r="E74" s="11">
        <v>2.15E-3</v>
      </c>
      <c r="F74" s="19">
        <v>40</v>
      </c>
      <c r="H74" s="11"/>
      <c r="I74" s="19">
        <v>40</v>
      </c>
      <c r="N74" s="2" t="s">
        <v>32</v>
      </c>
      <c r="U74" s="5">
        <v>70000</v>
      </c>
      <c r="V74" s="2" t="str">
        <f t="shared" si="10"/>
        <v>00011170</v>
      </c>
      <c r="W74" s="2">
        <f t="shared" si="15"/>
        <v>6442450.9440000001</v>
      </c>
      <c r="X74" s="21" t="str">
        <f t="shared" si="13"/>
        <v>00624DD2</v>
      </c>
      <c r="Y74" s="7"/>
      <c r="Z74" s="7"/>
    </row>
    <row r="75" spans="1:26" x14ac:dyDescent="0.25">
      <c r="A75" s="19">
        <v>90</v>
      </c>
      <c r="B75" s="11">
        <v>3.78E-2</v>
      </c>
      <c r="C75" s="10">
        <v>45</v>
      </c>
      <c r="D75" s="20"/>
      <c r="E75" s="11">
        <v>2.1700000000000001E-3</v>
      </c>
      <c r="F75" s="19">
        <v>45</v>
      </c>
      <c r="H75" s="11"/>
      <c r="I75" s="19">
        <v>45</v>
      </c>
      <c r="U75" s="5">
        <v>80000</v>
      </c>
      <c r="V75" s="2" t="str">
        <f t="shared" si="10"/>
        <v>00013880</v>
      </c>
      <c r="W75" s="2">
        <f t="shared" si="15"/>
        <v>7362801.0788571434</v>
      </c>
      <c r="X75" s="21" t="str">
        <f t="shared" si="13"/>
        <v>007058F1</v>
      </c>
      <c r="Y75" s="7"/>
      <c r="Z75" s="7"/>
    </row>
    <row r="76" spans="1:26" x14ac:dyDescent="0.25">
      <c r="A76" s="19">
        <v>100</v>
      </c>
      <c r="B76" s="11">
        <v>3.7900000000000003E-2</v>
      </c>
      <c r="C76" s="10">
        <v>50</v>
      </c>
      <c r="D76" s="20"/>
      <c r="E76" s="11">
        <v>2.16E-3</v>
      </c>
      <c r="F76" s="19">
        <v>50</v>
      </c>
      <c r="H76" s="11"/>
      <c r="I76" s="19">
        <v>50</v>
      </c>
      <c r="U76" s="5">
        <v>90000</v>
      </c>
      <c r="V76" s="2" t="str">
        <f t="shared" si="10"/>
        <v>00015F90</v>
      </c>
      <c r="W76" s="2">
        <f t="shared" si="15"/>
        <v>8283151.2137142858</v>
      </c>
      <c r="X76" s="21" t="str">
        <f t="shared" si="13"/>
        <v>007E640F</v>
      </c>
      <c r="Y76" s="7"/>
      <c r="Z76" s="7"/>
    </row>
    <row r="77" spans="1:26" x14ac:dyDescent="0.25">
      <c r="A77" s="19">
        <v>110</v>
      </c>
      <c r="B77" s="11">
        <v>3.7699999999999997E-2</v>
      </c>
      <c r="C77" s="10">
        <v>55</v>
      </c>
      <c r="D77" s="20"/>
      <c r="E77" s="11">
        <v>2.16E-3</v>
      </c>
      <c r="F77" s="19">
        <v>55</v>
      </c>
      <c r="H77" s="11"/>
      <c r="I77" s="19">
        <v>55</v>
      </c>
      <c r="U77" s="5">
        <v>100000</v>
      </c>
      <c r="V77" s="2" t="str">
        <f t="shared" si="10"/>
        <v>000186A0</v>
      </c>
      <c r="W77" s="2">
        <f t="shared" si="15"/>
        <v>9203501.348571429</v>
      </c>
      <c r="X77" s="21" t="str">
        <f t="shared" si="13"/>
        <v>008C6F2D</v>
      </c>
      <c r="Y77" s="7"/>
      <c r="Z77" s="7"/>
    </row>
    <row r="78" spans="1:26" x14ac:dyDescent="0.25">
      <c r="A78" s="19">
        <v>120</v>
      </c>
      <c r="B78" s="11">
        <v>3.7900000000000003E-2</v>
      </c>
      <c r="C78" s="10">
        <v>60</v>
      </c>
      <c r="D78" s="20"/>
      <c r="E78" s="11">
        <v>2.16E-3</v>
      </c>
      <c r="F78" s="19">
        <v>60</v>
      </c>
      <c r="H78" s="11"/>
      <c r="I78" s="19">
        <v>60</v>
      </c>
      <c r="U78" s="5">
        <v>110000</v>
      </c>
      <c r="V78" s="2" t="str">
        <f t="shared" si="10"/>
        <v>0001ADB0</v>
      </c>
      <c r="W78" s="2">
        <f t="shared" si="15"/>
        <v>10123851.483428571</v>
      </c>
      <c r="X78" s="21" t="str">
        <f t="shared" si="13"/>
        <v>009A7A4B</v>
      </c>
    </row>
    <row r="79" spans="1:26" x14ac:dyDescent="0.25">
      <c r="A79" s="19">
        <v>-10</v>
      </c>
      <c r="B79" s="11">
        <v>3.7600000000000001E-2</v>
      </c>
      <c r="C79" s="19">
        <v>4</v>
      </c>
      <c r="D79" s="20"/>
      <c r="E79" s="11">
        <v>2.15E-3</v>
      </c>
      <c r="F79" s="19">
        <v>5</v>
      </c>
      <c r="H79" s="11"/>
      <c r="I79" s="19">
        <v>5</v>
      </c>
      <c r="U79" s="5">
        <v>120000</v>
      </c>
      <c r="V79" s="2" t="str">
        <f t="shared" si="10"/>
        <v>0001D4C0</v>
      </c>
      <c r="W79" s="2">
        <f t="shared" si="15"/>
        <v>11044201.618285716</v>
      </c>
      <c r="X79" s="21" t="str">
        <f t="shared" si="13"/>
        <v>00A88569</v>
      </c>
    </row>
    <row r="80" spans="1:26" x14ac:dyDescent="0.25">
      <c r="A80" s="19">
        <v>-20</v>
      </c>
      <c r="B80" s="11">
        <v>3.8100000000000002E-2</v>
      </c>
      <c r="C80" s="19">
        <v>10</v>
      </c>
      <c r="D80" s="20"/>
      <c r="E80" s="11">
        <v>2.16E-3</v>
      </c>
      <c r="F80" s="19">
        <v>10</v>
      </c>
      <c r="H80" s="11"/>
      <c r="I80" s="19">
        <v>10</v>
      </c>
      <c r="U80" s="5">
        <v>130000</v>
      </c>
      <c r="V80" s="2" t="str">
        <f t="shared" si="10"/>
        <v>0001FBD0</v>
      </c>
      <c r="W80" s="2">
        <f t="shared" si="15"/>
        <v>11964551.753142858</v>
      </c>
      <c r="X80" s="21" t="str">
        <f t="shared" si="13"/>
        <v>00B69087</v>
      </c>
    </row>
    <row r="81" spans="1:24" x14ac:dyDescent="0.25">
      <c r="A81" s="19">
        <v>-30</v>
      </c>
      <c r="B81" s="11">
        <v>3.7999999999999999E-2</v>
      </c>
      <c r="C81" s="19">
        <v>14</v>
      </c>
      <c r="D81" s="20"/>
      <c r="E81" s="11">
        <v>2.16E-3</v>
      </c>
      <c r="F81" s="19">
        <v>15</v>
      </c>
      <c r="H81" s="11"/>
      <c r="I81" s="19">
        <v>15</v>
      </c>
    </row>
    <row r="82" spans="1:24" x14ac:dyDescent="0.25">
      <c r="A82" s="19">
        <v>-40</v>
      </c>
      <c r="B82" s="11">
        <v>3.7999999999999999E-2</v>
      </c>
      <c r="C82" s="19">
        <v>19</v>
      </c>
      <c r="D82" s="20"/>
      <c r="E82" s="11">
        <v>2.16E-3</v>
      </c>
      <c r="F82" s="19">
        <v>20</v>
      </c>
      <c r="H82" s="11"/>
      <c r="I82" s="19">
        <v>20</v>
      </c>
    </row>
    <row r="83" spans="1:24" x14ac:dyDescent="0.25">
      <c r="A83" s="19">
        <v>-50</v>
      </c>
      <c r="B83" s="11">
        <v>3.7900000000000003E-2</v>
      </c>
      <c r="C83" s="19">
        <v>24</v>
      </c>
      <c r="D83" s="20"/>
      <c r="E83" s="11">
        <v>2.15E-3</v>
      </c>
      <c r="F83" s="19">
        <v>25</v>
      </c>
      <c r="H83" s="11"/>
      <c r="I83" s="19">
        <v>25</v>
      </c>
      <c r="P83" s="2" t="s">
        <v>41</v>
      </c>
      <c r="Q83" s="2">
        <v>1</v>
      </c>
    </row>
    <row r="84" spans="1:24" x14ac:dyDescent="0.25">
      <c r="A84" s="19">
        <v>-60</v>
      </c>
      <c r="B84" s="11">
        <v>3.7600000000000001E-2</v>
      </c>
      <c r="C84" s="19">
        <v>29</v>
      </c>
      <c r="D84" s="20"/>
      <c r="E84" s="11">
        <v>2.16E-3</v>
      </c>
      <c r="F84" s="19">
        <v>30</v>
      </c>
      <c r="H84" s="11"/>
      <c r="I84" s="19">
        <v>30</v>
      </c>
    </row>
    <row r="85" spans="1:24" x14ac:dyDescent="0.25">
      <c r="A85" s="19">
        <v>-70</v>
      </c>
      <c r="B85" s="11">
        <v>3.78E-2</v>
      </c>
      <c r="C85" s="19">
        <v>35</v>
      </c>
      <c r="D85" s="20"/>
      <c r="E85" s="11">
        <v>2.14E-3</v>
      </c>
      <c r="F85" s="19">
        <v>35</v>
      </c>
      <c r="H85" s="11"/>
      <c r="I85" s="19">
        <v>35</v>
      </c>
      <c r="N85" s="2" t="s">
        <v>33</v>
      </c>
      <c r="O85" s="2" t="s">
        <v>34</v>
      </c>
      <c r="P85" s="2" t="s">
        <v>40</v>
      </c>
      <c r="Q85" s="2" t="s">
        <v>37</v>
      </c>
      <c r="R85" s="2" t="s">
        <v>38</v>
      </c>
      <c r="S85" s="2" t="s">
        <v>35</v>
      </c>
      <c r="T85" s="5" t="s">
        <v>36</v>
      </c>
      <c r="U85" s="5" t="s">
        <v>39</v>
      </c>
    </row>
    <row r="86" spans="1:24" x14ac:dyDescent="0.25">
      <c r="A86" s="19">
        <v>-80</v>
      </c>
      <c r="B86" s="11">
        <v>3.7699999999999997E-2</v>
      </c>
      <c r="C86" s="19">
        <v>40</v>
      </c>
      <c r="D86" s="20"/>
      <c r="E86" s="11">
        <v>2.16E-3</v>
      </c>
      <c r="F86" s="19">
        <v>40</v>
      </c>
      <c r="H86" s="11"/>
      <c r="I86" s="19">
        <v>40</v>
      </c>
      <c r="N86" s="2">
        <v>0.25</v>
      </c>
      <c r="O86" s="2">
        <v>0.25</v>
      </c>
      <c r="P86" s="2">
        <f>IF(N86&gt;O86,(N86-O86)/N86/2,(O86-N86)/O86/2)</f>
        <v>0</v>
      </c>
      <c r="Q86" s="2">
        <f>IF(N86&gt;O86,0.5+P86*$Q$83,0.5)</f>
        <v>0.5</v>
      </c>
      <c r="R86" s="2">
        <f>IF(O86&gt;N86,0.5+P86*$Q$83,0.5)</f>
        <v>0.5</v>
      </c>
      <c r="S86" s="2">
        <f>N86*Q86</f>
        <v>0.125</v>
      </c>
      <c r="T86" s="2">
        <f>O86*R86</f>
        <v>0.125</v>
      </c>
      <c r="U86" s="2">
        <f>S86+T86</f>
        <v>0.25</v>
      </c>
      <c r="X86" s="5"/>
    </row>
    <row r="87" spans="1:24" x14ac:dyDescent="0.25">
      <c r="A87" s="19">
        <v>-90</v>
      </c>
      <c r="B87" s="11">
        <v>3.7600000000000001E-2</v>
      </c>
      <c r="C87" s="19">
        <v>44</v>
      </c>
      <c r="D87" s="20"/>
      <c r="E87" s="11">
        <v>2.16E-3</v>
      </c>
      <c r="F87" s="19">
        <v>45</v>
      </c>
      <c r="H87" s="11"/>
      <c r="I87" s="19">
        <v>45</v>
      </c>
      <c r="N87" s="2">
        <v>0.125</v>
      </c>
      <c r="O87" s="2">
        <v>0.25</v>
      </c>
      <c r="P87" s="2">
        <f t="shared" ref="P87:P90" si="16">IF(N87&gt;O87,(N87-O87)/N87/2,(O87-N87)/O87/2)</f>
        <v>0.25</v>
      </c>
      <c r="Q87" s="2">
        <f t="shared" ref="Q87:Q90" si="17">IF(N87&gt;O87,0.5+P87*$Q$83,0.5)</f>
        <v>0.5</v>
      </c>
      <c r="R87" s="2">
        <f t="shared" ref="R87:R90" si="18">IF(O87&gt;N87,0.5+P87*$Q$83,0.5)</f>
        <v>0.75</v>
      </c>
      <c r="S87" s="2">
        <f t="shared" ref="S87:S88" si="19">N87*Q87</f>
        <v>6.25E-2</v>
      </c>
      <c r="T87" s="2">
        <f t="shared" ref="T87:T88" si="20">O87*R87</f>
        <v>0.1875</v>
      </c>
      <c r="U87" s="2">
        <f t="shared" ref="U87:U88" si="21">S87+T87</f>
        <v>0.25</v>
      </c>
    </row>
    <row r="88" spans="1:24" x14ac:dyDescent="0.25">
      <c r="A88" s="19">
        <v>-100</v>
      </c>
      <c r="B88" s="11">
        <v>3.78E-2</v>
      </c>
      <c r="C88" s="19">
        <v>49</v>
      </c>
      <c r="D88" s="20"/>
      <c r="E88" s="11">
        <v>2.15E-3</v>
      </c>
      <c r="F88" s="19">
        <v>50</v>
      </c>
      <c r="H88" s="11"/>
      <c r="I88" s="19">
        <v>50</v>
      </c>
      <c r="N88" s="2">
        <v>0.25</v>
      </c>
      <c r="O88" s="2">
        <v>0.125</v>
      </c>
      <c r="P88" s="2">
        <f t="shared" si="16"/>
        <v>0.25</v>
      </c>
      <c r="Q88" s="2">
        <f t="shared" si="17"/>
        <v>0.75</v>
      </c>
      <c r="R88" s="2">
        <f t="shared" si="18"/>
        <v>0.5</v>
      </c>
      <c r="S88" s="2">
        <f t="shared" si="19"/>
        <v>0.1875</v>
      </c>
      <c r="T88" s="2">
        <f t="shared" si="20"/>
        <v>6.25E-2</v>
      </c>
      <c r="U88" s="2">
        <f t="shared" si="21"/>
        <v>0.25</v>
      </c>
    </row>
    <row r="89" spans="1:24" x14ac:dyDescent="0.25">
      <c r="A89" s="19">
        <v>-110</v>
      </c>
      <c r="B89" s="11">
        <v>3.7400000000000003E-2</v>
      </c>
      <c r="C89" s="19">
        <v>55</v>
      </c>
      <c r="D89" s="20"/>
      <c r="E89" s="11">
        <v>2.15E-3</v>
      </c>
      <c r="F89" s="19">
        <v>55</v>
      </c>
      <c r="H89" s="11"/>
      <c r="I89" s="19">
        <v>55</v>
      </c>
      <c r="N89" s="5">
        <v>1</v>
      </c>
      <c r="O89" s="5">
        <v>0.25</v>
      </c>
      <c r="P89" s="2">
        <f t="shared" si="16"/>
        <v>0.375</v>
      </c>
      <c r="Q89" s="2">
        <f t="shared" si="17"/>
        <v>0.875</v>
      </c>
      <c r="R89" s="2">
        <f t="shared" si="18"/>
        <v>0.5</v>
      </c>
      <c r="S89" s="2">
        <f t="shared" ref="S89:S90" si="22">N89*Q89</f>
        <v>0.875</v>
      </c>
      <c r="T89" s="2">
        <f t="shared" ref="T89:T90" si="23">O89*R89</f>
        <v>0.125</v>
      </c>
      <c r="U89" s="2">
        <f t="shared" ref="U89:U90" si="24">S89+T89</f>
        <v>1</v>
      </c>
    </row>
    <row r="90" spans="1:24" x14ac:dyDescent="0.25">
      <c r="A90" s="19">
        <v>0</v>
      </c>
      <c r="B90" s="11">
        <v>3.7400000000000003E-2</v>
      </c>
      <c r="C90" s="19">
        <v>61</v>
      </c>
      <c r="D90" s="20"/>
      <c r="E90" s="11">
        <v>2.15E-3</v>
      </c>
      <c r="F90" s="19">
        <v>60</v>
      </c>
      <c r="H90" s="11"/>
      <c r="I90" s="19">
        <v>60</v>
      </c>
      <c r="N90" s="5">
        <v>0.25</v>
      </c>
      <c r="O90" s="5">
        <v>1</v>
      </c>
      <c r="P90" s="2">
        <f t="shared" si="16"/>
        <v>0.375</v>
      </c>
      <c r="Q90" s="2">
        <f t="shared" si="17"/>
        <v>0.5</v>
      </c>
      <c r="R90" s="2">
        <f t="shared" si="18"/>
        <v>0.875</v>
      </c>
      <c r="S90" s="2">
        <f t="shared" si="22"/>
        <v>0.125</v>
      </c>
      <c r="T90" s="2">
        <f t="shared" si="23"/>
        <v>0.875</v>
      </c>
      <c r="U90" s="2">
        <f t="shared" si="24"/>
        <v>1</v>
      </c>
    </row>
    <row r="93" spans="1:24" x14ac:dyDescent="0.25">
      <c r="C93" s="40" t="s">
        <v>34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24" x14ac:dyDescent="0.25">
      <c r="A94" s="47" t="s">
        <v>33</v>
      </c>
      <c r="B94" s="4" t="s">
        <v>43</v>
      </c>
      <c r="C94" s="10">
        <v>0</v>
      </c>
      <c r="D94" s="4">
        <f>C94+1</f>
        <v>1</v>
      </c>
      <c r="E94" s="22">
        <f t="shared" ref="E94:M94" si="25">D94+1</f>
        <v>2</v>
      </c>
      <c r="F94" s="22">
        <f t="shared" si="25"/>
        <v>3</v>
      </c>
      <c r="G94" s="22">
        <f t="shared" si="25"/>
        <v>4</v>
      </c>
      <c r="H94" s="22">
        <f t="shared" si="25"/>
        <v>5</v>
      </c>
      <c r="I94" s="22">
        <f t="shared" si="25"/>
        <v>6</v>
      </c>
      <c r="J94" s="22">
        <f t="shared" si="25"/>
        <v>7</v>
      </c>
      <c r="K94" s="22">
        <f t="shared" si="25"/>
        <v>8</v>
      </c>
      <c r="L94" s="22">
        <f t="shared" si="25"/>
        <v>9</v>
      </c>
      <c r="M94" s="22">
        <f t="shared" si="25"/>
        <v>10</v>
      </c>
      <c r="S94" s="2" t="s">
        <v>42</v>
      </c>
    </row>
    <row r="95" spans="1:24" x14ac:dyDescent="0.25">
      <c r="A95" s="47"/>
      <c r="B95" s="4">
        <v>0</v>
      </c>
      <c r="C95" s="11">
        <v>2.18E-2</v>
      </c>
      <c r="D95" s="11">
        <v>1.9599999999999999E-2</v>
      </c>
      <c r="E95" s="11">
        <v>1.2200000000000001E-2</v>
      </c>
      <c r="F95" s="7">
        <v>7.8799999999999999E-3</v>
      </c>
      <c r="G95" s="7">
        <v>4.64E-3</v>
      </c>
      <c r="H95" s="7">
        <v>1.8E-3</v>
      </c>
      <c r="I95" s="7">
        <v>8.3799999999999999E-4</v>
      </c>
      <c r="J95" s="7">
        <v>3.0899999999999998E-4</v>
      </c>
      <c r="K95" s="7">
        <v>9.2999999999999997E-5</v>
      </c>
      <c r="L95" s="7">
        <v>2.1399999999999998E-5</v>
      </c>
      <c r="M95" s="7">
        <v>3.6200000000000001E-6</v>
      </c>
      <c r="N95" s="7"/>
      <c r="R95" s="2">
        <v>0</v>
      </c>
      <c r="S95" s="7">
        <v>7.8649603525142595E-2</v>
      </c>
    </row>
    <row r="96" spans="1:24" x14ac:dyDescent="0.25">
      <c r="A96" s="47"/>
      <c r="B96" s="4">
        <f t="shared" ref="B96:B106" si="26">B95+1</f>
        <v>1</v>
      </c>
      <c r="C96" s="11">
        <v>1.4999999999999999E-2</v>
      </c>
      <c r="D96" s="11">
        <v>1.4200000000000001E-2</v>
      </c>
      <c r="E96" s="11">
        <v>8.94E-3</v>
      </c>
      <c r="F96" s="7">
        <v>5.7800000000000004E-3</v>
      </c>
      <c r="G96" s="7">
        <v>3.4099999999999998E-3</v>
      </c>
      <c r="H96" s="7">
        <v>1.39E-3</v>
      </c>
      <c r="I96" s="7">
        <v>6.2E-4</v>
      </c>
      <c r="J96" s="7">
        <v>2.3000000000000001E-4</v>
      </c>
      <c r="K96" s="7">
        <v>6.9599999999999998E-5</v>
      </c>
      <c r="L96" s="7">
        <v>1.6099999999999998E-5</v>
      </c>
      <c r="M96" s="7">
        <v>2.5799999999999999E-6</v>
      </c>
      <c r="N96" s="7"/>
      <c r="R96" s="2">
        <v>0.125</v>
      </c>
      <c r="S96" s="7">
        <v>7.5684465875829998E-2</v>
      </c>
    </row>
    <row r="97" spans="1:19" x14ac:dyDescent="0.25">
      <c r="A97" s="47"/>
      <c r="B97" s="22">
        <f t="shared" si="26"/>
        <v>2</v>
      </c>
      <c r="C97" s="11">
        <v>1.0999999999999999E-2</v>
      </c>
      <c r="D97" s="11">
        <v>8.6999999999999994E-3</v>
      </c>
      <c r="E97" s="11">
        <v>6.1399999999999996E-3</v>
      </c>
      <c r="F97" s="7">
        <v>3.9699999999999996E-3</v>
      </c>
      <c r="G97" s="7">
        <v>2.3400000000000001E-3</v>
      </c>
      <c r="H97" s="7">
        <v>9.5100000000000002E-4</v>
      </c>
      <c r="I97" s="7">
        <v>4.2700000000000002E-4</v>
      </c>
      <c r="J97" s="7">
        <v>1.5799999999999999E-4</v>
      </c>
      <c r="K97" s="7">
        <v>4.7450000000000001E-5</v>
      </c>
      <c r="L97" s="7">
        <v>1.1E-5</v>
      </c>
      <c r="M97" s="7">
        <v>1.8300000000000001E-6</v>
      </c>
      <c r="N97" s="7"/>
      <c r="R97" s="2">
        <v>0.25</v>
      </c>
      <c r="S97" s="7">
        <v>7.2764152654826206E-2</v>
      </c>
    </row>
    <row r="98" spans="1:19" x14ac:dyDescent="0.25">
      <c r="A98" s="47"/>
      <c r="B98" s="22">
        <f t="shared" si="26"/>
        <v>3</v>
      </c>
      <c r="C98" s="11">
        <v>8.0000000000000002E-3</v>
      </c>
      <c r="D98" s="11">
        <v>5.5100000000000001E-3</v>
      </c>
      <c r="E98" s="11">
        <v>3.8700000000000002E-3</v>
      </c>
      <c r="F98" s="7">
        <v>2.5000000000000001E-3</v>
      </c>
      <c r="G98" s="7">
        <v>1.47E-3</v>
      </c>
      <c r="H98" s="7">
        <v>5.9299999999999999E-4</v>
      </c>
      <c r="I98" s="7">
        <v>2.6400000000000002E-4</v>
      </c>
      <c r="J98" s="7">
        <v>1.2799999999999999E-4</v>
      </c>
      <c r="K98" s="7">
        <v>2.9499999999999999E-5</v>
      </c>
      <c r="L98" s="7">
        <v>6.7900000000000002E-6</v>
      </c>
      <c r="M98" s="7">
        <v>1.1200000000000001E-6</v>
      </c>
      <c r="N98" s="7"/>
      <c r="R98" s="2">
        <v>0.375</v>
      </c>
      <c r="S98" s="7">
        <v>6.9890472953421504E-2</v>
      </c>
    </row>
    <row r="99" spans="1:19" x14ac:dyDescent="0.25">
      <c r="A99" s="47"/>
      <c r="B99" s="22">
        <f t="shared" si="26"/>
        <v>4</v>
      </c>
      <c r="C99" s="11">
        <v>4.0000000000000001E-3</v>
      </c>
      <c r="D99" s="11">
        <v>3.15E-3</v>
      </c>
      <c r="E99" s="11">
        <v>2.2200000000000002E-3</v>
      </c>
      <c r="F99" s="7">
        <v>1.42E-3</v>
      </c>
      <c r="G99" s="7">
        <v>8.2899999999999998E-4</v>
      </c>
      <c r="H99" s="7">
        <v>3.3599999999999998E-4</v>
      </c>
      <c r="I99" s="7">
        <v>1.4799999999999999E-4</v>
      </c>
      <c r="J99" s="7">
        <v>5.4400000000000001E-5</v>
      </c>
      <c r="K99" s="7">
        <v>1.6399999999999999E-5</v>
      </c>
      <c r="L99" s="7">
        <v>3.7100000000000001E-6</v>
      </c>
      <c r="M99" s="7">
        <v>6.2500000000000005E-7</v>
      </c>
      <c r="N99" s="7"/>
      <c r="R99" s="2">
        <v>0.5</v>
      </c>
      <c r="S99" s="7">
        <v>6.7065198329612802E-2</v>
      </c>
    </row>
    <row r="100" spans="1:19" x14ac:dyDescent="0.25">
      <c r="A100" s="47"/>
      <c r="B100" s="22">
        <f t="shared" si="26"/>
        <v>5</v>
      </c>
      <c r="C100" s="11">
        <v>1.8E-3</v>
      </c>
      <c r="D100" s="11">
        <v>1.6000000000000001E-3</v>
      </c>
      <c r="E100" s="11">
        <v>1.1999999999999999E-3</v>
      </c>
      <c r="F100" s="7">
        <v>7.2099999999999996E-4</v>
      </c>
      <c r="G100" s="7">
        <v>4.17E-4</v>
      </c>
      <c r="H100" s="7">
        <v>1.6699999999999999E-4</v>
      </c>
      <c r="I100" s="7">
        <v>7.2299999999999996E-5</v>
      </c>
      <c r="J100" s="7">
        <v>2.6400000000000001E-5</v>
      </c>
      <c r="K100" s="7">
        <v>7.96E-6</v>
      </c>
      <c r="L100" s="7">
        <v>1.88E-6</v>
      </c>
      <c r="M100" s="7">
        <v>2.9999999999999999E-7</v>
      </c>
      <c r="N100" s="7"/>
      <c r="R100" s="2">
        <v>0.625</v>
      </c>
      <c r="S100" s="7">
        <v>6.4290057211729701E-2</v>
      </c>
    </row>
    <row r="101" spans="1:19" x14ac:dyDescent="0.25">
      <c r="A101" s="47"/>
      <c r="B101" s="22">
        <f t="shared" si="26"/>
        <v>6</v>
      </c>
      <c r="C101" s="11">
        <v>8.0000000000000004E-4</v>
      </c>
      <c r="D101" s="11">
        <v>7.0100000000000002E-4</v>
      </c>
      <c r="E101" s="11">
        <v>4.95E-4</v>
      </c>
      <c r="F101" s="7">
        <v>3.1599999999999998E-4</v>
      </c>
      <c r="G101" s="7">
        <v>1.8200000000000001E-4</v>
      </c>
      <c r="H101" s="7">
        <v>7.1000000000000005E-5</v>
      </c>
      <c r="I101" s="7">
        <v>3.1399999999999998E-5</v>
      </c>
      <c r="J101" s="7">
        <v>1.1E-5</v>
      </c>
      <c r="K101" s="7">
        <v>3.0199999999999999E-6</v>
      </c>
      <c r="L101" s="7">
        <v>6.3E-7</v>
      </c>
      <c r="M101" s="7">
        <v>9.53E-8</v>
      </c>
      <c r="N101" s="7"/>
      <c r="R101" s="2">
        <v>0.75</v>
      </c>
      <c r="S101" s="7">
        <v>6.1566729197804503E-2</v>
      </c>
    </row>
    <row r="102" spans="1:19" x14ac:dyDescent="0.25">
      <c r="A102" s="47"/>
      <c r="B102" s="22">
        <f t="shared" si="26"/>
        <v>7</v>
      </c>
      <c r="C102" s="11">
        <v>2.9E-4</v>
      </c>
      <c r="D102" s="11">
        <v>2.5999999999999998E-4</v>
      </c>
      <c r="E102" s="11">
        <v>1.8200000000000001E-4</v>
      </c>
      <c r="F102" s="7">
        <v>1.16E-4</v>
      </c>
      <c r="G102" s="7">
        <v>6.6400000000000001E-5</v>
      </c>
      <c r="H102" s="7">
        <v>2.4499999999999999E-5</v>
      </c>
      <c r="I102" s="7">
        <v>1.058E-5</v>
      </c>
      <c r="J102" s="7">
        <v>3.8999999999999999E-6</v>
      </c>
      <c r="K102" s="7">
        <v>1.0699999999999999E-6</v>
      </c>
      <c r="L102" s="7">
        <v>2.3300000000000001E-7</v>
      </c>
      <c r="M102" s="7">
        <v>2.6799999999999998E-8</v>
      </c>
      <c r="N102" s="7"/>
      <c r="R102" s="2">
        <v>0.875</v>
      </c>
      <c r="S102" s="7">
        <v>5.8896839273845203E-2</v>
      </c>
    </row>
    <row r="103" spans="1:19" x14ac:dyDescent="0.25">
      <c r="A103" s="47"/>
      <c r="B103" s="22">
        <f t="shared" si="26"/>
        <v>8</v>
      </c>
      <c r="C103" s="11">
        <v>9.7E-5</v>
      </c>
      <c r="D103" s="11">
        <v>7.7000000000000001E-5</v>
      </c>
      <c r="E103" s="11">
        <v>5.52E-5</v>
      </c>
      <c r="F103" s="7">
        <v>3.4900000000000001E-5</v>
      </c>
      <c r="G103" s="7">
        <v>1.98E-5</v>
      </c>
      <c r="H103" s="7">
        <v>7.3699999999999997E-6</v>
      </c>
      <c r="I103" s="7">
        <v>3.0599999999999999E-6</v>
      </c>
      <c r="J103" s="7">
        <v>9.9600000000000008E-7</v>
      </c>
      <c r="K103" s="7">
        <v>2.9799999999999999E-7</v>
      </c>
      <c r="L103" s="7">
        <v>4.3399999999999998E-8</v>
      </c>
      <c r="M103" s="7">
        <v>2.45E-9</v>
      </c>
      <c r="N103" s="7"/>
      <c r="R103" s="2">
        <v>1</v>
      </c>
      <c r="S103" s="7">
        <v>5.6281951976541497E-2</v>
      </c>
    </row>
    <row r="104" spans="1:19" x14ac:dyDescent="0.25">
      <c r="A104" s="47"/>
      <c r="B104" s="22">
        <f t="shared" si="26"/>
        <v>9</v>
      </c>
      <c r="C104" s="11">
        <v>2.1999999999999999E-5</v>
      </c>
      <c r="D104" s="11">
        <v>1.8199999999999999E-5</v>
      </c>
      <c r="E104" s="11">
        <v>1.2999999999999999E-5</v>
      </c>
      <c r="F104" s="7">
        <v>8.1300000000000001E-6</v>
      </c>
      <c r="G104" s="7">
        <v>4.5900000000000001E-6</v>
      </c>
      <c r="H104" s="7">
        <v>1.4699999999999999E-6</v>
      </c>
      <c r="I104" s="7">
        <v>6.8700000000000005E-7</v>
      </c>
      <c r="J104" s="7">
        <v>1.97E-7</v>
      </c>
      <c r="K104" s="7">
        <v>6.6800000000000003E-8</v>
      </c>
      <c r="L104" s="7">
        <v>1.3599999999999999E-8</v>
      </c>
      <c r="M104" s="7">
        <v>2.45E-9</v>
      </c>
      <c r="N104" s="7"/>
      <c r="R104" s="2">
        <v>1.125</v>
      </c>
      <c r="S104" s="7">
        <v>5.37235655282879E-2</v>
      </c>
    </row>
    <row r="105" spans="1:19" x14ac:dyDescent="0.25">
      <c r="A105" s="47"/>
      <c r="B105" s="22">
        <f t="shared" si="26"/>
        <v>10</v>
      </c>
      <c r="C105" s="11">
        <v>3.8999999999999999E-6</v>
      </c>
      <c r="D105" s="11">
        <v>3.2399999999999999E-6</v>
      </c>
      <c r="E105" s="11">
        <v>2.2299999999999998E-6</v>
      </c>
      <c r="F105" s="7">
        <v>1.44E-6</v>
      </c>
      <c r="G105" s="7">
        <v>5.6000000000000004E-7</v>
      </c>
      <c r="H105" s="7">
        <v>2.3900000000000001E-7</v>
      </c>
      <c r="I105" s="7">
        <v>9.9999999999999995E-8</v>
      </c>
      <c r="J105" s="7">
        <v>5.5500000000000001E-8</v>
      </c>
      <c r="K105" s="7">
        <v>9.1000000000000004E-9</v>
      </c>
      <c r="L105" s="7">
        <v>1E-10</v>
      </c>
      <c r="M105" s="7">
        <v>4.8900000000000003E-9</v>
      </c>
      <c r="N105" s="7"/>
      <c r="R105" s="2">
        <v>1.25</v>
      </c>
      <c r="S105" s="7">
        <v>5.1223105974746198E-2</v>
      </c>
    </row>
    <row r="106" spans="1:19" x14ac:dyDescent="0.25">
      <c r="A106" s="22"/>
      <c r="B106" s="24">
        <f t="shared" si="26"/>
        <v>11</v>
      </c>
      <c r="C106" s="11">
        <v>3.9999999999999998E-7</v>
      </c>
      <c r="D106" s="11">
        <v>4.9999999999999998E-7</v>
      </c>
      <c r="E106" s="7">
        <v>3.9999999999999998E-7</v>
      </c>
      <c r="F106" s="7">
        <v>2.2999999999999999E-7</v>
      </c>
      <c r="G106" s="7">
        <v>1.4000000000000001E-7</v>
      </c>
      <c r="H106" s="7">
        <v>7.0000000000000005E-8</v>
      </c>
      <c r="I106" s="7">
        <v>2.6000000000000001E-8</v>
      </c>
      <c r="R106" s="2">
        <v>1.375</v>
      </c>
      <c r="S106" s="7">
        <v>4.8781921357441103E-2</v>
      </c>
    </row>
    <row r="107" spans="1:19" x14ac:dyDescent="0.25">
      <c r="R107" s="2">
        <v>1.5</v>
      </c>
      <c r="S107" s="7">
        <v>4.6401275956071297E-2</v>
      </c>
    </row>
    <row r="108" spans="1:19" x14ac:dyDescent="0.25">
      <c r="R108" s="2">
        <v>1.625</v>
      </c>
      <c r="S108" s="7">
        <v>4.4082344637282903E-2</v>
      </c>
    </row>
    <row r="109" spans="1:19" x14ac:dyDescent="0.25">
      <c r="R109" s="2">
        <v>1.75</v>
      </c>
      <c r="S109" s="7">
        <v>4.1826207348558499E-2</v>
      </c>
    </row>
    <row r="110" spans="1:19" ht="15.75" thickBot="1" x14ac:dyDescent="0.3">
      <c r="R110" s="2">
        <v>1.875</v>
      </c>
      <c r="S110" s="7">
        <v>3.9633843797584098E-2</v>
      </c>
    </row>
    <row r="111" spans="1:19" x14ac:dyDescent="0.25">
      <c r="C111" s="41" t="s">
        <v>45</v>
      </c>
      <c r="D111" s="42"/>
      <c r="E111" s="42"/>
      <c r="F111" s="42"/>
      <c r="G111" s="42"/>
      <c r="H111" s="42"/>
      <c r="I111" s="42"/>
      <c r="J111" s="42"/>
      <c r="K111" s="42"/>
      <c r="L111" s="42"/>
      <c r="M111" s="43"/>
      <c r="R111" s="2">
        <v>2</v>
      </c>
      <c r="S111" s="7">
        <v>3.7506128358926E-2</v>
      </c>
    </row>
    <row r="112" spans="1:19" ht="15.75" thickBot="1" x14ac:dyDescent="0.3">
      <c r="B112" s="23"/>
      <c r="C112" s="36">
        <f t="shared" ref="C112:M112" si="27">C94</f>
        <v>0</v>
      </c>
      <c r="D112" s="37">
        <f t="shared" si="27"/>
        <v>1</v>
      </c>
      <c r="E112" s="37">
        <f t="shared" si="27"/>
        <v>2</v>
      </c>
      <c r="F112" s="37">
        <f t="shared" si="27"/>
        <v>3</v>
      </c>
      <c r="G112" s="37">
        <f t="shared" si="27"/>
        <v>4</v>
      </c>
      <c r="H112" s="37">
        <f t="shared" si="27"/>
        <v>5</v>
      </c>
      <c r="I112" s="37">
        <f t="shared" si="27"/>
        <v>6</v>
      </c>
      <c r="J112" s="37">
        <f t="shared" si="27"/>
        <v>7</v>
      </c>
      <c r="K112" s="37">
        <f t="shared" si="27"/>
        <v>8</v>
      </c>
      <c r="L112" s="37">
        <f t="shared" si="27"/>
        <v>9</v>
      </c>
      <c r="M112" s="38">
        <f t="shared" si="27"/>
        <v>10</v>
      </c>
      <c r="N112" s="23"/>
      <c r="O112" s="23"/>
      <c r="P112" s="23"/>
      <c r="R112" s="2">
        <v>2.125</v>
      </c>
      <c r="S112" s="7">
        <v>3.54438252510446E-2</v>
      </c>
    </row>
    <row r="113" spans="1:19" x14ac:dyDescent="0.25">
      <c r="A113" s="44" t="s">
        <v>46</v>
      </c>
      <c r="B113" s="28">
        <f t="shared" ref="B113:B123" si="28">B95</f>
        <v>0</v>
      </c>
      <c r="C113" s="26">
        <f t="shared" ref="C113:M113" si="29">_xlfn.XMATCH(C95,RawBerX8,1,-2)/8-MAX(C$94,$B95)</f>
        <v>3.125</v>
      </c>
      <c r="D113" s="27">
        <f t="shared" si="29"/>
        <v>2.375</v>
      </c>
      <c r="E113" s="27">
        <f t="shared" si="29"/>
        <v>2.125</v>
      </c>
      <c r="F113" s="27">
        <f t="shared" si="29"/>
        <v>1.75</v>
      </c>
      <c r="G113" s="27">
        <f t="shared" si="29"/>
        <v>1.375</v>
      </c>
      <c r="H113" s="27">
        <f t="shared" si="29"/>
        <v>1.375</v>
      </c>
      <c r="I113" s="27">
        <f t="shared" si="29"/>
        <v>1</v>
      </c>
      <c r="J113" s="27">
        <f t="shared" si="29"/>
        <v>0.75</v>
      </c>
      <c r="K113" s="27">
        <f t="shared" si="29"/>
        <v>0.5</v>
      </c>
      <c r="L113" s="27">
        <f t="shared" si="29"/>
        <v>0.25</v>
      </c>
      <c r="M113" s="28">
        <f t="shared" si="29"/>
        <v>0.125</v>
      </c>
      <c r="N113" s="5"/>
      <c r="O113" s="5"/>
      <c r="P113" s="5"/>
      <c r="R113" s="2">
        <v>2.25</v>
      </c>
      <c r="S113" s="7">
        <v>3.3447584027536198E-2</v>
      </c>
    </row>
    <row r="114" spans="1:19" x14ac:dyDescent="0.25">
      <c r="A114" s="45"/>
      <c r="B114" s="32">
        <f t="shared" si="28"/>
        <v>1</v>
      </c>
      <c r="C114" s="29">
        <f t="shared" ref="C114:M114" si="30">_xlfn.XMATCH(C96,RawBerX8,1,-2)/8-MAX(C$94,$B96)</f>
        <v>2.75</v>
      </c>
      <c r="D114" s="30">
        <f t="shared" si="30"/>
        <v>2.875</v>
      </c>
      <c r="E114" s="31">
        <f t="shared" si="30"/>
        <v>2.5</v>
      </c>
      <c r="F114" s="31">
        <f t="shared" si="30"/>
        <v>2.125</v>
      </c>
      <c r="G114" s="31">
        <f t="shared" si="30"/>
        <v>1.75</v>
      </c>
      <c r="H114" s="31">
        <f t="shared" si="30"/>
        <v>1.625</v>
      </c>
      <c r="I114" s="31">
        <f t="shared" si="30"/>
        <v>1.25</v>
      </c>
      <c r="J114" s="31">
        <f t="shared" si="30"/>
        <v>1</v>
      </c>
      <c r="K114" s="31">
        <f t="shared" si="30"/>
        <v>0.625</v>
      </c>
      <c r="L114" s="31">
        <f t="shared" si="30"/>
        <v>0.375</v>
      </c>
      <c r="M114" s="32">
        <f t="shared" si="30"/>
        <v>0.25</v>
      </c>
      <c r="R114" s="2">
        <v>2.375</v>
      </c>
      <c r="S114" s="7">
        <v>3.1517935427002597E-2</v>
      </c>
    </row>
    <row r="115" spans="1:19" x14ac:dyDescent="0.25">
      <c r="A115" s="45"/>
      <c r="B115" s="32">
        <f t="shared" si="28"/>
        <v>2</v>
      </c>
      <c r="C115" s="29">
        <f t="shared" ref="C115:M115" si="31">_xlfn.XMATCH(C97,RawBerX8,1,-2)/8-MAX(C$94,$B97)</f>
        <v>2.25</v>
      </c>
      <c r="D115" s="31">
        <f t="shared" si="31"/>
        <v>2.625</v>
      </c>
      <c r="E115" s="30">
        <f t="shared" si="31"/>
        <v>3</v>
      </c>
      <c r="F115" s="31">
        <f t="shared" si="31"/>
        <v>2.5</v>
      </c>
      <c r="G115" s="31">
        <f t="shared" si="31"/>
        <v>2.125</v>
      </c>
      <c r="H115" s="31">
        <f t="shared" si="31"/>
        <v>1.875</v>
      </c>
      <c r="I115" s="31">
        <f t="shared" si="31"/>
        <v>1.5</v>
      </c>
      <c r="J115" s="31">
        <f t="shared" si="31"/>
        <v>1.125</v>
      </c>
      <c r="K115" s="31">
        <f t="shared" si="31"/>
        <v>0.875</v>
      </c>
      <c r="L115" s="31">
        <f t="shared" si="31"/>
        <v>0.625</v>
      </c>
      <c r="M115" s="32">
        <f t="shared" si="31"/>
        <v>0.375</v>
      </c>
      <c r="R115" s="2">
        <v>2.5</v>
      </c>
      <c r="S115" s="7">
        <v>2.9655287626036801E-2</v>
      </c>
    </row>
    <row r="116" spans="1:19" x14ac:dyDescent="0.25">
      <c r="A116" s="45"/>
      <c r="B116" s="32">
        <f t="shared" si="28"/>
        <v>3</v>
      </c>
      <c r="C116" s="29">
        <f t="shared" ref="C116:M116" si="32">_xlfn.XMATCH(C98,RawBerX8,1,-2)/8-MAX(C$94,$B98)</f>
        <v>1.75</v>
      </c>
      <c r="D116" s="31">
        <f t="shared" si="32"/>
        <v>2.125</v>
      </c>
      <c r="E116" s="31">
        <f t="shared" si="32"/>
        <v>2.5</v>
      </c>
      <c r="F116" s="30">
        <f t="shared" si="32"/>
        <v>3</v>
      </c>
      <c r="G116" s="31">
        <f t="shared" si="32"/>
        <v>2.5</v>
      </c>
      <c r="H116" s="31">
        <f t="shared" si="32"/>
        <v>2.25</v>
      </c>
      <c r="I116" s="31">
        <f t="shared" si="32"/>
        <v>1.875</v>
      </c>
      <c r="J116" s="31">
        <f t="shared" si="32"/>
        <v>1.375</v>
      </c>
      <c r="K116" s="31">
        <f t="shared" si="32"/>
        <v>1.125</v>
      </c>
      <c r="L116" s="31">
        <f t="shared" si="32"/>
        <v>0.875</v>
      </c>
      <c r="M116" s="32">
        <f t="shared" si="32"/>
        <v>0.5</v>
      </c>
      <c r="R116" s="2">
        <v>2.625</v>
      </c>
      <c r="S116" s="7">
        <v>2.7859922939460401E-2</v>
      </c>
    </row>
    <row r="117" spans="1:19" x14ac:dyDescent="0.25">
      <c r="A117" s="45"/>
      <c r="B117" s="32">
        <f t="shared" si="28"/>
        <v>4</v>
      </c>
      <c r="C117" s="29">
        <f t="shared" ref="C117:M117" si="33">_xlfn.XMATCH(C99,RawBerX8,1,-2)/8-MAX(C$94,$B99)</f>
        <v>1.5</v>
      </c>
      <c r="D117" s="31">
        <f t="shared" si="33"/>
        <v>1.75</v>
      </c>
      <c r="E117" s="31">
        <f t="shared" si="33"/>
        <v>2.125</v>
      </c>
      <c r="F117" s="31">
        <f t="shared" si="33"/>
        <v>2.5</v>
      </c>
      <c r="G117" s="30">
        <f t="shared" si="33"/>
        <v>3</v>
      </c>
      <c r="H117" s="31">
        <f t="shared" si="33"/>
        <v>2.625</v>
      </c>
      <c r="I117" s="31">
        <f t="shared" si="33"/>
        <v>2.25</v>
      </c>
      <c r="J117" s="31">
        <f t="shared" si="33"/>
        <v>1.75</v>
      </c>
      <c r="K117" s="31">
        <f t="shared" si="33"/>
        <v>1.375</v>
      </c>
      <c r="L117" s="31">
        <f t="shared" si="33"/>
        <v>1.125</v>
      </c>
      <c r="M117" s="32">
        <f t="shared" si="33"/>
        <v>0.75</v>
      </c>
      <c r="R117" s="2">
        <v>2.75</v>
      </c>
      <c r="S117" s="7">
        <v>2.6131995011097801E-2</v>
      </c>
    </row>
    <row r="118" spans="1:19" x14ac:dyDescent="0.25">
      <c r="A118" s="45"/>
      <c r="B118" s="32">
        <f t="shared" si="28"/>
        <v>5</v>
      </c>
      <c r="C118" s="29">
        <f t="shared" ref="C118:M118" si="34">_xlfn.XMATCH(C100,RawBerX8,1,-2)/8-MAX(C$94,$B100)</f>
        <v>1.375</v>
      </c>
      <c r="D118" s="31">
        <f t="shared" si="34"/>
        <v>1.5</v>
      </c>
      <c r="E118" s="31">
        <f t="shared" si="34"/>
        <v>1.75</v>
      </c>
      <c r="F118" s="31">
        <f t="shared" si="34"/>
        <v>2.125</v>
      </c>
      <c r="G118" s="31">
        <f t="shared" si="34"/>
        <v>2.5</v>
      </c>
      <c r="H118" s="30">
        <f t="shared" si="34"/>
        <v>3.125</v>
      </c>
      <c r="I118" s="31">
        <f t="shared" si="34"/>
        <v>2.625</v>
      </c>
      <c r="J118" s="31">
        <f t="shared" si="34"/>
        <v>2.125</v>
      </c>
      <c r="K118" s="31">
        <f t="shared" si="34"/>
        <v>1.75</v>
      </c>
      <c r="L118" s="31">
        <f t="shared" si="34"/>
        <v>1.375</v>
      </c>
      <c r="M118" s="32">
        <f t="shared" si="34"/>
        <v>1</v>
      </c>
      <c r="R118" s="2">
        <v>2.875</v>
      </c>
      <c r="S118" s="7">
        <v>2.44715265369993E-2</v>
      </c>
    </row>
    <row r="119" spans="1:19" x14ac:dyDescent="0.25">
      <c r="A119" s="45"/>
      <c r="B119" s="32">
        <f t="shared" si="28"/>
        <v>6</v>
      </c>
      <c r="C119" s="29">
        <f t="shared" ref="C119:M119" si="35">_xlfn.XMATCH(C101,RawBerX8,1,-2)/8-MAX(C$94,$B101)</f>
        <v>1</v>
      </c>
      <c r="D119" s="31">
        <f t="shared" si="35"/>
        <v>1.125</v>
      </c>
      <c r="E119" s="31">
        <f t="shared" si="35"/>
        <v>1.375</v>
      </c>
      <c r="F119" s="31">
        <f t="shared" si="35"/>
        <v>1.75</v>
      </c>
      <c r="G119" s="31">
        <f t="shared" si="35"/>
        <v>2.125</v>
      </c>
      <c r="H119" s="31">
        <f t="shared" si="35"/>
        <v>2.625</v>
      </c>
      <c r="I119" s="30">
        <f t="shared" si="35"/>
        <v>3.125</v>
      </c>
      <c r="J119" s="31">
        <f t="shared" si="35"/>
        <v>2.625</v>
      </c>
      <c r="K119" s="31">
        <f t="shared" si="35"/>
        <v>2.125</v>
      </c>
      <c r="L119" s="31">
        <f t="shared" si="35"/>
        <v>1.75</v>
      </c>
      <c r="M119" s="32">
        <f t="shared" si="35"/>
        <v>1.375</v>
      </c>
      <c r="R119" s="2">
        <v>3</v>
      </c>
      <c r="S119" s="7">
        <v>2.28784075610853E-2</v>
      </c>
    </row>
    <row r="120" spans="1:19" x14ac:dyDescent="0.25">
      <c r="A120" s="45"/>
      <c r="B120" s="32">
        <f t="shared" si="28"/>
        <v>7</v>
      </c>
      <c r="C120" s="29">
        <f t="shared" ref="C120:M120" si="36">_xlfn.XMATCH(C102,RawBerX8,1,-2)/8-MAX(C$94,$B102)</f>
        <v>0.75</v>
      </c>
      <c r="D120" s="31">
        <f t="shared" si="36"/>
        <v>0.875</v>
      </c>
      <c r="E120" s="31">
        <f t="shared" si="36"/>
        <v>1.125</v>
      </c>
      <c r="F120" s="31">
        <f t="shared" si="36"/>
        <v>1.375</v>
      </c>
      <c r="G120" s="31">
        <f t="shared" si="36"/>
        <v>1.75</v>
      </c>
      <c r="H120" s="31">
        <f t="shared" si="36"/>
        <v>2.25</v>
      </c>
      <c r="I120" s="31">
        <f t="shared" si="36"/>
        <v>2.625</v>
      </c>
      <c r="J120" s="30">
        <f t="shared" si="36"/>
        <v>3</v>
      </c>
      <c r="K120" s="31">
        <f t="shared" si="36"/>
        <v>2.625</v>
      </c>
      <c r="L120" s="31">
        <f t="shared" si="36"/>
        <v>2.125</v>
      </c>
      <c r="M120" s="32">
        <f t="shared" si="36"/>
        <v>1.75</v>
      </c>
      <c r="R120" s="2">
        <v>3.125</v>
      </c>
      <c r="S120" s="7">
        <v>2.1352394380662401E-2</v>
      </c>
    </row>
    <row r="121" spans="1:19" x14ac:dyDescent="0.25">
      <c r="A121" s="45"/>
      <c r="B121" s="32">
        <f t="shared" si="28"/>
        <v>8</v>
      </c>
      <c r="C121" s="29">
        <f t="shared" ref="C121:M121" si="37">_xlfn.XMATCH(C103,RawBerX8,1,-2)/8-MAX(C$94,$B103)</f>
        <v>0.5</v>
      </c>
      <c r="D121" s="31">
        <f t="shared" si="37"/>
        <v>0.625</v>
      </c>
      <c r="E121" s="31">
        <f t="shared" si="37"/>
        <v>0.75</v>
      </c>
      <c r="F121" s="31">
        <f t="shared" si="37"/>
        <v>1</v>
      </c>
      <c r="G121" s="31">
        <f t="shared" si="37"/>
        <v>1.375</v>
      </c>
      <c r="H121" s="31">
        <f t="shared" si="37"/>
        <v>1.75</v>
      </c>
      <c r="I121" s="31">
        <f t="shared" si="37"/>
        <v>2.125</v>
      </c>
      <c r="J121" s="31">
        <f t="shared" si="37"/>
        <v>2.625</v>
      </c>
      <c r="K121" s="30">
        <f t="shared" si="37"/>
        <v>3</v>
      </c>
      <c r="L121" s="31">
        <f t="shared" si="37"/>
        <v>2.625</v>
      </c>
      <c r="M121" s="32">
        <f t="shared" si="37"/>
        <v>2.375</v>
      </c>
      <c r="R121" s="2">
        <v>3.25</v>
      </c>
      <c r="S121" s="7">
        <v>1.9893109096124E-2</v>
      </c>
    </row>
    <row r="122" spans="1:19" x14ac:dyDescent="0.25">
      <c r="A122" s="45"/>
      <c r="B122" s="32">
        <f t="shared" si="28"/>
        <v>9</v>
      </c>
      <c r="C122" s="29">
        <f t="shared" ref="C122:M122" si="38">_xlfn.XMATCH(C104,RawBerX8,1,-2)/8-MAX(C$94,$B104)</f>
        <v>0.25</v>
      </c>
      <c r="D122" s="31">
        <f t="shared" si="38"/>
        <v>0.375</v>
      </c>
      <c r="E122" s="31">
        <f t="shared" si="38"/>
        <v>0.5</v>
      </c>
      <c r="F122" s="31">
        <f t="shared" si="38"/>
        <v>0.75</v>
      </c>
      <c r="G122" s="31">
        <f t="shared" si="38"/>
        <v>1</v>
      </c>
      <c r="H122" s="31">
        <f t="shared" si="38"/>
        <v>1.5</v>
      </c>
      <c r="I122" s="31">
        <f t="shared" si="38"/>
        <v>1.75</v>
      </c>
      <c r="J122" s="31">
        <f t="shared" si="38"/>
        <v>2.125</v>
      </c>
      <c r="K122" s="31">
        <f t="shared" si="38"/>
        <v>2.5</v>
      </c>
      <c r="L122" s="30">
        <f t="shared" si="38"/>
        <v>3</v>
      </c>
      <c r="M122" s="32">
        <f t="shared" si="38"/>
        <v>2.375</v>
      </c>
      <c r="R122" s="2">
        <v>3.375</v>
      </c>
      <c r="S122" s="7">
        <v>1.8500039835389399E-2</v>
      </c>
    </row>
    <row r="123" spans="1:19" ht="15.75" thickBot="1" x14ac:dyDescent="0.3">
      <c r="A123" s="46"/>
      <c r="B123" s="35">
        <f t="shared" si="28"/>
        <v>10</v>
      </c>
      <c r="C123" s="33">
        <v>0.125</v>
      </c>
      <c r="D123" s="34">
        <f t="shared" ref="D123:M123" si="39">_xlfn.XMATCH(D105,RawBerX8,1,-2)/8-MAX(D$94,$B105)</f>
        <v>0.125</v>
      </c>
      <c r="E123" s="34">
        <f t="shared" si="39"/>
        <v>0.25</v>
      </c>
      <c r="F123" s="34">
        <f t="shared" si="39"/>
        <v>0.5</v>
      </c>
      <c r="G123" s="34">
        <f t="shared" si="39"/>
        <v>0.75</v>
      </c>
      <c r="H123" s="34">
        <f t="shared" si="39"/>
        <v>1.125</v>
      </c>
      <c r="I123" s="34">
        <f t="shared" si="39"/>
        <v>1.375</v>
      </c>
      <c r="J123" s="34">
        <f t="shared" si="39"/>
        <v>1.5</v>
      </c>
      <c r="K123" s="34">
        <f t="shared" si="39"/>
        <v>2</v>
      </c>
      <c r="L123" s="34">
        <f t="shared" si="39"/>
        <v>3.125</v>
      </c>
      <c r="M123" s="35">
        <f t="shared" si="39"/>
        <v>2.25</v>
      </c>
      <c r="R123" s="2">
        <v>3.5</v>
      </c>
      <c r="S123" s="7">
        <v>1.7172541679245999E-2</v>
      </c>
    </row>
    <row r="124" spans="1:19" x14ac:dyDescent="0.25">
      <c r="A124" s="39"/>
      <c r="B124" s="40" t="s">
        <v>44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R124" s="2">
        <v>3.625</v>
      </c>
      <c r="S124" s="7">
        <v>1.5909838308743401E-2</v>
      </c>
    </row>
    <row r="125" spans="1:19" x14ac:dyDescent="0.25">
      <c r="A125" s="22"/>
      <c r="B125" s="22"/>
      <c r="C125" s="22"/>
      <c r="D125" s="22"/>
      <c r="E125" s="22"/>
      <c r="R125" s="2">
        <v>3.75</v>
      </c>
      <c r="S125" s="7">
        <v>1.47110243901644E-2</v>
      </c>
    </row>
    <row r="126" spans="1:19" x14ac:dyDescent="0.25">
      <c r="A126" s="22"/>
      <c r="B126" s="22"/>
      <c r="C126" s="22"/>
      <c r="D126" s="22"/>
      <c r="E126" s="22"/>
      <c r="R126" s="2">
        <v>3.875</v>
      </c>
      <c r="S126" s="7">
        <v>1.35750687068914E-2</v>
      </c>
    </row>
    <row r="127" spans="1:19" x14ac:dyDescent="0.25">
      <c r="A127" s="22"/>
      <c r="B127" s="22"/>
      <c r="C127" s="22"/>
      <c r="D127" s="22"/>
      <c r="E127" s="22"/>
      <c r="R127" s="2">
        <v>4</v>
      </c>
      <c r="S127" s="7">
        <v>1.2500818040737599E-2</v>
      </c>
    </row>
    <row r="128" spans="1:19" x14ac:dyDescent="0.25">
      <c r="A128" s="22"/>
      <c r="B128" s="22"/>
      <c r="C128" s="22"/>
      <c r="D128" s="22"/>
      <c r="E128" s="22"/>
      <c r="R128" s="2">
        <v>4.125</v>
      </c>
      <c r="S128" s="7">
        <v>1.1487001798077099E-2</v>
      </c>
    </row>
    <row r="129" spans="1:19" x14ac:dyDescent="0.25">
      <c r="A129" s="22"/>
      <c r="B129" s="22"/>
      <c r="C129" s="22"/>
      <c r="D129" s="22"/>
      <c r="E129" s="22"/>
      <c r="R129" s="2">
        <v>4.25</v>
      </c>
      <c r="S129" s="7">
        <v>1.0532237368452199E-2</v>
      </c>
    </row>
    <row r="130" spans="1:19" x14ac:dyDescent="0.25">
      <c r="A130" s="22"/>
      <c r="B130" s="22"/>
      <c r="C130" s="22"/>
      <c r="D130" s="22"/>
      <c r="E130" s="22"/>
      <c r="R130" s="2">
        <v>4.375</v>
      </c>
      <c r="S130" s="7">
        <v>9.6350361953440201E-3</v>
      </c>
    </row>
    <row r="131" spans="1:19" x14ac:dyDescent="0.25">
      <c r="A131" s="22"/>
      <c r="B131" s="22"/>
      <c r="C131" s="22"/>
      <c r="D131" s="22"/>
      <c r="E131" s="22"/>
      <c r="R131" s="2">
        <v>4.5</v>
      </c>
      <c r="S131" s="7">
        <v>8.7938105305608305E-3</v>
      </c>
    </row>
    <row r="132" spans="1:19" x14ac:dyDescent="0.25">
      <c r="A132" s="22"/>
      <c r="B132" s="22"/>
      <c r="C132" s="22"/>
      <c r="D132" s="22"/>
      <c r="E132" s="22"/>
      <c r="K132" s="25" t="s">
        <v>48</v>
      </c>
      <c r="R132" s="2">
        <v>4.625</v>
      </c>
      <c r="S132" s="7">
        <v>8.0068808353361502E-3</v>
      </c>
    </row>
    <row r="133" spans="1:19" x14ac:dyDescent="0.25">
      <c r="A133" s="22"/>
      <c r="B133" s="22"/>
      <c r="C133" s="22"/>
      <c r="D133" s="22"/>
      <c r="E133" s="22"/>
      <c r="K133" s="2" t="s">
        <v>47</v>
      </c>
      <c r="R133" s="2">
        <v>4.75</v>
      </c>
      <c r="S133" s="7">
        <v>7.2724837828589397E-3</v>
      </c>
    </row>
    <row r="134" spans="1:19" x14ac:dyDescent="0.25">
      <c r="A134" s="22"/>
      <c r="B134" s="22"/>
      <c r="C134" s="22"/>
      <c r="E134" s="22"/>
      <c r="R134" s="2">
        <v>4.875</v>
      </c>
      <c r="S134" s="7">
        <v>6.5887808087187697E-3</v>
      </c>
    </row>
    <row r="135" spans="1:19" x14ac:dyDescent="0.25">
      <c r="R135" s="2">
        <v>5</v>
      </c>
      <c r="S135" s="7">
        <v>5.9538671477786598E-3</v>
      </c>
    </row>
    <row r="136" spans="1:19" x14ac:dyDescent="0.25">
      <c r="R136" s="2">
        <v>5.125</v>
      </c>
      <c r="S136" s="7">
        <v>5.36578128844333E-3</v>
      </c>
    </row>
    <row r="137" spans="1:19" x14ac:dyDescent="0.25">
      <c r="R137" s="2">
        <v>5.25</v>
      </c>
      <c r="S137" s="7">
        <v>4.8225147683239097E-3</v>
      </c>
    </row>
    <row r="138" spans="1:19" x14ac:dyDescent="0.25">
      <c r="R138" s="2">
        <v>5.375</v>
      </c>
      <c r="S138" s="7">
        <v>4.3220222290710599E-3</v>
      </c>
    </row>
    <row r="139" spans="1:19" x14ac:dyDescent="0.25">
      <c r="R139" s="2">
        <v>5.5</v>
      </c>
      <c r="S139" s="7">
        <v>3.86223164281013E-3</v>
      </c>
    </row>
    <row r="140" spans="1:19" x14ac:dyDescent="0.25">
      <c r="R140" s="2">
        <v>5.625</v>
      </c>
      <c r="S140" s="7">
        <v>3.4410546183150999E-3</v>
      </c>
    </row>
    <row r="141" spans="1:19" x14ac:dyDescent="0.25">
      <c r="R141" s="2">
        <v>5.75</v>
      </c>
      <c r="S141" s="7">
        <v>3.0563966919390402E-3</v>
      </c>
    </row>
    <row r="142" spans="1:19" x14ac:dyDescent="0.25">
      <c r="R142" s="2">
        <v>5.875</v>
      </c>
      <c r="S142" s="7">
        <v>2.7061675065028E-3</v>
      </c>
    </row>
    <row r="143" spans="1:19" x14ac:dyDescent="0.25">
      <c r="R143" s="2">
        <v>6</v>
      </c>
      <c r="S143" s="7">
        <v>2.3882907809328101E-3</v>
      </c>
    </row>
    <row r="144" spans="1:19" x14ac:dyDescent="0.25">
      <c r="R144" s="2">
        <v>6.125</v>
      </c>
      <c r="S144" s="7">
        <v>2.1007139745150998E-3</v>
      </c>
    </row>
    <row r="145" spans="18:19" x14ac:dyDescent="0.25">
      <c r="R145" s="2">
        <v>6.25</v>
      </c>
      <c r="S145" s="7">
        <v>1.8414175522474599E-3</v>
      </c>
    </row>
    <row r="146" spans="18:19" x14ac:dyDescent="0.25">
      <c r="R146" s="2">
        <v>6.375</v>
      </c>
      <c r="S146" s="7">
        <v>1.6084237619455901E-3</v>
      </c>
    </row>
    <row r="147" spans="18:19" x14ac:dyDescent="0.25">
      <c r="R147" s="2">
        <v>6.5</v>
      </c>
      <c r="S147" s="7">
        <v>1.3998048394802301E-3</v>
      </c>
    </row>
    <row r="148" spans="18:19" x14ac:dyDescent="0.25">
      <c r="R148" s="2">
        <v>6.625</v>
      </c>
      <c r="S148" s="7">
        <v>1.21369056573766E-3</v>
      </c>
    </row>
    <row r="149" spans="18:19" x14ac:dyDescent="0.25">
      <c r="R149" s="2">
        <v>6.75</v>
      </c>
      <c r="S149" s="7">
        <v>1.0482751075194001E-3</v>
      </c>
    </row>
    <row r="150" spans="18:19" x14ac:dyDescent="0.25">
      <c r="R150" s="2">
        <v>6.875</v>
      </c>
      <c r="S150" s="7">
        <v>9.0182308449979199E-4</v>
      </c>
    </row>
    <row r="151" spans="18:19" x14ac:dyDescent="0.25">
      <c r="R151" s="2">
        <v>7</v>
      </c>
      <c r="S151" s="7">
        <v>7.7267481537844401E-4</v>
      </c>
    </row>
    <row r="152" spans="18:19" x14ac:dyDescent="0.25">
      <c r="R152" s="2">
        <v>7.125</v>
      </c>
      <c r="S152" s="7">
        <v>6.5925070829942704E-4</v>
      </c>
    </row>
    <row r="153" spans="18:19" x14ac:dyDescent="0.25">
      <c r="R153" s="2">
        <v>7.25</v>
      </c>
      <c r="S153" s="7">
        <v>5.6005477322844095E-4</v>
      </c>
    </row>
    <row r="154" spans="18:19" x14ac:dyDescent="0.25">
      <c r="R154" s="2">
        <v>7.375</v>
      </c>
      <c r="S154" s="7">
        <v>4.7367724702685902E-4</v>
      </c>
    </row>
    <row r="155" spans="18:19" x14ac:dyDescent="0.25">
      <c r="R155" s="2">
        <v>7.5</v>
      </c>
      <c r="S155" s="7">
        <v>3.9879633515916299E-4</v>
      </c>
    </row>
    <row r="156" spans="18:19" x14ac:dyDescent="0.25">
      <c r="R156" s="2">
        <v>7.625</v>
      </c>
      <c r="S156" s="2">
        <v>3.3417908702810102E-4</v>
      </c>
    </row>
    <row r="157" spans="18:19" x14ac:dyDescent="0.25">
      <c r="R157" s="2">
        <v>7.75</v>
      </c>
      <c r="S157" s="2">
        <v>2.7868143455485501E-4</v>
      </c>
    </row>
    <row r="158" spans="18:19" x14ac:dyDescent="0.25">
      <c r="R158" s="2">
        <v>7.875</v>
      </c>
      <c r="S158" s="2">
        <v>2.3124743551974699E-4</v>
      </c>
    </row>
    <row r="159" spans="18:19" x14ac:dyDescent="0.25">
      <c r="R159" s="2">
        <v>8</v>
      </c>
      <c r="S159" s="2">
        <v>1.9090777407599301E-4</v>
      </c>
    </row>
    <row r="160" spans="18:19" x14ac:dyDescent="0.25">
      <c r="R160" s="2">
        <v>8.125</v>
      </c>
      <c r="S160" s="2">
        <v>1.5677758049207301E-4</v>
      </c>
    </row>
    <row r="161" spans="18:19" x14ac:dyDescent="0.25">
      <c r="R161" s="2">
        <v>8.25</v>
      </c>
      <c r="S161" s="2">
        <v>1.2805364034629101E-4</v>
      </c>
    </row>
    <row r="162" spans="18:19" x14ac:dyDescent="0.25">
      <c r="R162" s="2">
        <v>8.375</v>
      </c>
      <c r="S162" s="2">
        <v>1.0401106990988E-4</v>
      </c>
    </row>
    <row r="163" spans="18:19" x14ac:dyDescent="0.25">
      <c r="R163" s="2">
        <v>8.5</v>
      </c>
      <c r="S163" s="7">
        <v>8.3999539179011002E-5</v>
      </c>
    </row>
    <row r="164" spans="18:19" x14ac:dyDescent="0.25">
      <c r="R164" s="2">
        <v>8.625</v>
      </c>
      <c r="S164" s="7">
        <v>6.7439126870808905E-5</v>
      </c>
    </row>
    <row r="165" spans="18:19" x14ac:dyDescent="0.25">
      <c r="R165" s="2">
        <v>8.75</v>
      </c>
      <c r="S165" s="7">
        <v>5.3815892659057003E-5</v>
      </c>
    </row>
    <row r="166" spans="18:19" x14ac:dyDescent="0.25">
      <c r="R166" s="2">
        <v>8.875</v>
      </c>
      <c r="S166" s="7">
        <v>4.2677251024330898E-5</v>
      </c>
    </row>
    <row r="167" spans="18:19" x14ac:dyDescent="0.25">
      <c r="R167" s="2">
        <v>9</v>
      </c>
      <c r="S167" s="7">
        <v>3.36272284196176E-5</v>
      </c>
    </row>
    <row r="168" spans="18:19" x14ac:dyDescent="0.25">
      <c r="R168" s="2">
        <v>9.125</v>
      </c>
      <c r="S168" s="7">
        <v>2.6321681147796201E-5</v>
      </c>
    </row>
    <row r="169" spans="18:19" x14ac:dyDescent="0.25">
      <c r="R169" s="2">
        <v>9.25</v>
      </c>
      <c r="S169" s="7">
        <v>2.04635456009148E-5</v>
      </c>
    </row>
    <row r="170" spans="18:19" x14ac:dyDescent="0.25">
      <c r="R170" s="2">
        <v>9.375</v>
      </c>
      <c r="S170" s="7">
        <v>1.5798185551929399E-5</v>
      </c>
    </row>
    <row r="171" spans="18:19" x14ac:dyDescent="0.25">
      <c r="R171" s="2">
        <v>9.5</v>
      </c>
      <c r="S171" s="7">
        <v>1.21088932770337E-5</v>
      </c>
    </row>
    <row r="172" spans="18:19" x14ac:dyDescent="0.25">
      <c r="R172" s="2">
        <v>9.625</v>
      </c>
      <c r="S172" s="7">
        <v>9.2125927003603904E-6</v>
      </c>
    </row>
    <row r="173" spans="18:19" x14ac:dyDescent="0.25">
      <c r="R173" s="2">
        <v>9.75</v>
      </c>
      <c r="S173" s="7">
        <v>6.9557837808229598E-6</v>
      </c>
    </row>
    <row r="174" spans="18:19" x14ac:dyDescent="0.25">
      <c r="R174" s="2">
        <v>9.875</v>
      </c>
      <c r="S174" s="7">
        <v>5.21075828840191E-6</v>
      </c>
    </row>
    <row r="175" spans="18:19" x14ac:dyDescent="0.25">
      <c r="R175" s="2">
        <v>10</v>
      </c>
      <c r="S175" s="7">
        <v>3.8721082155220497E-6</v>
      </c>
    </row>
    <row r="176" spans="18:19" x14ac:dyDescent="0.25">
      <c r="R176" s="2">
        <v>10.125</v>
      </c>
      <c r="S176" s="7">
        <v>2.8535395853407802E-6</v>
      </c>
    </row>
    <row r="177" spans="18:19" x14ac:dyDescent="0.25">
      <c r="R177" s="2">
        <v>10.25</v>
      </c>
      <c r="S177" s="7">
        <v>2.0849965669740502E-6</v>
      </c>
    </row>
    <row r="178" spans="18:19" x14ac:dyDescent="0.25">
      <c r="R178" s="2">
        <v>10.375</v>
      </c>
      <c r="S178" s="7">
        <v>1.5100937624434101E-6</v>
      </c>
    </row>
    <row r="179" spans="18:19" x14ac:dyDescent="0.25">
      <c r="R179" s="2">
        <v>10.5</v>
      </c>
      <c r="S179" s="7">
        <v>1.0838484217430801E-6</v>
      </c>
    </row>
    <row r="180" spans="18:19" x14ac:dyDescent="0.25">
      <c r="R180" s="2">
        <v>10.625</v>
      </c>
      <c r="S180" s="7">
        <v>7.7069925478085705E-7</v>
      </c>
    </row>
    <row r="181" spans="18:19" x14ac:dyDescent="0.25">
      <c r="R181" s="2">
        <v>10.75</v>
      </c>
      <c r="S181" s="7">
        <v>5.4279447971678999E-7</v>
      </c>
    </row>
    <row r="182" spans="18:19" x14ac:dyDescent="0.25">
      <c r="R182" s="2">
        <v>10.875</v>
      </c>
      <c r="S182" s="7">
        <v>3.7852877034882302E-7</v>
      </c>
    </row>
    <row r="183" spans="18:19" x14ac:dyDescent="0.25">
      <c r="R183" s="2">
        <v>11</v>
      </c>
      <c r="S183" s="7">
        <v>2.6130679535752098E-7</v>
      </c>
    </row>
    <row r="184" spans="18:19" x14ac:dyDescent="0.25">
      <c r="R184" s="2">
        <v>11.125</v>
      </c>
      <c r="S184" s="7">
        <v>1.78510000931374E-7</v>
      </c>
    </row>
    <row r="185" spans="18:19" x14ac:dyDescent="0.25">
      <c r="R185" s="2">
        <v>11.25</v>
      </c>
      <c r="S185" s="7">
        <v>1.2064307111620101E-7</v>
      </c>
    </row>
    <row r="186" spans="18:19" x14ac:dyDescent="0.25">
      <c r="R186" s="2">
        <v>11.375</v>
      </c>
      <c r="S186" s="7">
        <v>8.0636984645354605E-8</v>
      </c>
    </row>
    <row r="187" spans="18:19" x14ac:dyDescent="0.25">
      <c r="R187" s="2">
        <v>11.5</v>
      </c>
      <c r="S187" s="7">
        <v>5.3286640363107398E-8</v>
      </c>
    </row>
    <row r="188" spans="18:19" x14ac:dyDescent="0.25">
      <c r="R188" s="2">
        <v>11.625</v>
      </c>
      <c r="S188" s="7">
        <v>3.4802510453191399E-8</v>
      </c>
    </row>
    <row r="189" spans="18:19" x14ac:dyDescent="0.25">
      <c r="R189" s="2">
        <v>11.75</v>
      </c>
      <c r="S189" s="7">
        <v>2.2457570550034599E-8</v>
      </c>
    </row>
    <row r="190" spans="18:19" x14ac:dyDescent="0.25">
      <c r="R190" s="2">
        <v>11.875</v>
      </c>
      <c r="S190" s="7">
        <v>1.43127273255633E-8</v>
      </c>
    </row>
    <row r="191" spans="18:19" x14ac:dyDescent="0.25">
      <c r="R191" s="2">
        <v>12</v>
      </c>
      <c r="S191" s="7">
        <v>9.0060103506287802E-9</v>
      </c>
    </row>
    <row r="192" spans="18:19" x14ac:dyDescent="0.25">
      <c r="R192" s="2">
        <v>12.125</v>
      </c>
      <c r="S192" s="7">
        <v>5.5928259819654699E-9</v>
      </c>
    </row>
    <row r="193" spans="18:19" x14ac:dyDescent="0.25">
      <c r="R193" s="2">
        <v>12.25</v>
      </c>
      <c r="S193" s="7">
        <v>3.4265152277833701E-9</v>
      </c>
    </row>
    <row r="194" spans="18:19" x14ac:dyDescent="0.25">
      <c r="R194" s="2">
        <v>12.375</v>
      </c>
      <c r="S194" s="7">
        <v>2.0702620871404898E-9</v>
      </c>
    </row>
    <row r="195" spans="18:19" x14ac:dyDescent="0.25">
      <c r="R195" s="2">
        <v>12.5</v>
      </c>
      <c r="S195" s="7">
        <v>1.23302844661081E-9</v>
      </c>
    </row>
    <row r="196" spans="18:19" x14ac:dyDescent="0.25">
      <c r="R196" s="2">
        <v>12.625</v>
      </c>
      <c r="S196" s="7">
        <v>7.2362675446399196E-10</v>
      </c>
    </row>
    <row r="197" spans="18:19" x14ac:dyDescent="0.25">
      <c r="R197" s="2">
        <v>12.75</v>
      </c>
      <c r="S197" s="7">
        <v>4.1827627446678902E-10</v>
      </c>
    </row>
    <row r="198" spans="18:19" x14ac:dyDescent="0.25">
      <c r="R198" s="2">
        <v>12.875</v>
      </c>
      <c r="S198" s="7">
        <v>2.38027331747894E-10</v>
      </c>
    </row>
    <row r="199" spans="18:19" x14ac:dyDescent="0.25">
      <c r="R199" s="2">
        <v>13</v>
      </c>
      <c r="S199" s="7">
        <v>1.3329310175300501E-10</v>
      </c>
    </row>
    <row r="200" spans="18:19" x14ac:dyDescent="0.25">
      <c r="R200" s="2">
        <v>13.125</v>
      </c>
      <c r="S200" s="7">
        <v>7.3417950094934197E-11</v>
      </c>
    </row>
    <row r="201" spans="18:19" x14ac:dyDescent="0.25">
      <c r="R201" s="2">
        <v>13.25</v>
      </c>
      <c r="S201" s="7">
        <v>3.9755855524106501E-11</v>
      </c>
    </row>
    <row r="202" spans="18:19" x14ac:dyDescent="0.25">
      <c r="R202" s="2">
        <v>13.375</v>
      </c>
      <c r="S202" s="7">
        <v>2.1153811620708799E-11</v>
      </c>
    </row>
    <row r="203" spans="18:19" x14ac:dyDescent="0.25">
      <c r="R203" s="2">
        <v>13.5</v>
      </c>
      <c r="S203" s="7">
        <v>1.10545978569829E-11</v>
      </c>
    </row>
    <row r="204" spans="18:19" x14ac:dyDescent="0.25">
      <c r="R204" s="2">
        <v>13.625</v>
      </c>
      <c r="S204" s="7">
        <v>5.6706869397773997E-12</v>
      </c>
    </row>
    <row r="205" spans="18:19" x14ac:dyDescent="0.25">
      <c r="R205" s="2">
        <v>13.75</v>
      </c>
      <c r="S205" s="7">
        <v>2.8538539725844899E-12</v>
      </c>
    </row>
    <row r="206" spans="18:19" x14ac:dyDescent="0.25">
      <c r="R206" s="2">
        <v>13.875</v>
      </c>
      <c r="S206" s="7">
        <v>1.40828076358458E-12</v>
      </c>
    </row>
    <row r="207" spans="18:19" x14ac:dyDescent="0.25">
      <c r="R207" s="2">
        <v>14</v>
      </c>
      <c r="S207" s="7">
        <v>6.81018912878076E-13</v>
      </c>
    </row>
    <row r="208" spans="18:19" x14ac:dyDescent="0.25">
      <c r="R208" s="2">
        <v>14.125</v>
      </c>
      <c r="S208" s="7">
        <v>3.2254123784712597E-13</v>
      </c>
    </row>
    <row r="209" spans="18:19" x14ac:dyDescent="0.25">
      <c r="R209" s="2">
        <v>14.25</v>
      </c>
      <c r="S209" s="7">
        <v>1.4952152080688501E-13</v>
      </c>
    </row>
    <row r="210" spans="18:19" x14ac:dyDescent="0.25">
      <c r="R210" s="2">
        <v>14.375</v>
      </c>
      <c r="S210" s="7">
        <v>6.7802088038929997E-14</v>
      </c>
    </row>
    <row r="211" spans="18:19" x14ac:dyDescent="0.25">
      <c r="R211" s="2">
        <v>14.5</v>
      </c>
      <c r="S211" s="7">
        <v>3.0055497890459901E-14</v>
      </c>
    </row>
    <row r="212" spans="18:19" x14ac:dyDescent="0.25">
      <c r="R212" s="2">
        <v>14.625</v>
      </c>
      <c r="S212" s="7">
        <v>1.3015435485252701E-14</v>
      </c>
    </row>
    <row r="213" spans="18:19" x14ac:dyDescent="0.25">
      <c r="R213" s="2">
        <v>14.75</v>
      </c>
      <c r="S213" s="7">
        <v>5.5023906380238401E-15</v>
      </c>
    </row>
    <row r="214" spans="18:19" x14ac:dyDescent="0.25">
      <c r="R214" s="2">
        <v>14.875</v>
      </c>
      <c r="S214" s="7">
        <v>2.2693289026482502E-15</v>
      </c>
    </row>
    <row r="215" spans="18:19" x14ac:dyDescent="0.25">
      <c r="R215" s="2">
        <v>15</v>
      </c>
      <c r="S215" s="7">
        <v>9.1239573626281798E-16</v>
      </c>
    </row>
  </sheetData>
  <mergeCells count="10">
    <mergeCell ref="N1:R1"/>
    <mergeCell ref="B64:C64"/>
    <mergeCell ref="E64:F64"/>
    <mergeCell ref="H64:I64"/>
    <mergeCell ref="O70:P70"/>
    <mergeCell ref="B124:M124"/>
    <mergeCell ref="C111:M111"/>
    <mergeCell ref="A113:A123"/>
    <mergeCell ref="C93:M93"/>
    <mergeCell ref="A94:A105"/>
  </mergeCells>
  <phoneticPr fontId="5" type="noConversion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RawBerX8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Ziegler</dc:creator>
  <cp:lastModifiedBy>Frank Ziegler</cp:lastModifiedBy>
  <cp:lastPrinted>2020-02-13T02:36:57Z</cp:lastPrinted>
  <dcterms:created xsi:type="dcterms:W3CDTF">2016-09-21T23:45:19Z</dcterms:created>
  <dcterms:modified xsi:type="dcterms:W3CDTF">2021-09-19T18:55:17Z</dcterms:modified>
</cp:coreProperties>
</file>