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GroundWater\Research\Smart\Satellite RS\Papers_Reports_Presentations\Journal_Papers\GRL_InSAR_phase_disturbances\"/>
    </mc:Choice>
  </mc:AlternateContent>
  <xr:revisionPtr revIDLastSave="0" documentId="10_ncr:100000_{11F80468-A092-4FCB-88F6-C0EDD8884E53}" xr6:coauthVersionLast="31" xr6:coauthVersionMax="31" xr10:uidLastSave="{00000000-0000-0000-0000-000000000000}"/>
  <bookViews>
    <workbookView xWindow="0" yWindow="0" windowWidth="23985" windowHeight="16440" xr2:uid="{148ED952-CBE8-4A19-97B1-FF85E79C935A}"/>
  </bookViews>
  <sheets>
    <sheet name="Sheet1" sheetId="2" r:id="rId1"/>
    <sheet name="Sheet2" sheetId="1" r:id="rId2"/>
    <sheet name="Original" sheetId="6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" l="1"/>
  <c r="E33" i="2"/>
  <c r="E32" i="2"/>
  <c r="E30" i="2"/>
  <c r="E29" i="2"/>
  <c r="E28" i="2"/>
  <c r="E27" i="2"/>
  <c r="E26" i="2"/>
  <c r="E8" i="2"/>
  <c r="E7" i="2"/>
  <c r="E3" i="2"/>
  <c r="E4" i="2" s="1"/>
  <c r="E5" i="2" s="1"/>
  <c r="H37" i="6"/>
  <c r="G37" i="6"/>
  <c r="C37" i="6"/>
  <c r="H36" i="6"/>
  <c r="G36" i="6"/>
  <c r="C36" i="6"/>
  <c r="H35" i="6"/>
  <c r="G35" i="6"/>
  <c r="C35" i="6"/>
  <c r="H34" i="6"/>
  <c r="G34" i="6"/>
  <c r="E34" i="6"/>
  <c r="E35" i="6" s="1"/>
  <c r="C34" i="6"/>
  <c r="H33" i="6"/>
  <c r="G33" i="6"/>
  <c r="E33" i="6"/>
  <c r="C33" i="6"/>
  <c r="H32" i="6"/>
  <c r="G32" i="6"/>
  <c r="E32" i="6"/>
  <c r="C32" i="6"/>
  <c r="H31" i="6"/>
  <c r="G31" i="6"/>
  <c r="C31" i="6"/>
  <c r="M30" i="6"/>
  <c r="H30" i="6"/>
  <c r="G30" i="6"/>
  <c r="C30" i="6"/>
  <c r="H29" i="6"/>
  <c r="G29" i="6"/>
  <c r="C29" i="6"/>
  <c r="H28" i="6"/>
  <c r="G28" i="6"/>
  <c r="C28" i="6"/>
  <c r="H27" i="6"/>
  <c r="G27" i="6"/>
  <c r="C27" i="6"/>
  <c r="H26" i="6"/>
  <c r="G26" i="6"/>
  <c r="E26" i="6"/>
  <c r="E27" i="6" s="1"/>
  <c r="E28" i="6" s="1"/>
  <c r="E29" i="6" s="1"/>
  <c r="E30" i="6" s="1"/>
  <c r="C26" i="6"/>
  <c r="H25" i="6"/>
  <c r="G25" i="6"/>
  <c r="C25" i="6"/>
  <c r="H24" i="6"/>
  <c r="G24" i="6"/>
  <c r="C24" i="6"/>
  <c r="H23" i="6"/>
  <c r="G23" i="6"/>
  <c r="C23" i="6"/>
  <c r="H22" i="6"/>
  <c r="G22" i="6"/>
  <c r="D22" i="6"/>
  <c r="C22" i="6"/>
  <c r="H21" i="6"/>
  <c r="G21" i="6"/>
  <c r="D21" i="6"/>
  <c r="C21" i="6"/>
  <c r="H20" i="6"/>
  <c r="G20" i="6"/>
  <c r="D20" i="6"/>
  <c r="C20" i="6"/>
  <c r="H19" i="6"/>
  <c r="G19" i="6"/>
  <c r="D19" i="6"/>
  <c r="C19" i="6"/>
  <c r="H18" i="6"/>
  <c r="G18" i="6"/>
  <c r="D18" i="6"/>
  <c r="C18" i="6"/>
  <c r="H17" i="6"/>
  <c r="G17" i="6"/>
  <c r="D17" i="6"/>
  <c r="C17" i="6"/>
  <c r="H16" i="6"/>
  <c r="G16" i="6"/>
  <c r="D16" i="6"/>
  <c r="C16" i="6"/>
  <c r="H15" i="6"/>
  <c r="G15" i="6"/>
  <c r="D15" i="6"/>
  <c r="C15" i="6"/>
  <c r="H14" i="6"/>
  <c r="G14" i="6"/>
  <c r="D14" i="6"/>
  <c r="C14" i="6"/>
  <c r="H13" i="6"/>
  <c r="G13" i="6"/>
  <c r="D13" i="6"/>
  <c r="C13" i="6"/>
  <c r="H12" i="6"/>
  <c r="G12" i="6"/>
  <c r="D12" i="6"/>
  <c r="C12" i="6"/>
  <c r="H11" i="6"/>
  <c r="G11" i="6"/>
  <c r="C11" i="6"/>
  <c r="H10" i="6"/>
  <c r="G10" i="6"/>
  <c r="C10" i="6"/>
  <c r="H9" i="6"/>
  <c r="G9" i="6"/>
  <c r="H8" i="6"/>
  <c r="G8" i="6"/>
  <c r="D8" i="6"/>
  <c r="C8" i="6"/>
  <c r="H7" i="6"/>
  <c r="G7" i="6"/>
  <c r="E7" i="6"/>
  <c r="E8" i="6" s="1"/>
  <c r="E9" i="6" s="1"/>
  <c r="E10" i="6" s="1"/>
  <c r="E11" i="6" s="1"/>
  <c r="C7" i="6"/>
  <c r="H6" i="6"/>
  <c r="G6" i="6"/>
  <c r="D6" i="6"/>
  <c r="C6" i="6"/>
  <c r="H5" i="6"/>
  <c r="G5" i="6"/>
  <c r="H4" i="6"/>
  <c r="G4" i="6"/>
  <c r="H3" i="6"/>
  <c r="G3" i="6"/>
  <c r="E3" i="6"/>
  <c r="E4" i="6" s="1"/>
  <c r="E5" i="6" s="1"/>
  <c r="C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H2" i="6"/>
  <c r="G2" i="6"/>
  <c r="C2" i="6"/>
  <c r="M30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2" i="2"/>
  <c r="C22" i="2" l="1"/>
  <c r="C21" i="2"/>
  <c r="C20" i="2"/>
  <c r="C19" i="2"/>
  <c r="C18" i="2"/>
  <c r="C17" i="2"/>
  <c r="C16" i="2"/>
  <c r="C15" i="2"/>
  <c r="C14" i="2"/>
  <c r="C13" i="2"/>
  <c r="C12" i="2"/>
  <c r="C25" i="2"/>
  <c r="C24" i="2"/>
  <c r="C23" i="2"/>
  <c r="C11" i="2"/>
  <c r="C10" i="2"/>
  <c r="D12" i="2"/>
  <c r="D13" i="2"/>
  <c r="D14" i="2"/>
  <c r="D15" i="2"/>
  <c r="D16" i="2"/>
  <c r="D17" i="2"/>
  <c r="D18" i="2"/>
  <c r="D19" i="2"/>
  <c r="D20" i="2"/>
  <c r="D21" i="2"/>
  <c r="D22" i="2"/>
  <c r="D8" i="2"/>
  <c r="C8" i="2"/>
  <c r="C37" i="2"/>
  <c r="C36" i="2"/>
  <c r="C35" i="2"/>
  <c r="C34" i="2"/>
  <c r="C33" i="2"/>
  <c r="C3" i="2"/>
  <c r="C2" i="2"/>
  <c r="C32" i="2"/>
  <c r="C31" i="2"/>
  <c r="C30" i="2"/>
  <c r="C29" i="2"/>
  <c r="C28" i="2"/>
  <c r="C27" i="2"/>
  <c r="C26" i="2"/>
  <c r="C7" i="2"/>
  <c r="D6" i="2"/>
  <c r="C6" i="2"/>
  <c r="E9" i="2" l="1"/>
  <c r="E10" i="2" s="1"/>
  <c r="E11" i="2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</calcChain>
</file>

<file path=xl/sharedStrings.xml><?xml version="1.0" encoding="utf-8"?>
<sst xmlns="http://schemas.openxmlformats.org/spreadsheetml/2006/main" count="116" uniqueCount="36">
  <si>
    <t>Soil Moisture</t>
  </si>
  <si>
    <t>Grass height</t>
  </si>
  <si>
    <t>Soil: Sandy loam</t>
  </si>
  <si>
    <t>Er, soil</t>
  </si>
  <si>
    <t>Er, veg</t>
  </si>
  <si>
    <t>5-i1</t>
  </si>
  <si>
    <t>12-i2</t>
  </si>
  <si>
    <t>18-i3</t>
  </si>
  <si>
    <t>27-i5</t>
  </si>
  <si>
    <t>C-Band, 5GHz</t>
  </si>
  <si>
    <t>X-Band, 10GHz</t>
  </si>
  <si>
    <t>10-i2.5</t>
  </si>
  <si>
    <t>15-i5</t>
  </si>
  <si>
    <t>20-i7</t>
  </si>
  <si>
    <t>Leaf and Stem</t>
  </si>
  <si>
    <t>36-j11.3</t>
  </si>
  <si>
    <t>http://shodhganga.inflibnet.ac.in/bitstream/10603/39222/10/10_chapter%204.pdf</t>
  </si>
  <si>
    <t>Hay</t>
  </si>
  <si>
    <t>2.15-j0.97</t>
  </si>
  <si>
    <t>Corn stalk</t>
  </si>
  <si>
    <t>Corn leaves</t>
  </si>
  <si>
    <t>27-j7</t>
  </si>
  <si>
    <t>14-j4</t>
  </si>
  <si>
    <t>(Mv=0.65)</t>
  </si>
  <si>
    <t>Soil moisture</t>
  </si>
  <si>
    <t>grazing</t>
  </si>
  <si>
    <t>winter</t>
  </si>
  <si>
    <t>growing</t>
  </si>
  <si>
    <t>cut</t>
  </si>
  <si>
    <t>drying out</t>
  </si>
  <si>
    <t>Soil E'</t>
  </si>
  <si>
    <t>Soil E''</t>
  </si>
  <si>
    <t>Description</t>
  </si>
  <si>
    <t>Vegetation E'</t>
  </si>
  <si>
    <t>Vegetation E''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</si>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</sst>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147110203881406E-2"/>
          <c:y val="2.5428331875182269E-2"/>
          <c:w val="0.91026428447019347"/>
          <c:h val="0.73577136191309422"/>
        </c:manualLayout>
      </c:layout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Grass height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m/d/yyyy</c:formatCode>
                <c:ptCount val="36"/>
                <c:pt idx="0">
                  <c:v>41244</c:v>
                </c:pt>
                <c:pt idx="1">
                  <c:v>41256</c:v>
                </c:pt>
                <c:pt idx="2">
                  <c:v>41268</c:v>
                </c:pt>
                <c:pt idx="3">
                  <c:v>41280</c:v>
                </c:pt>
                <c:pt idx="4">
                  <c:v>41292</c:v>
                </c:pt>
                <c:pt idx="5">
                  <c:v>41304</c:v>
                </c:pt>
                <c:pt idx="6">
                  <c:v>41316</c:v>
                </c:pt>
                <c:pt idx="7">
                  <c:v>41328</c:v>
                </c:pt>
                <c:pt idx="8">
                  <c:v>41340</c:v>
                </c:pt>
                <c:pt idx="9">
                  <c:v>41352</c:v>
                </c:pt>
                <c:pt idx="10">
                  <c:v>41364</c:v>
                </c:pt>
                <c:pt idx="11">
                  <c:v>41376</c:v>
                </c:pt>
                <c:pt idx="12">
                  <c:v>41388</c:v>
                </c:pt>
                <c:pt idx="13">
                  <c:v>41400</c:v>
                </c:pt>
                <c:pt idx="14">
                  <c:v>41412</c:v>
                </c:pt>
                <c:pt idx="15">
                  <c:v>41424</c:v>
                </c:pt>
                <c:pt idx="16">
                  <c:v>41436</c:v>
                </c:pt>
                <c:pt idx="17">
                  <c:v>41448</c:v>
                </c:pt>
                <c:pt idx="18">
                  <c:v>41460</c:v>
                </c:pt>
                <c:pt idx="19">
                  <c:v>41472</c:v>
                </c:pt>
                <c:pt idx="20">
                  <c:v>41484</c:v>
                </c:pt>
                <c:pt idx="21">
                  <c:v>41496</c:v>
                </c:pt>
                <c:pt idx="22">
                  <c:v>41508</c:v>
                </c:pt>
                <c:pt idx="23">
                  <c:v>41520</c:v>
                </c:pt>
                <c:pt idx="24">
                  <c:v>41532</c:v>
                </c:pt>
                <c:pt idx="25">
                  <c:v>41544</c:v>
                </c:pt>
                <c:pt idx="26">
                  <c:v>41556</c:v>
                </c:pt>
                <c:pt idx="27">
                  <c:v>41568</c:v>
                </c:pt>
                <c:pt idx="28">
                  <c:v>41580</c:v>
                </c:pt>
                <c:pt idx="29">
                  <c:v>41592</c:v>
                </c:pt>
                <c:pt idx="30">
                  <c:v>41604</c:v>
                </c:pt>
                <c:pt idx="31">
                  <c:v>41616</c:v>
                </c:pt>
                <c:pt idx="32">
                  <c:v>41628</c:v>
                </c:pt>
                <c:pt idx="33">
                  <c:v>41640</c:v>
                </c:pt>
                <c:pt idx="34">
                  <c:v>41652</c:v>
                </c:pt>
                <c:pt idx="35">
                  <c:v>41664</c:v>
                </c:pt>
              </c:numCache>
            </c:numRef>
          </c:cat>
          <c:val>
            <c:numRef>
              <c:f>Sheet1!$E$2:$E$37</c:f>
              <c:numCache>
                <c:formatCode>General</c:formatCode>
                <c:ptCount val="36"/>
                <c:pt idx="0">
                  <c:v>0.3</c:v>
                </c:pt>
                <c:pt idx="1">
                  <c:v>0.32999999999999996</c:v>
                </c:pt>
                <c:pt idx="2">
                  <c:v>0.36</c:v>
                </c:pt>
                <c:pt idx="3">
                  <c:v>0.39</c:v>
                </c:pt>
                <c:pt idx="4">
                  <c:v>0.05</c:v>
                </c:pt>
                <c:pt idx="5">
                  <c:v>0.08</c:v>
                </c:pt>
                <c:pt idx="6">
                  <c:v>0.11</c:v>
                </c:pt>
                <c:pt idx="7">
                  <c:v>0.14749999999999999</c:v>
                </c:pt>
                <c:pt idx="8">
                  <c:v>0.185</c:v>
                </c:pt>
                <c:pt idx="9">
                  <c:v>0.2225</c:v>
                </c:pt>
                <c:pt idx="10">
                  <c:v>0.15</c:v>
                </c:pt>
                <c:pt idx="11">
                  <c:v>0.1</c:v>
                </c:pt>
                <c:pt idx="12">
                  <c:v>7.0000000000000007E-2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0.06</c:v>
                </c:pt>
                <c:pt idx="23">
                  <c:v>7.0000000000000007E-2</c:v>
                </c:pt>
                <c:pt idx="24">
                  <c:v>0.1</c:v>
                </c:pt>
                <c:pt idx="25">
                  <c:v>0.13</c:v>
                </c:pt>
                <c:pt idx="26">
                  <c:v>0.16</c:v>
                </c:pt>
                <c:pt idx="27">
                  <c:v>0.19</c:v>
                </c:pt>
                <c:pt idx="28">
                  <c:v>0.22</c:v>
                </c:pt>
                <c:pt idx="29">
                  <c:v>0.26</c:v>
                </c:pt>
                <c:pt idx="30">
                  <c:v>0.29000000000000004</c:v>
                </c:pt>
                <c:pt idx="31">
                  <c:v>0.32000000000000006</c:v>
                </c:pt>
                <c:pt idx="32">
                  <c:v>0.35000000000000009</c:v>
                </c:pt>
                <c:pt idx="33">
                  <c:v>0.36</c:v>
                </c:pt>
                <c:pt idx="34">
                  <c:v>0.37</c:v>
                </c:pt>
                <c:pt idx="35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C-4B88-803A-EEE785528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21080"/>
        <c:axId val="5593214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Description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Sheet1!$A$2:$A$37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41244</c:v>
                      </c:pt>
                      <c:pt idx="1">
                        <c:v>41256</c:v>
                      </c:pt>
                      <c:pt idx="2">
                        <c:v>41268</c:v>
                      </c:pt>
                      <c:pt idx="3">
                        <c:v>41280</c:v>
                      </c:pt>
                      <c:pt idx="4">
                        <c:v>41292</c:v>
                      </c:pt>
                      <c:pt idx="5">
                        <c:v>41304</c:v>
                      </c:pt>
                      <c:pt idx="6">
                        <c:v>41316</c:v>
                      </c:pt>
                      <c:pt idx="7">
                        <c:v>41328</c:v>
                      </c:pt>
                      <c:pt idx="8">
                        <c:v>41340</c:v>
                      </c:pt>
                      <c:pt idx="9">
                        <c:v>41352</c:v>
                      </c:pt>
                      <c:pt idx="10">
                        <c:v>41364</c:v>
                      </c:pt>
                      <c:pt idx="11">
                        <c:v>41376</c:v>
                      </c:pt>
                      <c:pt idx="12">
                        <c:v>41388</c:v>
                      </c:pt>
                      <c:pt idx="13">
                        <c:v>41400</c:v>
                      </c:pt>
                      <c:pt idx="14">
                        <c:v>41412</c:v>
                      </c:pt>
                      <c:pt idx="15">
                        <c:v>41424</c:v>
                      </c:pt>
                      <c:pt idx="16">
                        <c:v>41436</c:v>
                      </c:pt>
                      <c:pt idx="17">
                        <c:v>41448</c:v>
                      </c:pt>
                      <c:pt idx="18">
                        <c:v>41460</c:v>
                      </c:pt>
                      <c:pt idx="19">
                        <c:v>41472</c:v>
                      </c:pt>
                      <c:pt idx="20">
                        <c:v>41484</c:v>
                      </c:pt>
                      <c:pt idx="21">
                        <c:v>41496</c:v>
                      </c:pt>
                      <c:pt idx="22">
                        <c:v>41508</c:v>
                      </c:pt>
                      <c:pt idx="23">
                        <c:v>41520</c:v>
                      </c:pt>
                      <c:pt idx="24">
                        <c:v>41532</c:v>
                      </c:pt>
                      <c:pt idx="25">
                        <c:v>41544</c:v>
                      </c:pt>
                      <c:pt idx="26">
                        <c:v>41556</c:v>
                      </c:pt>
                      <c:pt idx="27">
                        <c:v>41568</c:v>
                      </c:pt>
                      <c:pt idx="28">
                        <c:v>41580</c:v>
                      </c:pt>
                      <c:pt idx="29">
                        <c:v>41592</c:v>
                      </c:pt>
                      <c:pt idx="30">
                        <c:v>41604</c:v>
                      </c:pt>
                      <c:pt idx="31">
                        <c:v>41616</c:v>
                      </c:pt>
                      <c:pt idx="32">
                        <c:v>41628</c:v>
                      </c:pt>
                      <c:pt idx="33">
                        <c:v>41640</c:v>
                      </c:pt>
                      <c:pt idx="34">
                        <c:v>41652</c:v>
                      </c:pt>
                      <c:pt idx="35">
                        <c:v>41664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3AC-4B88-803A-EEE78552812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Soil moisture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m/d/yyyy</c:formatCode>
                <c:ptCount val="36"/>
                <c:pt idx="0">
                  <c:v>41244</c:v>
                </c:pt>
                <c:pt idx="1">
                  <c:v>41256</c:v>
                </c:pt>
                <c:pt idx="2">
                  <c:v>41268</c:v>
                </c:pt>
                <c:pt idx="3">
                  <c:v>41280</c:v>
                </c:pt>
                <c:pt idx="4">
                  <c:v>41292</c:v>
                </c:pt>
                <c:pt idx="5">
                  <c:v>41304</c:v>
                </c:pt>
                <c:pt idx="6">
                  <c:v>41316</c:v>
                </c:pt>
                <c:pt idx="7">
                  <c:v>41328</c:v>
                </c:pt>
                <c:pt idx="8">
                  <c:v>41340</c:v>
                </c:pt>
                <c:pt idx="9">
                  <c:v>41352</c:v>
                </c:pt>
                <c:pt idx="10">
                  <c:v>41364</c:v>
                </c:pt>
                <c:pt idx="11">
                  <c:v>41376</c:v>
                </c:pt>
                <c:pt idx="12">
                  <c:v>41388</c:v>
                </c:pt>
                <c:pt idx="13">
                  <c:v>41400</c:v>
                </c:pt>
                <c:pt idx="14">
                  <c:v>41412</c:v>
                </c:pt>
                <c:pt idx="15">
                  <c:v>41424</c:v>
                </c:pt>
                <c:pt idx="16">
                  <c:v>41436</c:v>
                </c:pt>
                <c:pt idx="17">
                  <c:v>41448</c:v>
                </c:pt>
                <c:pt idx="18">
                  <c:v>41460</c:v>
                </c:pt>
                <c:pt idx="19">
                  <c:v>41472</c:v>
                </c:pt>
                <c:pt idx="20">
                  <c:v>41484</c:v>
                </c:pt>
                <c:pt idx="21">
                  <c:v>41496</c:v>
                </c:pt>
                <c:pt idx="22">
                  <c:v>41508</c:v>
                </c:pt>
                <c:pt idx="23">
                  <c:v>41520</c:v>
                </c:pt>
                <c:pt idx="24">
                  <c:v>41532</c:v>
                </c:pt>
                <c:pt idx="25">
                  <c:v>41544</c:v>
                </c:pt>
                <c:pt idx="26">
                  <c:v>41556</c:v>
                </c:pt>
                <c:pt idx="27">
                  <c:v>41568</c:v>
                </c:pt>
                <c:pt idx="28">
                  <c:v>41580</c:v>
                </c:pt>
                <c:pt idx="29">
                  <c:v>41592</c:v>
                </c:pt>
                <c:pt idx="30">
                  <c:v>41604</c:v>
                </c:pt>
                <c:pt idx="31">
                  <c:v>41616</c:v>
                </c:pt>
                <c:pt idx="32">
                  <c:v>41628</c:v>
                </c:pt>
                <c:pt idx="33">
                  <c:v>41640</c:v>
                </c:pt>
                <c:pt idx="34">
                  <c:v>41652</c:v>
                </c:pt>
                <c:pt idx="35">
                  <c:v>41664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0.1132</c:v>
                </c:pt>
                <c:pt idx="1">
                  <c:v>0.12</c:v>
                </c:pt>
                <c:pt idx="2">
                  <c:v>0.4</c:v>
                </c:pt>
                <c:pt idx="3">
                  <c:v>0.2</c:v>
                </c:pt>
                <c:pt idx="4">
                  <c:v>0.15720000000000001</c:v>
                </c:pt>
                <c:pt idx="5">
                  <c:v>0.1769</c:v>
                </c:pt>
                <c:pt idx="6">
                  <c:v>0.20030000000000001</c:v>
                </c:pt>
                <c:pt idx="7">
                  <c:v>0.3</c:v>
                </c:pt>
                <c:pt idx="8">
                  <c:v>0.25659999999999999</c:v>
                </c:pt>
                <c:pt idx="9">
                  <c:v>0.28739999999999999</c:v>
                </c:pt>
                <c:pt idx="10">
                  <c:v>0.31780000000000003</c:v>
                </c:pt>
                <c:pt idx="11">
                  <c:v>0.34599999999999997</c:v>
                </c:pt>
                <c:pt idx="12">
                  <c:v>0.36980000000000002</c:v>
                </c:pt>
                <c:pt idx="13">
                  <c:v>0.3876</c:v>
                </c:pt>
                <c:pt idx="14">
                  <c:v>0.39779999999999999</c:v>
                </c:pt>
                <c:pt idx="15">
                  <c:v>0.39960000000000001</c:v>
                </c:pt>
                <c:pt idx="16">
                  <c:v>0.39290000000000003</c:v>
                </c:pt>
                <c:pt idx="17">
                  <c:v>0.37809999999999999</c:v>
                </c:pt>
                <c:pt idx="18">
                  <c:v>0.35649999999999998</c:v>
                </c:pt>
                <c:pt idx="19">
                  <c:v>0.32990000000000003</c:v>
                </c:pt>
                <c:pt idx="20">
                  <c:v>0.30020000000000002</c:v>
                </c:pt>
                <c:pt idx="21">
                  <c:v>0.26939999999999997</c:v>
                </c:pt>
                <c:pt idx="22">
                  <c:v>0.2392</c:v>
                </c:pt>
                <c:pt idx="23">
                  <c:v>0.21110000000000001</c:v>
                </c:pt>
                <c:pt idx="24">
                  <c:v>0.1862</c:v>
                </c:pt>
                <c:pt idx="25">
                  <c:v>0.16500000000000001</c:v>
                </c:pt>
                <c:pt idx="26">
                  <c:v>0.14760000000000001</c:v>
                </c:pt>
                <c:pt idx="27">
                  <c:v>0.1338</c:v>
                </c:pt>
                <c:pt idx="28">
                  <c:v>0.1234</c:v>
                </c:pt>
                <c:pt idx="29">
                  <c:v>0.1157</c:v>
                </c:pt>
                <c:pt idx="30">
                  <c:v>0.1132</c:v>
                </c:pt>
                <c:pt idx="31">
                  <c:v>0.11990000000000001</c:v>
                </c:pt>
                <c:pt idx="32">
                  <c:v>0.12909999999999999</c:v>
                </c:pt>
                <c:pt idx="33">
                  <c:v>0.1414</c:v>
                </c:pt>
                <c:pt idx="34">
                  <c:v>0.15720000000000001</c:v>
                </c:pt>
                <c:pt idx="35">
                  <c:v>0.1769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C-4B88-803A-EEE785528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470672"/>
        <c:axId val="404052584"/>
      </c:lineChart>
      <c:dateAx>
        <c:axId val="559321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21408"/>
        <c:crosses val="autoZero"/>
        <c:auto val="1"/>
        <c:lblOffset val="100"/>
        <c:baseTimeUnit val="days"/>
      </c:dateAx>
      <c:valAx>
        <c:axId val="5593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21080"/>
        <c:crosses val="autoZero"/>
        <c:crossBetween val="between"/>
      </c:valAx>
      <c:valAx>
        <c:axId val="404052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70672"/>
        <c:crosses val="max"/>
        <c:crossBetween val="between"/>
      </c:valAx>
      <c:dateAx>
        <c:axId val="5614706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040525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147110203881406E-2"/>
          <c:y val="2.5428331875182269E-2"/>
          <c:w val="0.91026428447019347"/>
          <c:h val="0.73577136191309422"/>
        </c:manualLayout>
      </c:layout>
      <c:lineChart>
        <c:grouping val="standard"/>
        <c:varyColors val="0"/>
        <c:ser>
          <c:idx val="1"/>
          <c:order val="1"/>
          <c:tx>
            <c:strRef>
              <c:f>Original!$E$1</c:f>
              <c:strCache>
                <c:ptCount val="1"/>
                <c:pt idx="0">
                  <c:v>Grass height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Original!$A$2:$A$37</c:f>
              <c:numCache>
                <c:formatCode>m/d/yyyy</c:formatCode>
                <c:ptCount val="36"/>
                <c:pt idx="0">
                  <c:v>41244</c:v>
                </c:pt>
                <c:pt idx="1">
                  <c:v>41256</c:v>
                </c:pt>
                <c:pt idx="2">
                  <c:v>41268</c:v>
                </c:pt>
                <c:pt idx="3">
                  <c:v>41280</c:v>
                </c:pt>
                <c:pt idx="4">
                  <c:v>41292</c:v>
                </c:pt>
                <c:pt idx="5">
                  <c:v>41304</c:v>
                </c:pt>
                <c:pt idx="6">
                  <c:v>41316</c:v>
                </c:pt>
                <c:pt idx="7">
                  <c:v>41328</c:v>
                </c:pt>
                <c:pt idx="8">
                  <c:v>41340</c:v>
                </c:pt>
                <c:pt idx="9">
                  <c:v>41352</c:v>
                </c:pt>
                <c:pt idx="10">
                  <c:v>41364</c:v>
                </c:pt>
                <c:pt idx="11">
                  <c:v>41376</c:v>
                </c:pt>
                <c:pt idx="12">
                  <c:v>41388</c:v>
                </c:pt>
                <c:pt idx="13">
                  <c:v>41400</c:v>
                </c:pt>
                <c:pt idx="14">
                  <c:v>41412</c:v>
                </c:pt>
                <c:pt idx="15">
                  <c:v>41424</c:v>
                </c:pt>
                <c:pt idx="16">
                  <c:v>41436</c:v>
                </c:pt>
                <c:pt idx="17">
                  <c:v>41448</c:v>
                </c:pt>
                <c:pt idx="18">
                  <c:v>41460</c:v>
                </c:pt>
                <c:pt idx="19">
                  <c:v>41472</c:v>
                </c:pt>
                <c:pt idx="20">
                  <c:v>41484</c:v>
                </c:pt>
                <c:pt idx="21">
                  <c:v>41496</c:v>
                </c:pt>
                <c:pt idx="22">
                  <c:v>41508</c:v>
                </c:pt>
                <c:pt idx="23">
                  <c:v>41520</c:v>
                </c:pt>
                <c:pt idx="24">
                  <c:v>41532</c:v>
                </c:pt>
                <c:pt idx="25">
                  <c:v>41544</c:v>
                </c:pt>
                <c:pt idx="26">
                  <c:v>41556</c:v>
                </c:pt>
                <c:pt idx="27">
                  <c:v>41568</c:v>
                </c:pt>
                <c:pt idx="28">
                  <c:v>41580</c:v>
                </c:pt>
                <c:pt idx="29">
                  <c:v>41592</c:v>
                </c:pt>
                <c:pt idx="30">
                  <c:v>41604</c:v>
                </c:pt>
                <c:pt idx="31">
                  <c:v>41616</c:v>
                </c:pt>
                <c:pt idx="32">
                  <c:v>41628</c:v>
                </c:pt>
                <c:pt idx="33">
                  <c:v>41640</c:v>
                </c:pt>
                <c:pt idx="34">
                  <c:v>41652</c:v>
                </c:pt>
                <c:pt idx="35">
                  <c:v>41664</c:v>
                </c:pt>
              </c:numCache>
            </c:numRef>
          </c:cat>
          <c:val>
            <c:numRef>
              <c:f>Original!$E$2:$E$37</c:f>
              <c:numCache>
                <c:formatCode>General</c:formatCode>
                <c:ptCount val="36"/>
                <c:pt idx="0">
                  <c:v>0.32200000000000001</c:v>
                </c:pt>
                <c:pt idx="1">
                  <c:v>0.35949999999999999</c:v>
                </c:pt>
                <c:pt idx="2">
                  <c:v>0.39699999999999996</c:v>
                </c:pt>
                <c:pt idx="3">
                  <c:v>0.43449999999999994</c:v>
                </c:pt>
                <c:pt idx="4">
                  <c:v>0.05</c:v>
                </c:pt>
                <c:pt idx="5">
                  <c:v>8.7499999999999994E-2</c:v>
                </c:pt>
                <c:pt idx="6">
                  <c:v>0.125</c:v>
                </c:pt>
                <c:pt idx="7">
                  <c:v>0.16250000000000001</c:v>
                </c:pt>
                <c:pt idx="8">
                  <c:v>0.2</c:v>
                </c:pt>
                <c:pt idx="9">
                  <c:v>0.23750000000000002</c:v>
                </c:pt>
                <c:pt idx="10">
                  <c:v>0.15</c:v>
                </c:pt>
                <c:pt idx="11">
                  <c:v>0.1</c:v>
                </c:pt>
                <c:pt idx="12">
                  <c:v>7.0000000000000007E-2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0.06</c:v>
                </c:pt>
                <c:pt idx="23">
                  <c:v>7.0000000000000007E-2</c:v>
                </c:pt>
                <c:pt idx="24">
                  <c:v>0.10750000000000001</c:v>
                </c:pt>
                <c:pt idx="25">
                  <c:v>0.14500000000000002</c:v>
                </c:pt>
                <c:pt idx="26">
                  <c:v>0.18250000000000002</c:v>
                </c:pt>
                <c:pt idx="27">
                  <c:v>0.22000000000000003</c:v>
                </c:pt>
                <c:pt idx="28">
                  <c:v>0.25750000000000001</c:v>
                </c:pt>
                <c:pt idx="29">
                  <c:v>0.26</c:v>
                </c:pt>
                <c:pt idx="30">
                  <c:v>0.29749999999999999</c:v>
                </c:pt>
                <c:pt idx="31">
                  <c:v>0.33499999999999996</c:v>
                </c:pt>
                <c:pt idx="32">
                  <c:v>0.37249999999999994</c:v>
                </c:pt>
                <c:pt idx="33">
                  <c:v>0.40999999999999992</c:v>
                </c:pt>
                <c:pt idx="34">
                  <c:v>0.43</c:v>
                </c:pt>
                <c:pt idx="35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2-4AF6-842E-A6EB43B53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21080"/>
        <c:axId val="5593214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Original!$F$1</c15:sqref>
                        </c15:formulaRef>
                      </c:ext>
                    </c:extLst>
                    <c:strCache>
                      <c:ptCount val="1"/>
                      <c:pt idx="0">
                        <c:v>Description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Original!$A$2:$A$37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41244</c:v>
                      </c:pt>
                      <c:pt idx="1">
                        <c:v>41256</c:v>
                      </c:pt>
                      <c:pt idx="2">
                        <c:v>41268</c:v>
                      </c:pt>
                      <c:pt idx="3">
                        <c:v>41280</c:v>
                      </c:pt>
                      <c:pt idx="4">
                        <c:v>41292</c:v>
                      </c:pt>
                      <c:pt idx="5">
                        <c:v>41304</c:v>
                      </c:pt>
                      <c:pt idx="6">
                        <c:v>41316</c:v>
                      </c:pt>
                      <c:pt idx="7">
                        <c:v>41328</c:v>
                      </c:pt>
                      <c:pt idx="8">
                        <c:v>41340</c:v>
                      </c:pt>
                      <c:pt idx="9">
                        <c:v>41352</c:v>
                      </c:pt>
                      <c:pt idx="10">
                        <c:v>41364</c:v>
                      </c:pt>
                      <c:pt idx="11">
                        <c:v>41376</c:v>
                      </c:pt>
                      <c:pt idx="12">
                        <c:v>41388</c:v>
                      </c:pt>
                      <c:pt idx="13">
                        <c:v>41400</c:v>
                      </c:pt>
                      <c:pt idx="14">
                        <c:v>41412</c:v>
                      </c:pt>
                      <c:pt idx="15">
                        <c:v>41424</c:v>
                      </c:pt>
                      <c:pt idx="16">
                        <c:v>41436</c:v>
                      </c:pt>
                      <c:pt idx="17">
                        <c:v>41448</c:v>
                      </c:pt>
                      <c:pt idx="18">
                        <c:v>41460</c:v>
                      </c:pt>
                      <c:pt idx="19">
                        <c:v>41472</c:v>
                      </c:pt>
                      <c:pt idx="20">
                        <c:v>41484</c:v>
                      </c:pt>
                      <c:pt idx="21">
                        <c:v>41496</c:v>
                      </c:pt>
                      <c:pt idx="22">
                        <c:v>41508</c:v>
                      </c:pt>
                      <c:pt idx="23">
                        <c:v>41520</c:v>
                      </c:pt>
                      <c:pt idx="24">
                        <c:v>41532</c:v>
                      </c:pt>
                      <c:pt idx="25">
                        <c:v>41544</c:v>
                      </c:pt>
                      <c:pt idx="26">
                        <c:v>41556</c:v>
                      </c:pt>
                      <c:pt idx="27">
                        <c:v>41568</c:v>
                      </c:pt>
                      <c:pt idx="28">
                        <c:v>41580</c:v>
                      </c:pt>
                      <c:pt idx="29">
                        <c:v>41592</c:v>
                      </c:pt>
                      <c:pt idx="30">
                        <c:v>41604</c:v>
                      </c:pt>
                      <c:pt idx="31">
                        <c:v>41616</c:v>
                      </c:pt>
                      <c:pt idx="32">
                        <c:v>41628</c:v>
                      </c:pt>
                      <c:pt idx="33">
                        <c:v>41640</c:v>
                      </c:pt>
                      <c:pt idx="34">
                        <c:v>41652</c:v>
                      </c:pt>
                      <c:pt idx="35">
                        <c:v>41664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Original!$F$2:$F$37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AD2-4AF6-842E-A6EB43B5310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Soil moisture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Original!$A$2:$A$37</c:f>
              <c:numCache>
                <c:formatCode>m/d/yyyy</c:formatCode>
                <c:ptCount val="36"/>
                <c:pt idx="0">
                  <c:v>41244</c:v>
                </c:pt>
                <c:pt idx="1">
                  <c:v>41256</c:v>
                </c:pt>
                <c:pt idx="2">
                  <c:v>41268</c:v>
                </c:pt>
                <c:pt idx="3">
                  <c:v>41280</c:v>
                </c:pt>
                <c:pt idx="4">
                  <c:v>41292</c:v>
                </c:pt>
                <c:pt idx="5">
                  <c:v>41304</c:v>
                </c:pt>
                <c:pt idx="6">
                  <c:v>41316</c:v>
                </c:pt>
                <c:pt idx="7">
                  <c:v>41328</c:v>
                </c:pt>
                <c:pt idx="8">
                  <c:v>41340</c:v>
                </c:pt>
                <c:pt idx="9">
                  <c:v>41352</c:v>
                </c:pt>
                <c:pt idx="10">
                  <c:v>41364</c:v>
                </c:pt>
                <c:pt idx="11">
                  <c:v>41376</c:v>
                </c:pt>
                <c:pt idx="12">
                  <c:v>41388</c:v>
                </c:pt>
                <c:pt idx="13">
                  <c:v>41400</c:v>
                </c:pt>
                <c:pt idx="14">
                  <c:v>41412</c:v>
                </c:pt>
                <c:pt idx="15">
                  <c:v>41424</c:v>
                </c:pt>
                <c:pt idx="16">
                  <c:v>41436</c:v>
                </c:pt>
                <c:pt idx="17">
                  <c:v>41448</c:v>
                </c:pt>
                <c:pt idx="18">
                  <c:v>41460</c:v>
                </c:pt>
                <c:pt idx="19">
                  <c:v>41472</c:v>
                </c:pt>
                <c:pt idx="20">
                  <c:v>41484</c:v>
                </c:pt>
                <c:pt idx="21">
                  <c:v>41496</c:v>
                </c:pt>
                <c:pt idx="22">
                  <c:v>41508</c:v>
                </c:pt>
                <c:pt idx="23">
                  <c:v>41520</c:v>
                </c:pt>
                <c:pt idx="24">
                  <c:v>41532</c:v>
                </c:pt>
                <c:pt idx="25">
                  <c:v>41544</c:v>
                </c:pt>
                <c:pt idx="26">
                  <c:v>41556</c:v>
                </c:pt>
                <c:pt idx="27">
                  <c:v>41568</c:v>
                </c:pt>
                <c:pt idx="28">
                  <c:v>41580</c:v>
                </c:pt>
                <c:pt idx="29">
                  <c:v>41592</c:v>
                </c:pt>
                <c:pt idx="30">
                  <c:v>41604</c:v>
                </c:pt>
                <c:pt idx="31">
                  <c:v>41616</c:v>
                </c:pt>
                <c:pt idx="32">
                  <c:v>41628</c:v>
                </c:pt>
                <c:pt idx="33">
                  <c:v>41640</c:v>
                </c:pt>
                <c:pt idx="34">
                  <c:v>41652</c:v>
                </c:pt>
                <c:pt idx="35">
                  <c:v>41664</c:v>
                </c:pt>
              </c:numCache>
            </c:numRef>
          </c:cat>
          <c:val>
            <c:numRef>
              <c:f>Original!$B$2:$B$37</c:f>
              <c:numCache>
                <c:formatCode>General</c:formatCode>
                <c:ptCount val="36"/>
                <c:pt idx="0">
                  <c:v>0.1132</c:v>
                </c:pt>
                <c:pt idx="1">
                  <c:v>0.12</c:v>
                </c:pt>
                <c:pt idx="2">
                  <c:v>0.4</c:v>
                </c:pt>
                <c:pt idx="3">
                  <c:v>0.2</c:v>
                </c:pt>
                <c:pt idx="4">
                  <c:v>0.15720000000000001</c:v>
                </c:pt>
                <c:pt idx="5">
                  <c:v>0.1769</c:v>
                </c:pt>
                <c:pt idx="6">
                  <c:v>0.20030000000000001</c:v>
                </c:pt>
                <c:pt idx="7">
                  <c:v>0.3</c:v>
                </c:pt>
                <c:pt idx="8">
                  <c:v>0.25659999999999999</c:v>
                </c:pt>
                <c:pt idx="9">
                  <c:v>0.28739999999999999</c:v>
                </c:pt>
                <c:pt idx="10">
                  <c:v>0.31780000000000003</c:v>
                </c:pt>
                <c:pt idx="11">
                  <c:v>0.34599999999999997</c:v>
                </c:pt>
                <c:pt idx="12">
                  <c:v>0.36980000000000002</c:v>
                </c:pt>
                <c:pt idx="13">
                  <c:v>0.3876</c:v>
                </c:pt>
                <c:pt idx="14">
                  <c:v>0.39779999999999999</c:v>
                </c:pt>
                <c:pt idx="15">
                  <c:v>0.39960000000000001</c:v>
                </c:pt>
                <c:pt idx="16">
                  <c:v>0.39290000000000003</c:v>
                </c:pt>
                <c:pt idx="17">
                  <c:v>0.37809999999999999</c:v>
                </c:pt>
                <c:pt idx="18">
                  <c:v>0.35649999999999998</c:v>
                </c:pt>
                <c:pt idx="19">
                  <c:v>0.32990000000000003</c:v>
                </c:pt>
                <c:pt idx="20">
                  <c:v>0.30020000000000002</c:v>
                </c:pt>
                <c:pt idx="21">
                  <c:v>0.26939999999999997</c:v>
                </c:pt>
                <c:pt idx="22">
                  <c:v>0.2392</c:v>
                </c:pt>
                <c:pt idx="23">
                  <c:v>0.21110000000000001</c:v>
                </c:pt>
                <c:pt idx="24">
                  <c:v>0.1862</c:v>
                </c:pt>
                <c:pt idx="25">
                  <c:v>0.16500000000000001</c:v>
                </c:pt>
                <c:pt idx="26">
                  <c:v>0.14760000000000001</c:v>
                </c:pt>
                <c:pt idx="27">
                  <c:v>0.1338</c:v>
                </c:pt>
                <c:pt idx="28">
                  <c:v>0.1234</c:v>
                </c:pt>
                <c:pt idx="29">
                  <c:v>0.1157</c:v>
                </c:pt>
                <c:pt idx="30">
                  <c:v>0.1132</c:v>
                </c:pt>
                <c:pt idx="31">
                  <c:v>0.11990000000000001</c:v>
                </c:pt>
                <c:pt idx="32">
                  <c:v>0.12909999999999999</c:v>
                </c:pt>
                <c:pt idx="33">
                  <c:v>0.1414</c:v>
                </c:pt>
                <c:pt idx="34">
                  <c:v>0.15720000000000001</c:v>
                </c:pt>
                <c:pt idx="35">
                  <c:v>0.1769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2-4AF6-842E-A6EB43B53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470672"/>
        <c:axId val="404052584"/>
      </c:lineChart>
      <c:dateAx>
        <c:axId val="559321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21408"/>
        <c:crosses val="autoZero"/>
        <c:auto val="1"/>
        <c:lblOffset val="100"/>
        <c:baseTimeUnit val="days"/>
      </c:dateAx>
      <c:valAx>
        <c:axId val="5593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21080"/>
        <c:crosses val="autoZero"/>
        <c:crossBetween val="between"/>
      </c:valAx>
      <c:valAx>
        <c:axId val="404052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70672"/>
        <c:crosses val="max"/>
        <c:crossBetween val="between"/>
      </c:valAx>
      <c:dateAx>
        <c:axId val="5614706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040525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452437</xdr:colOff>
      <xdr:row>2</xdr:row>
      <xdr:rowOff>38100</xdr:rowOff>
    </xdr:from>
    <xdr:to>
      <xdr:col>23</xdr:col>
      <xdr:colOff>600075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6EE3F-B8C0-4CE4-9B9A-FABDE56C9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305039</xdr:colOff>
      <xdr:row>0</xdr:row>
      <xdr:rowOff>120541</xdr:rowOff>
    </xdr:from>
    <xdr:to>
      <xdr:col>10</xdr:col>
      <xdr:colOff>566745</xdr:colOff>
      <xdr:row>28</xdr:row>
      <xdr:rowOff>106307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519EA2-CAB3-4CD4-992C-151664614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6977" y="120541"/>
          <a:ext cx="3905018" cy="5319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452437</xdr:colOff>
      <xdr:row>2</xdr:row>
      <xdr:rowOff>38100</xdr:rowOff>
    </xdr:from>
    <xdr:to>
      <xdr:col>23</xdr:col>
      <xdr:colOff>600075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6E8EB-AD24-4197-8C1B-D08F5AE12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FADFD-06CE-4B3F-97D1-FE54019D8CEB}">
  <dimension ref="A1:M39"/>
  <sheetViews>
    <sheetView tabSelected="1" workbookViewId="0">
      <selection activeCell="E3" sqref="E3"/>
    </sheetView>
  </sheetViews>
  <sheetFormatPr defaultRowHeight="15" x14ac:dyDescent="0.25"/>
  <cols>
    <col min="1" max="1" width="11.42578125" customWidth="1"/>
    <col min="2" max="4" width="13.7109375" customWidth="1"/>
    <col min="5" max="5" width="13.140625" customWidth="1"/>
    <col min="6" max="6" width="10.85546875" customWidth="1"/>
  </cols>
  <sheetData>
    <row r="1" spans="1:10" x14ac:dyDescent="0.25">
      <c r="A1" t="s">
        <v>35</v>
      </c>
      <c r="B1" t="s">
        <v>24</v>
      </c>
      <c r="C1" t="s">
        <v>30</v>
      </c>
      <c r="D1" t="s">
        <v>31</v>
      </c>
      <c r="E1" t="s">
        <v>1</v>
      </c>
      <c r="F1" t="s">
        <v>32</v>
      </c>
      <c r="G1" t="s">
        <v>33</v>
      </c>
      <c r="H1" t="s">
        <v>34</v>
      </c>
    </row>
    <row r="2" spans="1:10" x14ac:dyDescent="0.25">
      <c r="A2" s="2">
        <v>41244</v>
      </c>
      <c r="B2">
        <v>0.1132</v>
      </c>
      <c r="C2">
        <f>5+0.132*7</f>
        <v>5.9240000000000004</v>
      </c>
      <c r="D2">
        <v>1.1299999999999999</v>
      </c>
      <c r="E2">
        <v>0.3</v>
      </c>
      <c r="F2" t="s">
        <v>27</v>
      </c>
      <c r="G2">
        <f>I2*1.25</f>
        <v>4.375</v>
      </c>
      <c r="H2">
        <f>J2*1.25</f>
        <v>2.375</v>
      </c>
      <c r="I2">
        <v>3.5</v>
      </c>
      <c r="J2">
        <v>1.9</v>
      </c>
    </row>
    <row r="3" spans="1:10" x14ac:dyDescent="0.25">
      <c r="A3" s="2">
        <f>A2+12</f>
        <v>41256</v>
      </c>
      <c r="B3">
        <v>0.12</v>
      </c>
      <c r="C3">
        <f>5+0.2*7</f>
        <v>6.4</v>
      </c>
      <c r="D3">
        <v>1.2</v>
      </c>
      <c r="E3">
        <f>E2+0.03</f>
        <v>0.32999999999999996</v>
      </c>
      <c r="F3" t="s">
        <v>27</v>
      </c>
      <c r="G3">
        <f t="shared" ref="G3:G37" si="0">I3*1.25</f>
        <v>4.25</v>
      </c>
      <c r="H3">
        <f t="shared" ref="H3:H37" si="1">J3*1.25</f>
        <v>2.125</v>
      </c>
      <c r="I3">
        <v>3.4</v>
      </c>
      <c r="J3">
        <v>1.7</v>
      </c>
    </row>
    <row r="4" spans="1:10" x14ac:dyDescent="0.25">
      <c r="A4" s="2">
        <f>A3+12</f>
        <v>41268</v>
      </c>
      <c r="B4">
        <v>0.4</v>
      </c>
      <c r="C4">
        <v>27</v>
      </c>
      <c r="D4">
        <v>5</v>
      </c>
      <c r="E4">
        <f>E3+0.03</f>
        <v>0.36</v>
      </c>
      <c r="F4" t="s">
        <v>27</v>
      </c>
      <c r="G4">
        <f t="shared" si="0"/>
        <v>4.125</v>
      </c>
      <c r="H4">
        <f t="shared" si="1"/>
        <v>1.875</v>
      </c>
      <c r="I4">
        <v>3.3</v>
      </c>
      <c r="J4">
        <v>1.5</v>
      </c>
    </row>
    <row r="5" spans="1:10" x14ac:dyDescent="0.25">
      <c r="A5" s="2">
        <f t="shared" ref="A5:A37" si="2">A4+12</f>
        <v>41280</v>
      </c>
      <c r="B5">
        <v>0.2</v>
      </c>
      <c r="C5">
        <v>12</v>
      </c>
      <c r="D5">
        <v>2</v>
      </c>
      <c r="E5">
        <f>E4+0.03</f>
        <v>0.39</v>
      </c>
      <c r="F5" t="s">
        <v>27</v>
      </c>
      <c r="G5">
        <f t="shared" si="0"/>
        <v>4</v>
      </c>
      <c r="H5">
        <f t="shared" si="1"/>
        <v>2.375</v>
      </c>
      <c r="I5">
        <v>3.2</v>
      </c>
      <c r="J5">
        <v>1.9</v>
      </c>
    </row>
    <row r="6" spans="1:10" x14ac:dyDescent="0.25">
      <c r="A6" s="2">
        <f t="shared" si="2"/>
        <v>41292</v>
      </c>
      <c r="B6">
        <v>0.15720000000000001</v>
      </c>
      <c r="C6">
        <f>5+0.572*7</f>
        <v>9.0039999999999996</v>
      </c>
      <c r="D6">
        <f>1.572</f>
        <v>1.5720000000000001</v>
      </c>
      <c r="E6">
        <v>0.05</v>
      </c>
      <c r="F6" t="s">
        <v>28</v>
      </c>
      <c r="G6">
        <f t="shared" si="0"/>
        <v>3.75</v>
      </c>
      <c r="H6">
        <f t="shared" si="1"/>
        <v>1.875</v>
      </c>
      <c r="I6">
        <v>3</v>
      </c>
      <c r="J6">
        <v>1.5</v>
      </c>
    </row>
    <row r="7" spans="1:10" x14ac:dyDescent="0.25">
      <c r="A7" s="2">
        <f t="shared" si="2"/>
        <v>41304</v>
      </c>
      <c r="B7">
        <v>0.1769</v>
      </c>
      <c r="C7">
        <f>5+0.769*7</f>
        <v>10.382999999999999</v>
      </c>
      <c r="D7">
        <v>1.7689999999999999</v>
      </c>
      <c r="E7">
        <f>E6+0.03</f>
        <v>0.08</v>
      </c>
      <c r="F7" t="s">
        <v>29</v>
      </c>
      <c r="G7">
        <f t="shared" si="0"/>
        <v>3.5</v>
      </c>
      <c r="H7">
        <f t="shared" si="1"/>
        <v>1.25</v>
      </c>
      <c r="I7">
        <v>2.8</v>
      </c>
      <c r="J7">
        <v>1</v>
      </c>
    </row>
    <row r="8" spans="1:10" x14ac:dyDescent="0.25">
      <c r="A8" s="2">
        <f t="shared" si="2"/>
        <v>41316</v>
      </c>
      <c r="B8">
        <v>0.20030000000000001</v>
      </c>
      <c r="C8">
        <f>12+0.03*6</f>
        <v>12.18</v>
      </c>
      <c r="D8">
        <f>2.03</f>
        <v>2.0299999999999998</v>
      </c>
      <c r="E8">
        <f>E7+0.03</f>
        <v>0.11</v>
      </c>
      <c r="F8" t="s">
        <v>29</v>
      </c>
      <c r="G8">
        <f t="shared" si="0"/>
        <v>3.25</v>
      </c>
      <c r="H8">
        <f t="shared" si="1"/>
        <v>0.875</v>
      </c>
      <c r="I8">
        <v>2.6</v>
      </c>
      <c r="J8">
        <v>0.7</v>
      </c>
    </row>
    <row r="9" spans="1:10" x14ac:dyDescent="0.25">
      <c r="A9" s="2">
        <f t="shared" si="2"/>
        <v>41328</v>
      </c>
      <c r="B9">
        <v>0.3</v>
      </c>
      <c r="C9">
        <v>18</v>
      </c>
      <c r="D9">
        <v>3</v>
      </c>
      <c r="E9">
        <f t="shared" ref="E8:E11" si="3">E8+0.0375</f>
        <v>0.14749999999999999</v>
      </c>
      <c r="F9" t="s">
        <v>29</v>
      </c>
      <c r="G9">
        <f t="shared" si="0"/>
        <v>3</v>
      </c>
      <c r="H9">
        <f t="shared" si="1"/>
        <v>0.75</v>
      </c>
      <c r="I9">
        <v>2.4</v>
      </c>
      <c r="J9">
        <v>0.6</v>
      </c>
    </row>
    <row r="10" spans="1:10" x14ac:dyDescent="0.25">
      <c r="A10" s="2">
        <f t="shared" si="2"/>
        <v>41340</v>
      </c>
      <c r="B10">
        <v>0.25659999999999999</v>
      </c>
      <c r="C10">
        <f>12+6*0.566</f>
        <v>15.396000000000001</v>
      </c>
      <c r="D10">
        <v>2.5659999999999998</v>
      </c>
      <c r="E10">
        <f t="shared" si="3"/>
        <v>0.185</v>
      </c>
      <c r="F10" t="s">
        <v>27</v>
      </c>
      <c r="G10">
        <f t="shared" si="0"/>
        <v>2.75</v>
      </c>
      <c r="H10">
        <f t="shared" si="1"/>
        <v>1.25</v>
      </c>
      <c r="I10">
        <v>2.2000000000000002</v>
      </c>
      <c r="J10">
        <v>1</v>
      </c>
    </row>
    <row r="11" spans="1:10" x14ac:dyDescent="0.25">
      <c r="A11" s="2">
        <f t="shared" si="2"/>
        <v>41352</v>
      </c>
      <c r="B11">
        <v>0.28739999999999999</v>
      </c>
      <c r="C11">
        <f>12+6*0.874</f>
        <v>17.244</v>
      </c>
      <c r="D11">
        <v>2.8740000000000001</v>
      </c>
      <c r="E11">
        <f t="shared" si="3"/>
        <v>0.2225</v>
      </c>
      <c r="F11" t="s">
        <v>27</v>
      </c>
      <c r="G11">
        <f t="shared" si="0"/>
        <v>3.25</v>
      </c>
      <c r="H11">
        <f t="shared" si="1"/>
        <v>1.25</v>
      </c>
      <c r="I11">
        <v>2.6</v>
      </c>
      <c r="J11">
        <v>1</v>
      </c>
    </row>
    <row r="12" spans="1:10" x14ac:dyDescent="0.25">
      <c r="A12" s="2">
        <f t="shared" si="2"/>
        <v>41364</v>
      </c>
      <c r="B12">
        <v>0.31780000000000003</v>
      </c>
      <c r="C12">
        <f>18+9*0.178</f>
        <v>19.602</v>
      </c>
      <c r="D12">
        <f>3+0.178*2</f>
        <v>3.3559999999999999</v>
      </c>
      <c r="E12">
        <v>0.15</v>
      </c>
      <c r="F12" t="s">
        <v>25</v>
      </c>
      <c r="G12">
        <f t="shared" si="0"/>
        <v>3.375</v>
      </c>
      <c r="H12">
        <f t="shared" si="1"/>
        <v>1.25</v>
      </c>
      <c r="I12">
        <v>2.7</v>
      </c>
      <c r="J12">
        <v>1</v>
      </c>
    </row>
    <row r="13" spans="1:10" x14ac:dyDescent="0.25">
      <c r="A13" s="2">
        <f t="shared" si="2"/>
        <v>41376</v>
      </c>
      <c r="B13">
        <v>0.34599999999999997</v>
      </c>
      <c r="C13">
        <f>18+9*0.46</f>
        <v>22.14</v>
      </c>
      <c r="D13">
        <f>3+0.46*2</f>
        <v>3.92</v>
      </c>
      <c r="E13">
        <v>0.1</v>
      </c>
      <c r="F13" t="s">
        <v>25</v>
      </c>
      <c r="G13">
        <f t="shared" si="0"/>
        <v>3.625</v>
      </c>
      <c r="H13">
        <f t="shared" si="1"/>
        <v>1.25</v>
      </c>
      <c r="I13">
        <v>2.9</v>
      </c>
      <c r="J13">
        <v>1</v>
      </c>
    </row>
    <row r="14" spans="1:10" x14ac:dyDescent="0.25">
      <c r="A14" s="2">
        <f t="shared" si="2"/>
        <v>41388</v>
      </c>
      <c r="B14">
        <v>0.36980000000000002</v>
      </c>
      <c r="C14">
        <f>18+9*0.698</f>
        <v>24.282</v>
      </c>
      <c r="D14">
        <f>3+0.698*2</f>
        <v>4.3959999999999999</v>
      </c>
      <c r="E14">
        <v>7.0000000000000007E-2</v>
      </c>
      <c r="F14" t="s">
        <v>26</v>
      </c>
      <c r="G14">
        <f t="shared" si="0"/>
        <v>3.75</v>
      </c>
      <c r="H14">
        <f t="shared" si="1"/>
        <v>1.875</v>
      </c>
      <c r="I14">
        <v>3</v>
      </c>
      <c r="J14">
        <v>1.5</v>
      </c>
    </row>
    <row r="15" spans="1:10" x14ac:dyDescent="0.25">
      <c r="A15" s="2">
        <f t="shared" si="2"/>
        <v>41400</v>
      </c>
      <c r="B15">
        <v>0.3876</v>
      </c>
      <c r="C15">
        <f>18+9*0.876</f>
        <v>25.884</v>
      </c>
      <c r="D15">
        <f>3+0.876*2</f>
        <v>4.7519999999999998</v>
      </c>
      <c r="E15">
        <v>0.05</v>
      </c>
      <c r="F15" t="s">
        <v>26</v>
      </c>
      <c r="G15">
        <f t="shared" si="0"/>
        <v>3.75</v>
      </c>
      <c r="H15">
        <f t="shared" si="1"/>
        <v>1.875</v>
      </c>
      <c r="I15">
        <v>3</v>
      </c>
      <c r="J15">
        <v>1.5</v>
      </c>
    </row>
    <row r="16" spans="1:10" x14ac:dyDescent="0.25">
      <c r="A16" s="2">
        <f t="shared" si="2"/>
        <v>41412</v>
      </c>
      <c r="B16">
        <v>0.39779999999999999</v>
      </c>
      <c r="C16">
        <f>18+9*0.978</f>
        <v>26.802</v>
      </c>
      <c r="D16">
        <f>3+0.978*2</f>
        <v>4.9559999999999995</v>
      </c>
      <c r="E16">
        <v>0.05</v>
      </c>
      <c r="F16" t="s">
        <v>26</v>
      </c>
      <c r="G16">
        <f t="shared" si="0"/>
        <v>3.75</v>
      </c>
      <c r="H16">
        <f t="shared" si="1"/>
        <v>1.875</v>
      </c>
      <c r="I16">
        <v>3</v>
      </c>
      <c r="J16">
        <v>1.5</v>
      </c>
    </row>
    <row r="17" spans="1:13" x14ac:dyDescent="0.25">
      <c r="A17" s="2">
        <f t="shared" si="2"/>
        <v>41424</v>
      </c>
      <c r="B17">
        <v>0.39960000000000001</v>
      </c>
      <c r="C17">
        <f>18+9*0.996</f>
        <v>26.963999999999999</v>
      </c>
      <c r="D17">
        <f>3+0.996*2</f>
        <v>4.992</v>
      </c>
      <c r="E17">
        <v>0.05</v>
      </c>
      <c r="F17" t="s">
        <v>26</v>
      </c>
      <c r="G17">
        <f t="shared" si="0"/>
        <v>3.75</v>
      </c>
      <c r="H17">
        <f t="shared" si="1"/>
        <v>1.875</v>
      </c>
      <c r="I17">
        <v>3</v>
      </c>
      <c r="J17">
        <v>1.5</v>
      </c>
    </row>
    <row r="18" spans="1:13" x14ac:dyDescent="0.25">
      <c r="A18" s="2">
        <f t="shared" si="2"/>
        <v>41436</v>
      </c>
      <c r="B18">
        <v>0.39290000000000003</v>
      </c>
      <c r="C18">
        <f>18+9*0.929</f>
        <v>26.361000000000001</v>
      </c>
      <c r="D18">
        <f>3+0.929*2</f>
        <v>4.8580000000000005</v>
      </c>
      <c r="E18">
        <v>0.05</v>
      </c>
      <c r="F18" t="s">
        <v>26</v>
      </c>
      <c r="G18">
        <f t="shared" si="0"/>
        <v>3.75</v>
      </c>
      <c r="H18">
        <f t="shared" si="1"/>
        <v>1.875</v>
      </c>
      <c r="I18">
        <v>3</v>
      </c>
      <c r="J18">
        <v>1.5</v>
      </c>
    </row>
    <row r="19" spans="1:13" x14ac:dyDescent="0.25">
      <c r="A19" s="2">
        <f t="shared" si="2"/>
        <v>41448</v>
      </c>
      <c r="B19">
        <v>0.37809999999999999</v>
      </c>
      <c r="C19">
        <f>18+9*0.781</f>
        <v>25.029</v>
      </c>
      <c r="D19">
        <f>3+0.2781*2</f>
        <v>3.5562</v>
      </c>
      <c r="E19">
        <v>0.05</v>
      </c>
      <c r="F19" t="s">
        <v>26</v>
      </c>
      <c r="G19">
        <f t="shared" si="0"/>
        <v>3.75</v>
      </c>
      <c r="H19">
        <f t="shared" si="1"/>
        <v>1.875</v>
      </c>
      <c r="I19">
        <v>3</v>
      </c>
      <c r="J19">
        <v>1.5</v>
      </c>
    </row>
    <row r="20" spans="1:13" x14ac:dyDescent="0.25">
      <c r="A20" s="2">
        <f t="shared" si="2"/>
        <v>41460</v>
      </c>
      <c r="B20">
        <v>0.35649999999999998</v>
      </c>
      <c r="C20">
        <f>18+9*0.565</f>
        <v>23.085000000000001</v>
      </c>
      <c r="D20">
        <f>3+0.565*2</f>
        <v>4.13</v>
      </c>
      <c r="E20">
        <v>0.05</v>
      </c>
      <c r="F20" t="s">
        <v>26</v>
      </c>
      <c r="G20">
        <f t="shared" si="0"/>
        <v>3.75</v>
      </c>
      <c r="H20">
        <f t="shared" si="1"/>
        <v>1.875</v>
      </c>
      <c r="I20">
        <v>3</v>
      </c>
      <c r="J20">
        <v>1.5</v>
      </c>
    </row>
    <row r="21" spans="1:13" x14ac:dyDescent="0.25">
      <c r="A21" s="2">
        <f t="shared" si="2"/>
        <v>41472</v>
      </c>
      <c r="B21">
        <v>0.32990000000000003</v>
      </c>
      <c r="C21">
        <f>18+9*0.299</f>
        <v>20.690999999999999</v>
      </c>
      <c r="D21">
        <f>3+0.299*2</f>
        <v>3.5979999999999999</v>
      </c>
      <c r="E21">
        <v>0.05</v>
      </c>
      <c r="F21" t="s">
        <v>26</v>
      </c>
      <c r="G21">
        <f t="shared" si="0"/>
        <v>3.75</v>
      </c>
      <c r="H21">
        <f t="shared" si="1"/>
        <v>1.875</v>
      </c>
      <c r="I21">
        <v>3</v>
      </c>
      <c r="J21">
        <v>1.5</v>
      </c>
    </row>
    <row r="22" spans="1:13" x14ac:dyDescent="0.25">
      <c r="A22" s="2">
        <f t="shared" si="2"/>
        <v>41484</v>
      </c>
      <c r="B22">
        <v>0.30020000000000002</v>
      </c>
      <c r="C22">
        <f>18+9*0.02</f>
        <v>18.18</v>
      </c>
      <c r="D22">
        <f>3+0.02*2</f>
        <v>3.04</v>
      </c>
      <c r="E22">
        <v>0.05</v>
      </c>
      <c r="F22" t="s">
        <v>26</v>
      </c>
      <c r="G22">
        <f t="shared" si="0"/>
        <v>3.75</v>
      </c>
      <c r="H22">
        <f t="shared" si="1"/>
        <v>1.875</v>
      </c>
      <c r="I22">
        <v>3</v>
      </c>
      <c r="J22">
        <v>1.5</v>
      </c>
    </row>
    <row r="23" spans="1:13" x14ac:dyDescent="0.25">
      <c r="A23" s="2">
        <f t="shared" si="2"/>
        <v>41496</v>
      </c>
      <c r="B23">
        <v>0.26939999999999997</v>
      </c>
      <c r="C23">
        <f>12+6*0.694</f>
        <v>16.164000000000001</v>
      </c>
      <c r="D23">
        <v>2.694</v>
      </c>
      <c r="E23">
        <v>0.05</v>
      </c>
      <c r="F23" t="s">
        <v>26</v>
      </c>
      <c r="G23">
        <f t="shared" si="0"/>
        <v>3.75</v>
      </c>
      <c r="H23">
        <f t="shared" si="1"/>
        <v>1.875</v>
      </c>
      <c r="I23">
        <v>3</v>
      </c>
      <c r="J23">
        <v>1.5</v>
      </c>
    </row>
    <row r="24" spans="1:13" x14ac:dyDescent="0.25">
      <c r="A24" s="2">
        <f t="shared" si="2"/>
        <v>41508</v>
      </c>
      <c r="B24">
        <v>0.2392</v>
      </c>
      <c r="C24">
        <f>12+6*0.392</f>
        <v>14.352</v>
      </c>
      <c r="D24">
        <v>2.3919999999999999</v>
      </c>
      <c r="E24">
        <v>0.06</v>
      </c>
      <c r="F24" t="s">
        <v>26</v>
      </c>
      <c r="G24">
        <f t="shared" si="0"/>
        <v>3.75</v>
      </c>
      <c r="H24">
        <f t="shared" si="1"/>
        <v>1.875</v>
      </c>
      <c r="I24">
        <v>3</v>
      </c>
      <c r="J24">
        <v>1.5</v>
      </c>
    </row>
    <row r="25" spans="1:13" x14ac:dyDescent="0.25">
      <c r="A25" s="2">
        <f t="shared" si="2"/>
        <v>41520</v>
      </c>
      <c r="B25">
        <v>0.21110000000000001</v>
      </c>
      <c r="C25">
        <f>12+6*0.111</f>
        <v>12.666</v>
      </c>
      <c r="D25">
        <v>2.11</v>
      </c>
      <c r="E25">
        <v>7.0000000000000007E-2</v>
      </c>
      <c r="F25" t="s">
        <v>26</v>
      </c>
      <c r="G25">
        <f t="shared" si="0"/>
        <v>4</v>
      </c>
      <c r="H25">
        <f t="shared" si="1"/>
        <v>2.125</v>
      </c>
      <c r="I25">
        <v>3.2</v>
      </c>
      <c r="J25">
        <v>1.7</v>
      </c>
    </row>
    <row r="26" spans="1:13" x14ac:dyDescent="0.25">
      <c r="A26" s="2">
        <f t="shared" si="2"/>
        <v>41532</v>
      </c>
      <c r="B26">
        <v>0.1862</v>
      </c>
      <c r="C26">
        <f>5+0.862*7</f>
        <v>11.033999999999999</v>
      </c>
      <c r="D26">
        <v>1.8620000000000001</v>
      </c>
      <c r="E26">
        <f>E25+0.03</f>
        <v>0.1</v>
      </c>
      <c r="F26" t="s">
        <v>27</v>
      </c>
      <c r="G26">
        <f t="shared" si="0"/>
        <v>4.5</v>
      </c>
      <c r="H26">
        <f t="shared" si="1"/>
        <v>2.25</v>
      </c>
      <c r="I26">
        <v>3.6</v>
      </c>
      <c r="J26">
        <v>1.8</v>
      </c>
    </row>
    <row r="27" spans="1:13" x14ac:dyDescent="0.25">
      <c r="A27" s="2">
        <f t="shared" si="2"/>
        <v>41544</v>
      </c>
      <c r="B27">
        <v>0.16500000000000001</v>
      </c>
      <c r="C27">
        <f>5+0.65*7</f>
        <v>9.5500000000000007</v>
      </c>
      <c r="D27">
        <v>1.65</v>
      </c>
      <c r="E27">
        <f>E26+0.03</f>
        <v>0.13</v>
      </c>
      <c r="F27" t="s">
        <v>27</v>
      </c>
      <c r="G27">
        <f t="shared" si="0"/>
        <v>4.625</v>
      </c>
      <c r="H27">
        <f t="shared" si="1"/>
        <v>2.375</v>
      </c>
      <c r="I27">
        <v>3.7</v>
      </c>
      <c r="J27">
        <v>1.9</v>
      </c>
    </row>
    <row r="28" spans="1:13" x14ac:dyDescent="0.25">
      <c r="A28" s="2">
        <f t="shared" si="2"/>
        <v>41556</v>
      </c>
      <c r="B28">
        <v>0.14760000000000001</v>
      </c>
      <c r="C28">
        <f>5+0.476*7</f>
        <v>8.3320000000000007</v>
      </c>
      <c r="D28">
        <v>1.476</v>
      </c>
      <c r="E28">
        <f>E27+0.03</f>
        <v>0.16</v>
      </c>
      <c r="F28" t="s">
        <v>27</v>
      </c>
      <c r="G28">
        <f t="shared" si="0"/>
        <v>4.875</v>
      </c>
      <c r="H28">
        <f t="shared" si="1"/>
        <v>2.5</v>
      </c>
      <c r="I28">
        <v>3.9</v>
      </c>
      <c r="J28">
        <v>2</v>
      </c>
    </row>
    <row r="29" spans="1:13" x14ac:dyDescent="0.25">
      <c r="A29" s="2">
        <f t="shared" si="2"/>
        <v>41568</v>
      </c>
      <c r="B29">
        <v>0.1338</v>
      </c>
      <c r="C29">
        <f>5+0.338*7</f>
        <v>7.3659999999999997</v>
      </c>
      <c r="D29">
        <v>1.3380000000000001</v>
      </c>
      <c r="E29">
        <f>E28+0.03</f>
        <v>0.19</v>
      </c>
      <c r="F29" t="s">
        <v>27</v>
      </c>
      <c r="G29">
        <f t="shared" si="0"/>
        <v>5.25</v>
      </c>
      <c r="H29">
        <f t="shared" si="1"/>
        <v>2.625</v>
      </c>
      <c r="I29">
        <v>4.2</v>
      </c>
      <c r="J29">
        <v>2.1</v>
      </c>
    </row>
    <row r="30" spans="1:13" x14ac:dyDescent="0.25">
      <c r="A30" s="2">
        <f t="shared" si="2"/>
        <v>41580</v>
      </c>
      <c r="B30">
        <v>0.1234</v>
      </c>
      <c r="C30">
        <f>5+0.234*7</f>
        <v>6.6379999999999999</v>
      </c>
      <c r="D30">
        <v>1.234</v>
      </c>
      <c r="E30">
        <f>E29+0.03</f>
        <v>0.22</v>
      </c>
      <c r="F30" t="s">
        <v>27</v>
      </c>
      <c r="G30">
        <f t="shared" si="0"/>
        <v>5.375</v>
      </c>
      <c r="H30">
        <f t="shared" si="1"/>
        <v>2.5</v>
      </c>
      <c r="I30">
        <v>4.3</v>
      </c>
      <c r="J30">
        <v>2</v>
      </c>
      <c r="M30">
        <f>0.03</f>
        <v>0.03</v>
      </c>
    </row>
    <row r="31" spans="1:13" x14ac:dyDescent="0.25">
      <c r="A31" s="2">
        <f t="shared" si="2"/>
        <v>41592</v>
      </c>
      <c r="B31">
        <v>0.1157</v>
      </c>
      <c r="C31">
        <f>5+0.157*7</f>
        <v>6.0990000000000002</v>
      </c>
      <c r="D31">
        <v>1.157</v>
      </c>
      <c r="E31">
        <v>0.26</v>
      </c>
      <c r="F31" t="s">
        <v>27</v>
      </c>
      <c r="G31">
        <f t="shared" si="0"/>
        <v>5</v>
      </c>
      <c r="H31">
        <f t="shared" si="1"/>
        <v>2.5</v>
      </c>
      <c r="I31">
        <v>4</v>
      </c>
      <c r="J31">
        <v>2</v>
      </c>
    </row>
    <row r="32" spans="1:13" x14ac:dyDescent="0.25">
      <c r="A32" s="2">
        <f t="shared" si="2"/>
        <v>41604</v>
      </c>
      <c r="B32">
        <v>0.1132</v>
      </c>
      <c r="C32">
        <f>5+0.132*7</f>
        <v>5.9240000000000004</v>
      </c>
      <c r="D32">
        <v>1.1319999999999999</v>
      </c>
      <c r="E32">
        <f>E31+0.03</f>
        <v>0.29000000000000004</v>
      </c>
      <c r="F32" t="s">
        <v>27</v>
      </c>
      <c r="G32">
        <f t="shared" si="0"/>
        <v>3.75</v>
      </c>
      <c r="H32">
        <f t="shared" si="1"/>
        <v>1.875</v>
      </c>
      <c r="I32">
        <v>3</v>
      </c>
      <c r="J32">
        <v>1.5</v>
      </c>
    </row>
    <row r="33" spans="1:10" x14ac:dyDescent="0.25">
      <c r="A33" s="2">
        <f t="shared" si="2"/>
        <v>41616</v>
      </c>
      <c r="B33">
        <v>0.11990000000000001</v>
      </c>
      <c r="C33">
        <f>5+0.199*7</f>
        <v>6.3929999999999998</v>
      </c>
      <c r="D33">
        <v>1.1990000000000001</v>
      </c>
      <c r="E33">
        <f>E32+0.03</f>
        <v>0.32000000000000006</v>
      </c>
      <c r="F33" t="s">
        <v>27</v>
      </c>
      <c r="G33">
        <f t="shared" si="0"/>
        <v>3.75</v>
      </c>
      <c r="H33">
        <f t="shared" si="1"/>
        <v>1.875</v>
      </c>
      <c r="I33">
        <v>3</v>
      </c>
      <c r="J33">
        <v>1.5</v>
      </c>
    </row>
    <row r="34" spans="1:10" x14ac:dyDescent="0.25">
      <c r="A34" s="2">
        <f t="shared" si="2"/>
        <v>41628</v>
      </c>
      <c r="B34">
        <v>0.12909999999999999</v>
      </c>
      <c r="C34">
        <f>5+0.291*7</f>
        <v>7.0369999999999999</v>
      </c>
      <c r="D34">
        <v>1.2909999999999999</v>
      </c>
      <c r="E34">
        <f>E33+0.03</f>
        <v>0.35000000000000009</v>
      </c>
      <c r="F34" t="s">
        <v>27</v>
      </c>
      <c r="G34">
        <f t="shared" si="0"/>
        <v>3.75</v>
      </c>
      <c r="H34">
        <f t="shared" si="1"/>
        <v>1.875</v>
      </c>
      <c r="I34">
        <v>3</v>
      </c>
      <c r="J34">
        <v>1.5</v>
      </c>
    </row>
    <row r="35" spans="1:10" x14ac:dyDescent="0.25">
      <c r="A35" s="2">
        <f t="shared" si="2"/>
        <v>41640</v>
      </c>
      <c r="B35">
        <v>0.1414</v>
      </c>
      <c r="C35">
        <f>5+0.414*7</f>
        <v>7.8979999999999997</v>
      </c>
      <c r="D35">
        <v>1.4139999999999999</v>
      </c>
      <c r="E35">
        <v>0.36</v>
      </c>
      <c r="F35" t="s">
        <v>27</v>
      </c>
      <c r="G35">
        <f t="shared" si="0"/>
        <v>3.125</v>
      </c>
      <c r="H35">
        <f t="shared" si="1"/>
        <v>1.25</v>
      </c>
      <c r="I35">
        <v>2.5</v>
      </c>
      <c r="J35">
        <v>1</v>
      </c>
    </row>
    <row r="36" spans="1:10" x14ac:dyDescent="0.25">
      <c r="A36" s="2">
        <f t="shared" si="2"/>
        <v>41652</v>
      </c>
      <c r="B36">
        <v>0.15720000000000001</v>
      </c>
      <c r="C36">
        <f>5+0.572*7</f>
        <v>9.0039999999999996</v>
      </c>
      <c r="D36">
        <v>1.5720000000000001</v>
      </c>
      <c r="E36">
        <v>0.37</v>
      </c>
      <c r="F36" t="s">
        <v>27</v>
      </c>
      <c r="G36">
        <f t="shared" si="0"/>
        <v>3.125</v>
      </c>
      <c r="H36">
        <f t="shared" si="1"/>
        <v>0.875</v>
      </c>
      <c r="I36">
        <v>2.5</v>
      </c>
      <c r="J36">
        <v>0.7</v>
      </c>
    </row>
    <row r="37" spans="1:10" x14ac:dyDescent="0.25">
      <c r="A37" s="2">
        <f t="shared" si="2"/>
        <v>41664</v>
      </c>
      <c r="B37">
        <v>0.1769</v>
      </c>
      <c r="C37">
        <f>5+0.769*7</f>
        <v>10.382999999999999</v>
      </c>
      <c r="D37">
        <v>1.7689999999999999</v>
      </c>
      <c r="E37">
        <v>0.38</v>
      </c>
      <c r="F37" t="s">
        <v>27</v>
      </c>
      <c r="G37">
        <f t="shared" si="0"/>
        <v>3.125</v>
      </c>
      <c r="H37">
        <f t="shared" si="1"/>
        <v>0.75</v>
      </c>
      <c r="I37">
        <v>2.5</v>
      </c>
      <c r="J37">
        <v>0.6</v>
      </c>
    </row>
    <row r="38" spans="1:10" x14ac:dyDescent="0.25">
      <c r="A38" s="1"/>
    </row>
    <row r="39" spans="1:10" x14ac:dyDescent="0.25">
      <c r="A39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AEA35-ACDA-4DEF-B339-4D85105A3390}">
  <dimension ref="A1:D22"/>
  <sheetViews>
    <sheetView zoomScale="160" zoomScaleNormal="160" workbookViewId="0">
      <selection activeCell="A4" sqref="A4:B7"/>
    </sheetView>
  </sheetViews>
  <sheetFormatPr defaultRowHeight="15" x14ac:dyDescent="0.25"/>
  <cols>
    <col min="1" max="1" width="19.140625" customWidth="1"/>
    <col min="2" max="2" width="9.7109375" customWidth="1"/>
    <col min="3" max="3" width="19.140625" customWidth="1"/>
    <col min="4" max="4" width="13.140625" customWidth="1"/>
  </cols>
  <sheetData>
    <row r="1" spans="1:4" x14ac:dyDescent="0.25">
      <c r="A1" t="s">
        <v>2</v>
      </c>
    </row>
    <row r="2" spans="1:4" x14ac:dyDescent="0.25">
      <c r="A2" t="s">
        <v>9</v>
      </c>
    </row>
    <row r="3" spans="1:4" x14ac:dyDescent="0.25">
      <c r="A3" t="s">
        <v>0</v>
      </c>
      <c r="B3" t="s">
        <v>3</v>
      </c>
      <c r="C3" t="s">
        <v>1</v>
      </c>
      <c r="D3" t="s">
        <v>4</v>
      </c>
    </row>
    <row r="4" spans="1:4" x14ac:dyDescent="0.25">
      <c r="A4">
        <v>0.1</v>
      </c>
      <c r="B4" t="s">
        <v>5</v>
      </c>
      <c r="C4">
        <v>0.1</v>
      </c>
    </row>
    <row r="5" spans="1:4" x14ac:dyDescent="0.25">
      <c r="A5">
        <v>0.2</v>
      </c>
      <c r="B5" t="s">
        <v>6</v>
      </c>
      <c r="C5">
        <v>0.2</v>
      </c>
    </row>
    <row r="6" spans="1:4" x14ac:dyDescent="0.25">
      <c r="A6">
        <v>0.3</v>
      </c>
      <c r="B6" t="s">
        <v>7</v>
      </c>
      <c r="C6">
        <v>0.3</v>
      </c>
    </row>
    <row r="7" spans="1:4" x14ac:dyDescent="0.25">
      <c r="A7">
        <v>0.4</v>
      </c>
      <c r="B7" t="s">
        <v>8</v>
      </c>
      <c r="C7">
        <v>0.4</v>
      </c>
    </row>
    <row r="9" spans="1:4" x14ac:dyDescent="0.25">
      <c r="A9" t="s">
        <v>10</v>
      </c>
    </row>
    <row r="10" spans="1:4" x14ac:dyDescent="0.25">
      <c r="A10" t="s">
        <v>0</v>
      </c>
      <c r="B10" t="s">
        <v>3</v>
      </c>
      <c r="C10" t="s">
        <v>1</v>
      </c>
    </row>
    <row r="11" spans="1:4" x14ac:dyDescent="0.25">
      <c r="A11">
        <v>0.1</v>
      </c>
      <c r="B11" t="s">
        <v>5</v>
      </c>
    </row>
    <row r="12" spans="1:4" x14ac:dyDescent="0.25">
      <c r="A12">
        <v>0.2</v>
      </c>
      <c r="B12" t="s">
        <v>11</v>
      </c>
    </row>
    <row r="13" spans="1:4" x14ac:dyDescent="0.25">
      <c r="A13">
        <v>0.3</v>
      </c>
      <c r="B13" t="s">
        <v>12</v>
      </c>
    </row>
    <row r="14" spans="1:4" x14ac:dyDescent="0.25">
      <c r="A14">
        <v>0.4</v>
      </c>
      <c r="B14" t="s">
        <v>13</v>
      </c>
    </row>
    <row r="17" spans="1:3" x14ac:dyDescent="0.25">
      <c r="A17" t="s">
        <v>20</v>
      </c>
      <c r="B17" t="s">
        <v>21</v>
      </c>
      <c r="C17" t="s">
        <v>23</v>
      </c>
    </row>
    <row r="18" spans="1:3" x14ac:dyDescent="0.25">
      <c r="A18" t="s">
        <v>19</v>
      </c>
      <c r="B18" t="s">
        <v>22</v>
      </c>
    </row>
    <row r="19" spans="1:3" x14ac:dyDescent="0.25">
      <c r="A19" t="s">
        <v>14</v>
      </c>
      <c r="B19" t="s">
        <v>15</v>
      </c>
    </row>
    <row r="20" spans="1:3" x14ac:dyDescent="0.25">
      <c r="A20" t="s">
        <v>17</v>
      </c>
      <c r="B20" t="s">
        <v>18</v>
      </c>
    </row>
    <row r="22" spans="1:3" x14ac:dyDescent="0.25">
      <c r="A22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26BD-78E9-4C8E-B6A4-E314EC881BAC}">
  <dimension ref="A1:M39"/>
  <sheetViews>
    <sheetView workbookViewId="0">
      <selection activeCell="M31" sqref="M31"/>
    </sheetView>
  </sheetViews>
  <sheetFormatPr defaultRowHeight="15" x14ac:dyDescent="0.25"/>
  <cols>
    <col min="1" max="1" width="11.42578125" customWidth="1"/>
    <col min="2" max="4" width="13.7109375" customWidth="1"/>
    <col min="5" max="5" width="13.140625" customWidth="1"/>
    <col min="6" max="6" width="10.85546875" customWidth="1"/>
  </cols>
  <sheetData>
    <row r="1" spans="1:10" x14ac:dyDescent="0.25">
      <c r="A1" t="s">
        <v>35</v>
      </c>
      <c r="B1" t="s">
        <v>24</v>
      </c>
      <c r="C1" t="s">
        <v>30</v>
      </c>
      <c r="D1" t="s">
        <v>31</v>
      </c>
      <c r="E1" t="s">
        <v>1</v>
      </c>
      <c r="F1" t="s">
        <v>32</v>
      </c>
      <c r="G1" t="s">
        <v>33</v>
      </c>
      <c r="H1" t="s">
        <v>34</v>
      </c>
    </row>
    <row r="2" spans="1:10" x14ac:dyDescent="0.25">
      <c r="A2" s="2">
        <v>41244</v>
      </c>
      <c r="B2">
        <v>0.1132</v>
      </c>
      <c r="C2">
        <f>5+0.132*7</f>
        <v>5.9240000000000004</v>
      </c>
      <c r="D2">
        <v>1.1299999999999999</v>
      </c>
      <c r="E2">
        <v>0.32200000000000001</v>
      </c>
      <c r="F2" t="s">
        <v>27</v>
      </c>
      <c r="G2">
        <f>I2*1.25</f>
        <v>4.375</v>
      </c>
      <c r="H2">
        <f>J2*1.25</f>
        <v>2.375</v>
      </c>
      <c r="I2">
        <v>3.5</v>
      </c>
      <c r="J2">
        <v>1.9</v>
      </c>
    </row>
    <row r="3" spans="1:10" x14ac:dyDescent="0.25">
      <c r="A3" s="2">
        <f>A2+12</f>
        <v>41256</v>
      </c>
      <c r="B3">
        <v>0.12</v>
      </c>
      <c r="C3">
        <f>5+0.2*7</f>
        <v>6.4</v>
      </c>
      <c r="D3">
        <v>1.2</v>
      </c>
      <c r="E3">
        <f>E2+0.0375</f>
        <v>0.35949999999999999</v>
      </c>
      <c r="F3" t="s">
        <v>27</v>
      </c>
      <c r="G3">
        <f t="shared" ref="G3:H37" si="0">I3*1.25</f>
        <v>4.25</v>
      </c>
      <c r="H3">
        <f t="shared" si="0"/>
        <v>2.125</v>
      </c>
      <c r="I3">
        <v>3.4</v>
      </c>
      <c r="J3">
        <v>1.7</v>
      </c>
    </row>
    <row r="4" spans="1:10" x14ac:dyDescent="0.25">
      <c r="A4" s="2">
        <f>A3+12</f>
        <v>41268</v>
      </c>
      <c r="B4">
        <v>0.4</v>
      </c>
      <c r="C4">
        <v>27</v>
      </c>
      <c r="D4">
        <v>5</v>
      </c>
      <c r="E4">
        <f t="shared" ref="E4:E5" si="1">E3+0.0375</f>
        <v>0.39699999999999996</v>
      </c>
      <c r="F4" t="s">
        <v>27</v>
      </c>
      <c r="G4">
        <f t="shared" si="0"/>
        <v>4.125</v>
      </c>
      <c r="H4">
        <f t="shared" si="0"/>
        <v>1.875</v>
      </c>
      <c r="I4">
        <v>3.3</v>
      </c>
      <c r="J4">
        <v>1.5</v>
      </c>
    </row>
    <row r="5" spans="1:10" x14ac:dyDescent="0.25">
      <c r="A5" s="2">
        <f t="shared" ref="A5:A37" si="2">A4+12</f>
        <v>41280</v>
      </c>
      <c r="B5">
        <v>0.2</v>
      </c>
      <c r="C5">
        <v>12</v>
      </c>
      <c r="D5">
        <v>2</v>
      </c>
      <c r="E5">
        <f t="shared" si="1"/>
        <v>0.43449999999999994</v>
      </c>
      <c r="F5" t="s">
        <v>27</v>
      </c>
      <c r="G5">
        <f t="shared" si="0"/>
        <v>4</v>
      </c>
      <c r="H5">
        <f t="shared" si="0"/>
        <v>2.375</v>
      </c>
      <c r="I5">
        <v>3.2</v>
      </c>
      <c r="J5">
        <v>1.9</v>
      </c>
    </row>
    <row r="6" spans="1:10" x14ac:dyDescent="0.25">
      <c r="A6" s="2">
        <f t="shared" si="2"/>
        <v>41292</v>
      </c>
      <c r="B6">
        <v>0.15720000000000001</v>
      </c>
      <c r="C6">
        <f>5+0.572*7</f>
        <v>9.0039999999999996</v>
      </c>
      <c r="D6">
        <f>1.572</f>
        <v>1.5720000000000001</v>
      </c>
      <c r="E6">
        <v>0.05</v>
      </c>
      <c r="F6" t="s">
        <v>28</v>
      </c>
      <c r="G6">
        <f t="shared" si="0"/>
        <v>3.75</v>
      </c>
      <c r="H6">
        <f t="shared" si="0"/>
        <v>1.875</v>
      </c>
      <c r="I6">
        <v>3</v>
      </c>
      <c r="J6">
        <v>1.5</v>
      </c>
    </row>
    <row r="7" spans="1:10" x14ac:dyDescent="0.25">
      <c r="A7" s="2">
        <f t="shared" si="2"/>
        <v>41304</v>
      </c>
      <c r="B7">
        <v>0.1769</v>
      </c>
      <c r="C7">
        <f>5+0.769*7</f>
        <v>10.382999999999999</v>
      </c>
      <c r="D7">
        <v>1.7689999999999999</v>
      </c>
      <c r="E7">
        <f>E6+0.0375</f>
        <v>8.7499999999999994E-2</v>
      </c>
      <c r="F7" t="s">
        <v>29</v>
      </c>
      <c r="G7">
        <f t="shared" si="0"/>
        <v>3.5</v>
      </c>
      <c r="H7">
        <f t="shared" si="0"/>
        <v>1.25</v>
      </c>
      <c r="I7">
        <v>2.8</v>
      </c>
      <c r="J7">
        <v>1</v>
      </c>
    </row>
    <row r="8" spans="1:10" x14ac:dyDescent="0.25">
      <c r="A8" s="2">
        <f t="shared" si="2"/>
        <v>41316</v>
      </c>
      <c r="B8">
        <v>0.20030000000000001</v>
      </c>
      <c r="C8">
        <f>12+0.03*6</f>
        <v>12.18</v>
      </c>
      <c r="D8">
        <f>2.03</f>
        <v>2.0299999999999998</v>
      </c>
      <c r="E8">
        <f t="shared" ref="E8:E11" si="3">E7+0.0375</f>
        <v>0.125</v>
      </c>
      <c r="F8" t="s">
        <v>29</v>
      </c>
      <c r="G8">
        <f t="shared" si="0"/>
        <v>3.25</v>
      </c>
      <c r="H8">
        <f t="shared" si="0"/>
        <v>0.875</v>
      </c>
      <c r="I8">
        <v>2.6</v>
      </c>
      <c r="J8">
        <v>0.7</v>
      </c>
    </row>
    <row r="9" spans="1:10" x14ac:dyDescent="0.25">
      <c r="A9" s="2">
        <f t="shared" si="2"/>
        <v>41328</v>
      </c>
      <c r="B9">
        <v>0.3</v>
      </c>
      <c r="C9">
        <v>18</v>
      </c>
      <c r="D9">
        <v>3</v>
      </c>
      <c r="E9">
        <f t="shared" si="3"/>
        <v>0.16250000000000001</v>
      </c>
      <c r="F9" t="s">
        <v>29</v>
      </c>
      <c r="G9">
        <f t="shared" si="0"/>
        <v>3</v>
      </c>
      <c r="H9">
        <f t="shared" si="0"/>
        <v>0.75</v>
      </c>
      <c r="I9">
        <v>2.4</v>
      </c>
      <c r="J9">
        <v>0.6</v>
      </c>
    </row>
    <row r="10" spans="1:10" x14ac:dyDescent="0.25">
      <c r="A10" s="2">
        <f t="shared" si="2"/>
        <v>41340</v>
      </c>
      <c r="B10">
        <v>0.25659999999999999</v>
      </c>
      <c r="C10">
        <f>12+6*0.566</f>
        <v>15.396000000000001</v>
      </c>
      <c r="D10">
        <v>2.5659999999999998</v>
      </c>
      <c r="E10">
        <f t="shared" si="3"/>
        <v>0.2</v>
      </c>
      <c r="F10" t="s">
        <v>27</v>
      </c>
      <c r="G10">
        <f t="shared" si="0"/>
        <v>2.75</v>
      </c>
      <c r="H10">
        <f t="shared" si="0"/>
        <v>1.25</v>
      </c>
      <c r="I10">
        <v>2.2000000000000002</v>
      </c>
      <c r="J10">
        <v>1</v>
      </c>
    </row>
    <row r="11" spans="1:10" x14ac:dyDescent="0.25">
      <c r="A11" s="2">
        <f t="shared" si="2"/>
        <v>41352</v>
      </c>
      <c r="B11">
        <v>0.28739999999999999</v>
      </c>
      <c r="C11">
        <f>12+6*0.874</f>
        <v>17.244</v>
      </c>
      <c r="D11">
        <v>2.8740000000000001</v>
      </c>
      <c r="E11">
        <f t="shared" si="3"/>
        <v>0.23750000000000002</v>
      </c>
      <c r="F11" t="s">
        <v>27</v>
      </c>
      <c r="G11">
        <f t="shared" si="0"/>
        <v>3.25</v>
      </c>
      <c r="H11">
        <f t="shared" si="0"/>
        <v>1.25</v>
      </c>
      <c r="I11">
        <v>2.6</v>
      </c>
      <c r="J11">
        <v>1</v>
      </c>
    </row>
    <row r="12" spans="1:10" x14ac:dyDescent="0.25">
      <c r="A12" s="2">
        <f t="shared" si="2"/>
        <v>41364</v>
      </c>
      <c r="B12">
        <v>0.31780000000000003</v>
      </c>
      <c r="C12">
        <f>18+9*0.178</f>
        <v>19.602</v>
      </c>
      <c r="D12">
        <f>3+0.178*2</f>
        <v>3.3559999999999999</v>
      </c>
      <c r="E12">
        <v>0.15</v>
      </c>
      <c r="F12" t="s">
        <v>25</v>
      </c>
      <c r="G12">
        <f t="shared" si="0"/>
        <v>3.375</v>
      </c>
      <c r="H12">
        <f t="shared" si="0"/>
        <v>1.25</v>
      </c>
      <c r="I12">
        <v>2.7</v>
      </c>
      <c r="J12">
        <v>1</v>
      </c>
    </row>
    <row r="13" spans="1:10" x14ac:dyDescent="0.25">
      <c r="A13" s="2">
        <f t="shared" si="2"/>
        <v>41376</v>
      </c>
      <c r="B13">
        <v>0.34599999999999997</v>
      </c>
      <c r="C13">
        <f>18+9*0.46</f>
        <v>22.14</v>
      </c>
      <c r="D13">
        <f>3+0.46*2</f>
        <v>3.92</v>
      </c>
      <c r="E13">
        <v>0.1</v>
      </c>
      <c r="F13" t="s">
        <v>25</v>
      </c>
      <c r="G13">
        <f t="shared" si="0"/>
        <v>3.625</v>
      </c>
      <c r="H13">
        <f t="shared" si="0"/>
        <v>1.25</v>
      </c>
      <c r="I13">
        <v>2.9</v>
      </c>
      <c r="J13">
        <v>1</v>
      </c>
    </row>
    <row r="14" spans="1:10" x14ac:dyDescent="0.25">
      <c r="A14" s="2">
        <f t="shared" si="2"/>
        <v>41388</v>
      </c>
      <c r="B14">
        <v>0.36980000000000002</v>
      </c>
      <c r="C14">
        <f>18+9*0.698</f>
        <v>24.282</v>
      </c>
      <c r="D14">
        <f>3+0.698*2</f>
        <v>4.3959999999999999</v>
      </c>
      <c r="E14">
        <v>7.0000000000000007E-2</v>
      </c>
      <c r="F14" t="s">
        <v>26</v>
      </c>
      <c r="G14">
        <f t="shared" si="0"/>
        <v>3.75</v>
      </c>
      <c r="H14">
        <f t="shared" si="0"/>
        <v>1.875</v>
      </c>
      <c r="I14">
        <v>3</v>
      </c>
      <c r="J14">
        <v>1.5</v>
      </c>
    </row>
    <row r="15" spans="1:10" x14ac:dyDescent="0.25">
      <c r="A15" s="2">
        <f t="shared" si="2"/>
        <v>41400</v>
      </c>
      <c r="B15">
        <v>0.3876</v>
      </c>
      <c r="C15">
        <f>18+9*0.876</f>
        <v>25.884</v>
      </c>
      <c r="D15">
        <f>3+0.876*2</f>
        <v>4.7519999999999998</v>
      </c>
      <c r="E15">
        <v>0.05</v>
      </c>
      <c r="F15" t="s">
        <v>26</v>
      </c>
      <c r="G15">
        <f t="shared" si="0"/>
        <v>3.75</v>
      </c>
      <c r="H15">
        <f t="shared" si="0"/>
        <v>1.875</v>
      </c>
      <c r="I15">
        <v>3</v>
      </c>
      <c r="J15">
        <v>1.5</v>
      </c>
    </row>
    <row r="16" spans="1:10" x14ac:dyDescent="0.25">
      <c r="A16" s="2">
        <f t="shared" si="2"/>
        <v>41412</v>
      </c>
      <c r="B16">
        <v>0.39779999999999999</v>
      </c>
      <c r="C16">
        <f>18+9*0.978</f>
        <v>26.802</v>
      </c>
      <c r="D16">
        <f>3+0.978*2</f>
        <v>4.9559999999999995</v>
      </c>
      <c r="E16">
        <v>0.05</v>
      </c>
      <c r="F16" t="s">
        <v>26</v>
      </c>
      <c r="G16">
        <f t="shared" si="0"/>
        <v>3.75</v>
      </c>
      <c r="H16">
        <f t="shared" si="0"/>
        <v>1.875</v>
      </c>
      <c r="I16">
        <v>3</v>
      </c>
      <c r="J16">
        <v>1.5</v>
      </c>
    </row>
    <row r="17" spans="1:13" x14ac:dyDescent="0.25">
      <c r="A17" s="2">
        <f t="shared" si="2"/>
        <v>41424</v>
      </c>
      <c r="B17">
        <v>0.39960000000000001</v>
      </c>
      <c r="C17">
        <f>18+9*0.996</f>
        <v>26.963999999999999</v>
      </c>
      <c r="D17">
        <f>3+0.996*2</f>
        <v>4.992</v>
      </c>
      <c r="E17">
        <v>0.05</v>
      </c>
      <c r="F17" t="s">
        <v>26</v>
      </c>
      <c r="G17">
        <f t="shared" si="0"/>
        <v>3.75</v>
      </c>
      <c r="H17">
        <f t="shared" si="0"/>
        <v>1.875</v>
      </c>
      <c r="I17">
        <v>3</v>
      </c>
      <c r="J17">
        <v>1.5</v>
      </c>
    </row>
    <row r="18" spans="1:13" x14ac:dyDescent="0.25">
      <c r="A18" s="2">
        <f t="shared" si="2"/>
        <v>41436</v>
      </c>
      <c r="B18">
        <v>0.39290000000000003</v>
      </c>
      <c r="C18">
        <f>18+9*0.929</f>
        <v>26.361000000000001</v>
      </c>
      <c r="D18">
        <f>3+0.929*2</f>
        <v>4.8580000000000005</v>
      </c>
      <c r="E18">
        <v>0.05</v>
      </c>
      <c r="F18" t="s">
        <v>26</v>
      </c>
      <c r="G18">
        <f t="shared" si="0"/>
        <v>3.75</v>
      </c>
      <c r="H18">
        <f t="shared" si="0"/>
        <v>1.875</v>
      </c>
      <c r="I18">
        <v>3</v>
      </c>
      <c r="J18">
        <v>1.5</v>
      </c>
    </row>
    <row r="19" spans="1:13" x14ac:dyDescent="0.25">
      <c r="A19" s="2">
        <f t="shared" si="2"/>
        <v>41448</v>
      </c>
      <c r="B19">
        <v>0.37809999999999999</v>
      </c>
      <c r="C19">
        <f>18+9*0.781</f>
        <v>25.029</v>
      </c>
      <c r="D19">
        <f>3+0.2781*2</f>
        <v>3.5562</v>
      </c>
      <c r="E19">
        <v>0.05</v>
      </c>
      <c r="F19" t="s">
        <v>26</v>
      </c>
      <c r="G19">
        <f t="shared" si="0"/>
        <v>3.75</v>
      </c>
      <c r="H19">
        <f t="shared" si="0"/>
        <v>1.875</v>
      </c>
      <c r="I19">
        <v>3</v>
      </c>
      <c r="J19">
        <v>1.5</v>
      </c>
    </row>
    <row r="20" spans="1:13" x14ac:dyDescent="0.25">
      <c r="A20" s="2">
        <f t="shared" si="2"/>
        <v>41460</v>
      </c>
      <c r="B20">
        <v>0.35649999999999998</v>
      </c>
      <c r="C20">
        <f>18+9*0.565</f>
        <v>23.085000000000001</v>
      </c>
      <c r="D20">
        <f>3+0.565*2</f>
        <v>4.13</v>
      </c>
      <c r="E20">
        <v>0.05</v>
      </c>
      <c r="F20" t="s">
        <v>26</v>
      </c>
      <c r="G20">
        <f t="shared" si="0"/>
        <v>3.75</v>
      </c>
      <c r="H20">
        <f t="shared" si="0"/>
        <v>1.875</v>
      </c>
      <c r="I20">
        <v>3</v>
      </c>
      <c r="J20">
        <v>1.5</v>
      </c>
    </row>
    <row r="21" spans="1:13" x14ac:dyDescent="0.25">
      <c r="A21" s="2">
        <f t="shared" si="2"/>
        <v>41472</v>
      </c>
      <c r="B21">
        <v>0.32990000000000003</v>
      </c>
      <c r="C21">
        <f>18+9*0.299</f>
        <v>20.690999999999999</v>
      </c>
      <c r="D21">
        <f>3+0.299*2</f>
        <v>3.5979999999999999</v>
      </c>
      <c r="E21">
        <v>0.05</v>
      </c>
      <c r="F21" t="s">
        <v>26</v>
      </c>
      <c r="G21">
        <f t="shared" si="0"/>
        <v>3.75</v>
      </c>
      <c r="H21">
        <f t="shared" si="0"/>
        <v>1.875</v>
      </c>
      <c r="I21">
        <v>3</v>
      </c>
      <c r="J21">
        <v>1.5</v>
      </c>
    </row>
    <row r="22" spans="1:13" x14ac:dyDescent="0.25">
      <c r="A22" s="2">
        <f t="shared" si="2"/>
        <v>41484</v>
      </c>
      <c r="B22">
        <v>0.30020000000000002</v>
      </c>
      <c r="C22">
        <f>18+9*0.02</f>
        <v>18.18</v>
      </c>
      <c r="D22">
        <f>3+0.02*2</f>
        <v>3.04</v>
      </c>
      <c r="E22">
        <v>0.05</v>
      </c>
      <c r="F22" t="s">
        <v>26</v>
      </c>
      <c r="G22">
        <f t="shared" si="0"/>
        <v>3.75</v>
      </c>
      <c r="H22">
        <f t="shared" si="0"/>
        <v>1.875</v>
      </c>
      <c r="I22">
        <v>3</v>
      </c>
      <c r="J22">
        <v>1.5</v>
      </c>
    </row>
    <row r="23" spans="1:13" x14ac:dyDescent="0.25">
      <c r="A23" s="2">
        <f t="shared" si="2"/>
        <v>41496</v>
      </c>
      <c r="B23">
        <v>0.26939999999999997</v>
      </c>
      <c r="C23">
        <f>12+6*0.694</f>
        <v>16.164000000000001</v>
      </c>
      <c r="D23">
        <v>2.694</v>
      </c>
      <c r="E23">
        <v>0.05</v>
      </c>
      <c r="F23" t="s">
        <v>26</v>
      </c>
      <c r="G23">
        <f t="shared" si="0"/>
        <v>3.75</v>
      </c>
      <c r="H23">
        <f t="shared" si="0"/>
        <v>1.875</v>
      </c>
      <c r="I23">
        <v>3</v>
      </c>
      <c r="J23">
        <v>1.5</v>
      </c>
    </row>
    <row r="24" spans="1:13" x14ac:dyDescent="0.25">
      <c r="A24" s="2">
        <f t="shared" si="2"/>
        <v>41508</v>
      </c>
      <c r="B24">
        <v>0.2392</v>
      </c>
      <c r="C24">
        <f>12+6*0.392</f>
        <v>14.352</v>
      </c>
      <c r="D24">
        <v>2.3919999999999999</v>
      </c>
      <c r="E24">
        <v>0.06</v>
      </c>
      <c r="F24" t="s">
        <v>26</v>
      </c>
      <c r="G24">
        <f t="shared" si="0"/>
        <v>3.75</v>
      </c>
      <c r="H24">
        <f t="shared" si="0"/>
        <v>1.875</v>
      </c>
      <c r="I24">
        <v>3</v>
      </c>
      <c r="J24">
        <v>1.5</v>
      </c>
    </row>
    <row r="25" spans="1:13" x14ac:dyDescent="0.25">
      <c r="A25" s="2">
        <f t="shared" si="2"/>
        <v>41520</v>
      </c>
      <c r="B25">
        <v>0.21110000000000001</v>
      </c>
      <c r="C25">
        <f>12+6*0.111</f>
        <v>12.666</v>
      </c>
      <c r="D25">
        <v>2.11</v>
      </c>
      <c r="E25">
        <v>7.0000000000000007E-2</v>
      </c>
      <c r="F25" t="s">
        <v>26</v>
      </c>
      <c r="G25">
        <f t="shared" si="0"/>
        <v>4</v>
      </c>
      <c r="H25">
        <f t="shared" si="0"/>
        <v>2.125</v>
      </c>
      <c r="I25">
        <v>3.2</v>
      </c>
      <c r="J25">
        <v>1.7</v>
      </c>
    </row>
    <row r="26" spans="1:13" x14ac:dyDescent="0.25">
      <c r="A26" s="2">
        <f t="shared" si="2"/>
        <v>41532</v>
      </c>
      <c r="B26">
        <v>0.1862</v>
      </c>
      <c r="C26">
        <f>5+0.862*7</f>
        <v>11.033999999999999</v>
      </c>
      <c r="D26">
        <v>1.8620000000000001</v>
      </c>
      <c r="E26">
        <f t="shared" ref="E26:E35" si="4">E25+0.0375</f>
        <v>0.10750000000000001</v>
      </c>
      <c r="F26" t="s">
        <v>27</v>
      </c>
      <c r="G26">
        <f t="shared" si="0"/>
        <v>4.5</v>
      </c>
      <c r="H26">
        <f t="shared" si="0"/>
        <v>2.25</v>
      </c>
      <c r="I26">
        <v>3.6</v>
      </c>
      <c r="J26">
        <v>1.8</v>
      </c>
    </row>
    <row r="27" spans="1:13" x14ac:dyDescent="0.25">
      <c r="A27" s="2">
        <f t="shared" si="2"/>
        <v>41544</v>
      </c>
      <c r="B27">
        <v>0.16500000000000001</v>
      </c>
      <c r="C27">
        <f>5+0.65*7</f>
        <v>9.5500000000000007</v>
      </c>
      <c r="D27">
        <v>1.65</v>
      </c>
      <c r="E27">
        <f t="shared" si="4"/>
        <v>0.14500000000000002</v>
      </c>
      <c r="F27" t="s">
        <v>27</v>
      </c>
      <c r="G27">
        <f t="shared" si="0"/>
        <v>4.625</v>
      </c>
      <c r="H27">
        <f t="shared" si="0"/>
        <v>2.375</v>
      </c>
      <c r="I27">
        <v>3.7</v>
      </c>
      <c r="J27">
        <v>1.9</v>
      </c>
    </row>
    <row r="28" spans="1:13" x14ac:dyDescent="0.25">
      <c r="A28" s="2">
        <f t="shared" si="2"/>
        <v>41556</v>
      </c>
      <c r="B28">
        <v>0.14760000000000001</v>
      </c>
      <c r="C28">
        <f>5+0.476*7</f>
        <v>8.3320000000000007</v>
      </c>
      <c r="D28">
        <v>1.476</v>
      </c>
      <c r="E28">
        <f t="shared" si="4"/>
        <v>0.18250000000000002</v>
      </c>
      <c r="F28" t="s">
        <v>27</v>
      </c>
      <c r="G28">
        <f t="shared" si="0"/>
        <v>4.875</v>
      </c>
      <c r="H28">
        <f t="shared" si="0"/>
        <v>2.5</v>
      </c>
      <c r="I28">
        <v>3.9</v>
      </c>
      <c r="J28">
        <v>2</v>
      </c>
    </row>
    <row r="29" spans="1:13" x14ac:dyDescent="0.25">
      <c r="A29" s="2">
        <f t="shared" si="2"/>
        <v>41568</v>
      </c>
      <c r="B29">
        <v>0.1338</v>
      </c>
      <c r="C29">
        <f>5+0.338*7</f>
        <v>7.3659999999999997</v>
      </c>
      <c r="D29">
        <v>1.3380000000000001</v>
      </c>
      <c r="E29">
        <f t="shared" si="4"/>
        <v>0.22000000000000003</v>
      </c>
      <c r="F29" t="s">
        <v>27</v>
      </c>
      <c r="G29">
        <f t="shared" si="0"/>
        <v>5.25</v>
      </c>
      <c r="H29">
        <f t="shared" si="0"/>
        <v>2.625</v>
      </c>
      <c r="I29">
        <v>4.2</v>
      </c>
      <c r="J29">
        <v>2.1</v>
      </c>
    </row>
    <row r="30" spans="1:13" x14ac:dyDescent="0.25">
      <c r="A30" s="2">
        <f t="shared" si="2"/>
        <v>41580</v>
      </c>
      <c r="B30">
        <v>0.1234</v>
      </c>
      <c r="C30">
        <f>5+0.234*7</f>
        <v>6.6379999999999999</v>
      </c>
      <c r="D30">
        <v>1.234</v>
      </c>
      <c r="E30">
        <f t="shared" si="4"/>
        <v>0.25750000000000001</v>
      </c>
      <c r="F30" t="s">
        <v>27</v>
      </c>
      <c r="G30">
        <f t="shared" si="0"/>
        <v>5.375</v>
      </c>
      <c r="H30">
        <f t="shared" si="0"/>
        <v>2.5</v>
      </c>
      <c r="I30">
        <v>4.3</v>
      </c>
      <c r="J30">
        <v>2</v>
      </c>
      <c r="M30">
        <f>0.03</f>
        <v>0.03</v>
      </c>
    </row>
    <row r="31" spans="1:13" x14ac:dyDescent="0.25">
      <c r="A31" s="2">
        <f t="shared" si="2"/>
        <v>41592</v>
      </c>
      <c r="B31">
        <v>0.1157</v>
      </c>
      <c r="C31">
        <f>5+0.157*7</f>
        <v>6.0990000000000002</v>
      </c>
      <c r="D31">
        <v>1.157</v>
      </c>
      <c r="E31">
        <v>0.26</v>
      </c>
      <c r="F31" t="s">
        <v>27</v>
      </c>
      <c r="G31">
        <f t="shared" si="0"/>
        <v>5</v>
      </c>
      <c r="H31">
        <f t="shared" si="0"/>
        <v>2.5</v>
      </c>
      <c r="I31">
        <v>4</v>
      </c>
      <c r="J31">
        <v>2</v>
      </c>
    </row>
    <row r="32" spans="1:13" x14ac:dyDescent="0.25">
      <c r="A32" s="2">
        <f t="shared" si="2"/>
        <v>41604</v>
      </c>
      <c r="B32">
        <v>0.1132</v>
      </c>
      <c r="C32">
        <f>5+0.132*7</f>
        <v>5.9240000000000004</v>
      </c>
      <c r="D32">
        <v>1.1319999999999999</v>
      </c>
      <c r="E32">
        <f t="shared" si="4"/>
        <v>0.29749999999999999</v>
      </c>
      <c r="F32" t="s">
        <v>27</v>
      </c>
      <c r="G32">
        <f t="shared" si="0"/>
        <v>3.75</v>
      </c>
      <c r="H32">
        <f t="shared" si="0"/>
        <v>1.875</v>
      </c>
      <c r="I32">
        <v>3</v>
      </c>
      <c r="J32">
        <v>1.5</v>
      </c>
    </row>
    <row r="33" spans="1:10" x14ac:dyDescent="0.25">
      <c r="A33" s="2">
        <f t="shared" si="2"/>
        <v>41616</v>
      </c>
      <c r="B33">
        <v>0.11990000000000001</v>
      </c>
      <c r="C33">
        <f>5+0.199*7</f>
        <v>6.3929999999999998</v>
      </c>
      <c r="D33">
        <v>1.1990000000000001</v>
      </c>
      <c r="E33">
        <f t="shared" si="4"/>
        <v>0.33499999999999996</v>
      </c>
      <c r="F33" t="s">
        <v>27</v>
      </c>
      <c r="G33">
        <f t="shared" si="0"/>
        <v>3.75</v>
      </c>
      <c r="H33">
        <f t="shared" si="0"/>
        <v>1.875</v>
      </c>
      <c r="I33">
        <v>3</v>
      </c>
      <c r="J33">
        <v>1.5</v>
      </c>
    </row>
    <row r="34" spans="1:10" x14ac:dyDescent="0.25">
      <c r="A34" s="2">
        <f t="shared" si="2"/>
        <v>41628</v>
      </c>
      <c r="B34">
        <v>0.12909999999999999</v>
      </c>
      <c r="C34">
        <f>5+0.291*7</f>
        <v>7.0369999999999999</v>
      </c>
      <c r="D34">
        <v>1.2909999999999999</v>
      </c>
      <c r="E34">
        <f t="shared" si="4"/>
        <v>0.37249999999999994</v>
      </c>
      <c r="F34" t="s">
        <v>27</v>
      </c>
      <c r="G34">
        <f t="shared" si="0"/>
        <v>3.75</v>
      </c>
      <c r="H34">
        <f t="shared" si="0"/>
        <v>1.875</v>
      </c>
      <c r="I34">
        <v>3</v>
      </c>
      <c r="J34">
        <v>1.5</v>
      </c>
    </row>
    <row r="35" spans="1:10" x14ac:dyDescent="0.25">
      <c r="A35" s="2">
        <f t="shared" si="2"/>
        <v>41640</v>
      </c>
      <c r="B35">
        <v>0.1414</v>
      </c>
      <c r="C35">
        <f>5+0.414*7</f>
        <v>7.8979999999999997</v>
      </c>
      <c r="D35">
        <v>1.4139999999999999</v>
      </c>
      <c r="E35">
        <f t="shared" si="4"/>
        <v>0.40999999999999992</v>
      </c>
      <c r="F35" t="s">
        <v>27</v>
      </c>
      <c r="G35">
        <f t="shared" si="0"/>
        <v>3.125</v>
      </c>
      <c r="H35">
        <f t="shared" si="0"/>
        <v>1.25</v>
      </c>
      <c r="I35">
        <v>2.5</v>
      </c>
      <c r="J35">
        <v>1</v>
      </c>
    </row>
    <row r="36" spans="1:10" x14ac:dyDescent="0.25">
      <c r="A36" s="2">
        <f t="shared" si="2"/>
        <v>41652</v>
      </c>
      <c r="B36">
        <v>0.15720000000000001</v>
      </c>
      <c r="C36">
        <f>5+0.572*7</f>
        <v>9.0039999999999996</v>
      </c>
      <c r="D36">
        <v>1.5720000000000001</v>
      </c>
      <c r="E36">
        <v>0.43</v>
      </c>
      <c r="F36" t="s">
        <v>27</v>
      </c>
      <c r="G36">
        <f t="shared" si="0"/>
        <v>3.125</v>
      </c>
      <c r="H36">
        <f t="shared" si="0"/>
        <v>0.875</v>
      </c>
      <c r="I36">
        <v>2.5</v>
      </c>
      <c r="J36">
        <v>0.7</v>
      </c>
    </row>
    <row r="37" spans="1:10" x14ac:dyDescent="0.25">
      <c r="A37" s="2">
        <f t="shared" si="2"/>
        <v>41664</v>
      </c>
      <c r="B37">
        <v>0.1769</v>
      </c>
      <c r="C37">
        <f>5+0.769*7</f>
        <v>10.382999999999999</v>
      </c>
      <c r="D37">
        <v>1.7689999999999999</v>
      </c>
      <c r="E37">
        <v>0.44</v>
      </c>
      <c r="F37" t="s">
        <v>27</v>
      </c>
      <c r="G37">
        <f t="shared" si="0"/>
        <v>3.125</v>
      </c>
      <c r="H37">
        <f t="shared" si="0"/>
        <v>0.75</v>
      </c>
      <c r="I37">
        <v>2.5</v>
      </c>
      <c r="J37">
        <v>0.6</v>
      </c>
    </row>
    <row r="38" spans="1:10" x14ac:dyDescent="0.25">
      <c r="A38" s="1"/>
    </row>
    <row r="39" spans="1:10" x14ac:dyDescent="0.25">
      <c r="A39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Westerhoff</dc:creator>
  <cp:lastModifiedBy>Rogier Westerhoff</cp:lastModifiedBy>
  <dcterms:created xsi:type="dcterms:W3CDTF">2019-02-27T22:13:09Z</dcterms:created>
  <dcterms:modified xsi:type="dcterms:W3CDTF">2019-03-11T00:03:49Z</dcterms:modified>
</cp:coreProperties>
</file>