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filterPrivacy="1" defaultThemeVersion="166925"/>
  <xr:revisionPtr revIDLastSave="0" documentId="8_{6510F57E-8B8C-4464-B627-AB108F5CDDA4}" xr6:coauthVersionLast="47" xr6:coauthVersionMax="47" xr10:uidLastSave="{00000000-0000-0000-0000-000000000000}"/>
  <bookViews>
    <workbookView xWindow="0" yWindow="0" windowWidth="28560" windowHeight="13905" firstSheet="4" activeTab="4" xr2:uid="{A22C7B05-6B0A-4116-A99A-60EDDEA67682}"/>
  </bookViews>
  <sheets>
    <sheet name="INVENTARIO 1" sheetId="3" r:id="rId1"/>
    <sheet name="CONTROL DE INVENTARIO 1" sheetId="6" r:id="rId2"/>
    <sheet name="INVENTARIO 2" sheetId="2" r:id="rId3"/>
    <sheet name="CONTROL DE INVENTARIO 2" sheetId="7" r:id="rId4"/>
    <sheet name="INVENTARIO 3" sheetId="8" r:id="rId5"/>
    <sheet name="CONTROL DE INVENTARIO 3" sheetId="9" r:id="rId6"/>
    <sheet name="CONTROL DE INGRESOS Y EGRESOS" sheetId="4" r:id="rId7"/>
    <sheet name="CONTADOR DE EFECTIVO" sheetId="5" r:id="rId8"/>
    <sheet name="PAPELERIA OMEGA" sheetId="11" r:id="rId9"/>
    <sheet name="PAPELERIA KAWAII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0" l="1"/>
  <c r="L30" i="10"/>
  <c r="F31" i="10"/>
  <c r="F30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1" i="10"/>
  <c r="L13" i="10"/>
  <c r="L12" i="10"/>
  <c r="L33" i="10" s="1"/>
  <c r="E33" i="10"/>
  <c r="D33" i="10"/>
  <c r="B13" i="10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10" i="4"/>
  <c r="G11" i="4" s="1"/>
  <c r="G12" i="4" s="1"/>
  <c r="S25" i="7"/>
  <c r="S24" i="7"/>
  <c r="S23" i="7"/>
  <c r="S22" i="7"/>
  <c r="S21" i="7"/>
  <c r="S20" i="7"/>
  <c r="S19" i="7"/>
  <c r="S18" i="7"/>
  <c r="S17" i="7"/>
  <c r="H17" i="11"/>
  <c r="H11" i="11"/>
  <c r="H12" i="11"/>
  <c r="H13" i="11"/>
  <c r="H14" i="11"/>
  <c r="H15" i="11"/>
  <c r="H10" i="11"/>
  <c r="H8" i="11"/>
  <c r="H9" i="11"/>
  <c r="H7" i="11"/>
  <c r="F9" i="11"/>
  <c r="F8" i="11"/>
  <c r="F10" i="11"/>
  <c r="F11" i="11"/>
  <c r="F12" i="11"/>
  <c r="F13" i="11"/>
  <c r="F14" i="11"/>
  <c r="F15" i="11"/>
  <c r="F7" i="11"/>
  <c r="H7" i="2"/>
  <c r="S6" i="7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6" i="6"/>
  <c r="L6" i="7"/>
  <c r="S16" i="7"/>
  <c r="S15" i="7"/>
  <c r="S14" i="7"/>
  <c r="S13" i="7"/>
  <c r="S12" i="7"/>
  <c r="S11" i="7"/>
  <c r="S10" i="7"/>
  <c r="S9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G64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G18" i="7" s="1"/>
  <c r="E19" i="7"/>
  <c r="G19" i="7" s="1"/>
  <c r="E20" i="7"/>
  <c r="G20" i="7" s="1"/>
  <c r="E21" i="7"/>
  <c r="G21" i="7" s="1"/>
  <c r="E22" i="7"/>
  <c r="G22" i="7" s="1"/>
  <c r="E23" i="7"/>
  <c r="G23" i="7" s="1"/>
  <c r="E24" i="7"/>
  <c r="G24" i="7" s="1"/>
  <c r="E25" i="7"/>
  <c r="G25" i="7" s="1"/>
  <c r="E26" i="7"/>
  <c r="G26" i="7" s="1"/>
  <c r="E27" i="7"/>
  <c r="G27" i="7" s="1"/>
  <c r="E28" i="7"/>
  <c r="G28" i="7" s="1"/>
  <c r="E29" i="7"/>
  <c r="G29" i="7" s="1"/>
  <c r="E30" i="7"/>
  <c r="G30" i="7" s="1"/>
  <c r="E31" i="7"/>
  <c r="G31" i="7" s="1"/>
  <c r="E32" i="7"/>
  <c r="G32" i="7" s="1"/>
  <c r="E33" i="7"/>
  <c r="G33" i="7" s="1"/>
  <c r="E34" i="7"/>
  <c r="G34" i="7" s="1"/>
  <c r="E35" i="7"/>
  <c r="G35" i="7" s="1"/>
  <c r="E36" i="7"/>
  <c r="G36" i="7" s="1"/>
  <c r="E37" i="7"/>
  <c r="G37" i="7" s="1"/>
  <c r="E38" i="7"/>
  <c r="G38" i="7" s="1"/>
  <c r="E39" i="7"/>
  <c r="G39" i="7" s="1"/>
  <c r="E40" i="7"/>
  <c r="G40" i="7" s="1"/>
  <c r="E41" i="7"/>
  <c r="G41" i="7" s="1"/>
  <c r="E42" i="7"/>
  <c r="G42" i="7" s="1"/>
  <c r="E43" i="7"/>
  <c r="G43" i="7" s="1"/>
  <c r="E44" i="7"/>
  <c r="G44" i="7" s="1"/>
  <c r="E45" i="7"/>
  <c r="G45" i="7" s="1"/>
  <c r="E46" i="7"/>
  <c r="G46" i="7" s="1"/>
  <c r="E47" i="7"/>
  <c r="G47" i="7" s="1"/>
  <c r="E48" i="7"/>
  <c r="G48" i="7" s="1"/>
  <c r="E49" i="7"/>
  <c r="G49" i="7" s="1"/>
  <c r="E50" i="7"/>
  <c r="G50" i="7" s="1"/>
  <c r="E51" i="7"/>
  <c r="G51" i="7" s="1"/>
  <c r="E52" i="7"/>
  <c r="G52" i="7" s="1"/>
  <c r="E53" i="7"/>
  <c r="G53" i="7" s="1"/>
  <c r="E54" i="7"/>
  <c r="G54" i="7" s="1"/>
  <c r="E55" i="7"/>
  <c r="G55" i="7" s="1"/>
  <c r="E56" i="7"/>
  <c r="G56" i="7" s="1"/>
  <c r="E57" i="7"/>
  <c r="G57" i="7" s="1"/>
  <c r="E58" i="7"/>
  <c r="G58" i="7" s="1"/>
  <c r="E59" i="7"/>
  <c r="G59" i="7" s="1"/>
  <c r="E60" i="7"/>
  <c r="G60" i="7" s="1"/>
  <c r="E61" i="7"/>
  <c r="G61" i="7" s="1"/>
  <c r="E62" i="7"/>
  <c r="G62" i="7" s="1"/>
  <c r="E63" i="7"/>
  <c r="G63" i="7" s="1"/>
  <c r="H59" i="2"/>
  <c r="I23" i="2"/>
  <c r="D199" i="3"/>
  <c r="C199" i="3"/>
  <c r="C153" i="3"/>
  <c r="C118" i="3"/>
  <c r="G64" i="3"/>
  <c r="C64" i="3"/>
  <c r="D64" i="3"/>
  <c r="D118" i="3"/>
  <c r="D153" i="3"/>
  <c r="D172" i="3"/>
  <c r="D224" i="3"/>
  <c r="D241" i="3"/>
  <c r="G241" i="3"/>
  <c r="G238" i="3"/>
  <c r="G239" i="3"/>
  <c r="G240" i="3"/>
  <c r="G237" i="3"/>
  <c r="G224" i="3"/>
  <c r="G214" i="3"/>
  <c r="G215" i="3"/>
  <c r="G216" i="3"/>
  <c r="G217" i="3"/>
  <c r="G218" i="3"/>
  <c r="G219" i="3"/>
  <c r="G220" i="3"/>
  <c r="G221" i="3"/>
  <c r="G222" i="3"/>
  <c r="G213" i="3"/>
  <c r="G189" i="3"/>
  <c r="G190" i="3"/>
  <c r="G191" i="3"/>
  <c r="G192" i="3"/>
  <c r="G193" i="3"/>
  <c r="G194" i="3"/>
  <c r="G195" i="3"/>
  <c r="G196" i="3"/>
  <c r="G197" i="3"/>
  <c r="G188" i="3"/>
  <c r="G172" i="3"/>
  <c r="G169" i="3"/>
  <c r="G168" i="3"/>
  <c r="G153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34" i="3"/>
  <c r="G118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82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11" i="3"/>
  <c r="F12" i="8"/>
  <c r="I8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" i="2"/>
  <c r="E71" i="2"/>
  <c r="A61" i="3"/>
  <c r="A62" i="3"/>
  <c r="C241" i="3"/>
  <c r="A238" i="3"/>
  <c r="A239" i="3" s="1"/>
  <c r="A240" i="3" s="1"/>
  <c r="C224" i="3"/>
  <c r="A214" i="3"/>
  <c r="A215" i="3" s="1"/>
  <c r="A216" i="3" s="1"/>
  <c r="A217" i="3" s="1"/>
  <c r="A218" i="3" s="1"/>
  <c r="A219" i="3" s="1"/>
  <c r="A220" i="3" s="1"/>
  <c r="F13" i="8"/>
  <c r="F14" i="8"/>
  <c r="F15" i="8"/>
  <c r="F16" i="8"/>
  <c r="F17" i="8"/>
  <c r="F18" i="8"/>
  <c r="F19" i="8"/>
  <c r="F20" i="8"/>
  <c r="F22" i="8"/>
  <c r="E22" i="8"/>
  <c r="D22" i="8"/>
  <c r="C22" i="8"/>
  <c r="A13" i="8"/>
  <c r="A14" i="8" s="1"/>
  <c r="A15" i="8" s="1"/>
  <c r="A16" i="8" s="1"/>
  <c r="A17" i="8" s="1"/>
  <c r="A18" i="8" s="1"/>
  <c r="A19" i="8" s="1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S7" i="7"/>
  <c r="S8" i="7"/>
  <c r="L7" i="7"/>
  <c r="L8" i="7"/>
  <c r="F18" i="5"/>
  <c r="F8" i="5"/>
  <c r="F9" i="5"/>
  <c r="F10" i="5"/>
  <c r="F11" i="5"/>
  <c r="F12" i="5"/>
  <c r="F13" i="5"/>
  <c r="F14" i="5"/>
  <c r="F15" i="5"/>
  <c r="F16" i="5"/>
  <c r="F17" i="5"/>
  <c r="F7" i="5"/>
  <c r="A189" i="3"/>
  <c r="A190" i="3" s="1"/>
  <c r="A191" i="3" s="1"/>
  <c r="A192" i="3" s="1"/>
  <c r="A193" i="3" s="1"/>
  <c r="A194" i="3" s="1"/>
  <c r="A195" i="3" s="1"/>
  <c r="A196" i="3" s="1"/>
  <c r="A197" i="3" s="1"/>
  <c r="C172" i="3"/>
  <c r="A169" i="3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A135" i="3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83" i="3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H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60" i="2"/>
  <c r="H61" i="2"/>
  <c r="H62" i="2"/>
  <c r="H63" i="2"/>
  <c r="H64" i="2"/>
  <c r="D66" i="2"/>
  <c r="F66" i="2"/>
  <c r="K30" i="10" l="1"/>
  <c r="H30" i="10"/>
  <c r="J30" i="10" s="1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H29" i="10" s="1"/>
  <c r="F13" i="10"/>
  <c r="F12" i="10"/>
  <c r="G199" i="3"/>
  <c r="I66" i="2"/>
  <c r="K12" i="10" l="1"/>
  <c r="H12" i="10"/>
  <c r="K13" i="10"/>
  <c r="H13" i="10"/>
  <c r="J13" i="10" s="1"/>
  <c r="K31" i="10"/>
  <c r="H31" i="10"/>
  <c r="J31" i="10" s="1"/>
  <c r="K29" i="10"/>
  <c r="J29" i="10"/>
  <c r="K28" i="10"/>
  <c r="H28" i="10"/>
  <c r="J28" i="10" s="1"/>
  <c r="K27" i="10"/>
  <c r="H27" i="10"/>
  <c r="J27" i="10" s="1"/>
  <c r="K26" i="10"/>
  <c r="H26" i="10"/>
  <c r="J26" i="10" s="1"/>
  <c r="K25" i="10"/>
  <c r="H25" i="10"/>
  <c r="J25" i="10" s="1"/>
  <c r="K24" i="10"/>
  <c r="H24" i="10"/>
  <c r="J24" i="10" s="1"/>
  <c r="K23" i="10"/>
  <c r="H23" i="10"/>
  <c r="J23" i="10" s="1"/>
  <c r="K22" i="10"/>
  <c r="H22" i="10"/>
  <c r="J22" i="10" s="1"/>
  <c r="K21" i="10"/>
  <c r="H21" i="10"/>
  <c r="J21" i="10" s="1"/>
  <c r="K20" i="10"/>
  <c r="H20" i="10"/>
  <c r="J20" i="10" s="1"/>
  <c r="K19" i="10"/>
  <c r="H19" i="10"/>
  <c r="J19" i="10" s="1"/>
  <c r="K18" i="10"/>
  <c r="H18" i="10"/>
  <c r="J18" i="10" s="1"/>
  <c r="K17" i="10"/>
  <c r="H17" i="10"/>
  <c r="J17" i="10" s="1"/>
  <c r="K16" i="10"/>
  <c r="H16" i="10"/>
  <c r="J16" i="10" s="1"/>
  <c r="K15" i="10"/>
  <c r="H15" i="10"/>
  <c r="J15" i="10" s="1"/>
  <c r="K14" i="10"/>
  <c r="H14" i="10"/>
  <c r="J14" i="10" s="1"/>
  <c r="J12" i="10" l="1"/>
  <c r="J33" i="10" s="1"/>
  <c r="H33" i="10"/>
  <c r="K33" i="10"/>
</calcChain>
</file>

<file path=xl/sharedStrings.xml><?xml version="1.0" encoding="utf-8"?>
<sst xmlns="http://schemas.openxmlformats.org/spreadsheetml/2006/main" count="1211" uniqueCount="457">
  <si>
    <t>MONOGRAFIAS/ LAMINAS</t>
  </si>
  <si>
    <t>50 Paquetes de monografías / Láminas. Cada paquete viene con 25 piezas c/u.</t>
  </si>
  <si>
    <t>ITEM</t>
  </si>
  <si>
    <t xml:space="preserve">NOMBRE </t>
  </si>
  <si>
    <t>CANTIDAD</t>
  </si>
  <si>
    <t>$ COMPRA POR PAQUETE</t>
  </si>
  <si>
    <t>$ VENTA SUGERIDO POR UNIDAD</t>
  </si>
  <si>
    <t>$ VENTA AL PUBLICO</t>
  </si>
  <si>
    <t>VENTA TOTAL</t>
  </si>
  <si>
    <t>EXISTENCIA</t>
  </si>
  <si>
    <t>ALIMENTOS TRANSGENERICOS</t>
  </si>
  <si>
    <t>SI</t>
  </si>
  <si>
    <t>ANIMALES ACUATICOS</t>
  </si>
  <si>
    <t>ANIMALES HERBIVOROS Y CARNIVOROS</t>
  </si>
  <si>
    <t>ANIMALES DOMESTICOS</t>
  </si>
  <si>
    <t>ANIMALES EN PELIGRO DE EXTINCION</t>
  </si>
  <si>
    <t>ANIMALES SALVAJES</t>
  </si>
  <si>
    <t>ANOREXIA Y BULIMIA</t>
  </si>
  <si>
    <t>ANTICONCEPTIVOS</t>
  </si>
  <si>
    <t>APARATO DIGESTIVO</t>
  </si>
  <si>
    <t>APARATO REPRODUCTOR FEMENINO</t>
  </si>
  <si>
    <t>APARATO REPRODUCTOR MASCULINO</t>
  </si>
  <si>
    <t>BULLYING</t>
  </si>
  <si>
    <t>CADENAS ALIMENTICIAS</t>
  </si>
  <si>
    <t>EL CICLO DEL AGUA</t>
  </si>
  <si>
    <t xml:space="preserve">LOS SENTIDOS </t>
  </si>
  <si>
    <t>CONSUMACION DE LA INDEPENDENCIA</t>
  </si>
  <si>
    <t>CUERPO HUMANO COMPLETO</t>
  </si>
  <si>
    <t>CULTURA AZTECA 1</t>
  </si>
  <si>
    <t>CULTURA MAYA 1</t>
  </si>
  <si>
    <t>CULTURA MEXICANA</t>
  </si>
  <si>
    <t>CULTURA OLMECA</t>
  </si>
  <si>
    <t>CULTURA TEOTIHUACANA</t>
  </si>
  <si>
    <t>CULTURA TOLTECA 1</t>
  </si>
  <si>
    <t>CULTURA ZAPOTECA</t>
  </si>
  <si>
    <t>LOS DERECHO HUNAMOS</t>
  </si>
  <si>
    <t>DESARROLLO HUMANO</t>
  </si>
  <si>
    <t>LA EVOLUCION DE LA VIDA</t>
  </si>
  <si>
    <t>EL AGUA Y LA VIDA</t>
  </si>
  <si>
    <t>LAS CUATRO ESTACIONES DEL AÑO</t>
  </si>
  <si>
    <t>LA EVOLUCION DEL HOMBRE</t>
  </si>
  <si>
    <t>FIGURAS Y CUERPOS GEOMETRICOS</t>
  </si>
  <si>
    <t>GRUPOS ÉTNICOS DE LA REPUBLICA MEXICANA</t>
  </si>
  <si>
    <t>HIGIENE ESCOLAR</t>
  </si>
  <si>
    <t>NO</t>
  </si>
  <si>
    <t xml:space="preserve">INSTRUMENTOS LABORATORIO 1 </t>
  </si>
  <si>
    <t>JARRA DEL BUEN BEBER</t>
  </si>
  <si>
    <t>LA REVOLUCIÓN INDUSTRIAL</t>
  </si>
  <si>
    <t>MESOAMÉRICA</t>
  </si>
  <si>
    <t>PIRAMIDE ALIMENTARIA</t>
  </si>
  <si>
    <t>PLATO DEL BUEN COMER</t>
  </si>
  <si>
    <t>LA INDEPENDENCIA Y SUS ANTECEDENTES</t>
  </si>
  <si>
    <t>SEXUALIDAD: PUBERTAD Y ADOLESCENCIA</t>
  </si>
  <si>
    <t>APARATO CIRCULATORIO</t>
  </si>
  <si>
    <t>PRESIDENTES DE MEXICO 1</t>
  </si>
  <si>
    <t>PRESIDENTES DE MEXICO 2</t>
  </si>
  <si>
    <t xml:space="preserve">EL SISTEMA SOLAR </t>
  </si>
  <si>
    <t>2 PAQUETES</t>
  </si>
  <si>
    <t>REVOLUCION MEXICANA</t>
  </si>
  <si>
    <t>TABLAS DE MULTIPLICAR</t>
  </si>
  <si>
    <t>LOS VALORES ETICOS Y CÍVICOS</t>
  </si>
  <si>
    <t>VALORES UNIVERSALES</t>
  </si>
  <si>
    <t>VIOLENCIA INTRAFAMILIAR</t>
  </si>
  <si>
    <t>LAS FRUTAS 1</t>
  </si>
  <si>
    <t>BATALLA DEL 5 DE MAYO</t>
  </si>
  <si>
    <t>TOTALES</t>
  </si>
  <si>
    <t>BIOGRAFIAS</t>
  </si>
  <si>
    <t>35 Paquetes de biografías. Cada paquete viene con 50 piezas c/u.</t>
  </si>
  <si>
    <t>UTILIDAD TOTAL</t>
  </si>
  <si>
    <t>ARISTOTELES</t>
  </si>
  <si>
    <t>ARQUÍMEDES</t>
  </si>
  <si>
    <t>LUDWIG VAN BEETHOVEN</t>
  </si>
  <si>
    <t>JUÁREZ BENITO</t>
  </si>
  <si>
    <t>NAPOLEÓN BONAPARTE</t>
  </si>
  <si>
    <t>MIGUEL DE CERVANTES SAAVEDRA</t>
  </si>
  <si>
    <t>NICOLÁS COPÉRNICO</t>
  </si>
  <si>
    <t>COLÓN CRISTÓBAL</t>
  </si>
  <si>
    <t>SOR JUANA INÉS DE LA CRUZ</t>
  </si>
  <si>
    <t>JHOHN DALTON</t>
  </si>
  <si>
    <t>CARLOS DARWIN</t>
  </si>
  <si>
    <t>RENATO DESCARTES</t>
  </si>
  <si>
    <t>TOMAS ALBA EDISON</t>
  </si>
  <si>
    <t>ALBERTO EINSTEIN</t>
  </si>
  <si>
    <t>BENJAMIN FRANKLIN</t>
  </si>
  <si>
    <t>HERMENEGILDO GALEANA</t>
  </si>
  <si>
    <t>GALILEO GALILEI</t>
  </si>
  <si>
    <t>ADOLFO HITLER</t>
  </si>
  <si>
    <t>ALLENDE IGNACIO</t>
  </si>
  <si>
    <t>MORELOS Y PAVÓN JOSÉ MA</t>
  </si>
  <si>
    <t>JOHANNES KEPLER</t>
  </si>
  <si>
    <t>MADERO FRANCISCO</t>
  </si>
  <si>
    <t>ANTONIO LORENZO LAVOISIER</t>
  </si>
  <si>
    <t>CARLOS MARX</t>
  </si>
  <si>
    <t>ISAAC NEWTON</t>
  </si>
  <si>
    <t>BLAISE PASCAL</t>
  </si>
  <si>
    <t>LUIS PASTEUR</t>
  </si>
  <si>
    <t>OCTAVIO PAZ</t>
  </si>
  <si>
    <t>PITÁGORAS</t>
  </si>
  <si>
    <t>PLATÓN</t>
  </si>
  <si>
    <t>JUAN J. ROUSSEAU</t>
  </si>
  <si>
    <t>SÓCRATES</t>
  </si>
  <si>
    <t>TALES DE MILETO</t>
  </si>
  <si>
    <t>JOSÉ VASCONCELOS</t>
  </si>
  <si>
    <t>LEONARDO DA VINCI</t>
  </si>
  <si>
    <t>RELIEVES</t>
  </si>
  <si>
    <t>18 Paquetes de relieves (ciencias naturales) de 5.6 x 7.8 cm. Cada paquete viene con 50 piezas c/u.</t>
  </si>
  <si>
    <t>ÁGUILA</t>
  </si>
  <si>
    <t>BALLENA</t>
  </si>
  <si>
    <t>BORREGO</t>
  </si>
  <si>
    <t>CABALLO</t>
  </si>
  <si>
    <t>CERDO</t>
  </si>
  <si>
    <t>CONEJO</t>
  </si>
  <si>
    <t xml:space="preserve">DELFIN </t>
  </si>
  <si>
    <t>ELEFANTE</t>
  </si>
  <si>
    <t>GATO</t>
  </si>
  <si>
    <t>JIRAFA</t>
  </si>
  <si>
    <t>LEON</t>
  </si>
  <si>
    <t>PANDA</t>
  </si>
  <si>
    <t>PERRO POLICIA</t>
  </si>
  <si>
    <t>TIBURON</t>
  </si>
  <si>
    <t>TIGRE</t>
  </si>
  <si>
    <t>TORTUGA</t>
  </si>
  <si>
    <t>VENADO</t>
  </si>
  <si>
    <t>VIBORA DE CASCABEL</t>
  </si>
  <si>
    <t>MAPAS MEDIA CARTULINA</t>
  </si>
  <si>
    <t>2 Paquetes de mapas de 34.4 x 46.5 cm. Cada paquete viene con 25 piezas c/u.</t>
  </si>
  <si>
    <t>REPUBLICA MEXICANA DIVISION POLITICA S/N</t>
  </si>
  <si>
    <t>REPUBLICA MEXICANA DIVISION POLITICA C/N</t>
  </si>
  <si>
    <t>MAPAS TAMAÑO CARTA</t>
  </si>
  <si>
    <t>8 Paquetes de mapas. Cada paquete viene con 100 piezas c/u.</t>
  </si>
  <si>
    <t>AMERICA. DIVISION POLITICA S/N</t>
  </si>
  <si>
    <t>AMÉRICA. DIVISION POLÍTICA C/N</t>
  </si>
  <si>
    <t>MAPAMUNDI. DIVISION POLITICA S/N</t>
  </si>
  <si>
    <t>MAPAMUNDI. DIVISION POLITICA C/N</t>
  </si>
  <si>
    <t>NO HAY</t>
  </si>
  <si>
    <t>PLANISFERIO. DIVISION POLITICA S/N</t>
  </si>
  <si>
    <t>PLANISFERIO. DIVISION POLITICA C/N</t>
  </si>
  <si>
    <t>EUROPA. DIVISION POLITICA C/N</t>
  </si>
  <si>
    <t>ASIA. DIVISION POLITICA C/N</t>
  </si>
  <si>
    <t>ESQUEMAS</t>
  </si>
  <si>
    <t>8 Paquetes de otras esquemas. Cada paquete viene con 100 piezas c/u.</t>
  </si>
  <si>
    <t>CRANEO. C/N</t>
  </si>
  <si>
    <t>APARATO DIGESTIVO C/N</t>
  </si>
  <si>
    <t>SISTEMA OSEO C/N</t>
  </si>
  <si>
    <t>EL CUERPO HUMANO C/N</t>
  </si>
  <si>
    <t>CELULA C/N</t>
  </si>
  <si>
    <t>APARARATO REPRODUCTOR MASCULINO C/N</t>
  </si>
  <si>
    <t>APARATO RESPIRATORIO C/N</t>
  </si>
  <si>
    <t>LOS DIENTES C/N</t>
  </si>
  <si>
    <t>MINIMAPAS</t>
  </si>
  <si>
    <t>Paquetes de mapas de 10.5 x 13.5 cm. Cada paquete viene con 200 piezas c/u.</t>
  </si>
  <si>
    <t>UTILIDAD POR UNIDAD</t>
  </si>
  <si>
    <t>PRODUCTOS</t>
  </si>
  <si>
    <t>ENTRADAS</t>
  </si>
  <si>
    <t>SALIDAS</t>
  </si>
  <si>
    <t xml:space="preserve">CODIGO </t>
  </si>
  <si>
    <t>ARTICULO</t>
  </si>
  <si>
    <t xml:space="preserve">ENTRADAS </t>
  </si>
  <si>
    <t xml:space="preserve">SALIDAS </t>
  </si>
  <si>
    <t>STOCK</t>
  </si>
  <si>
    <t>CODIGO</t>
  </si>
  <si>
    <t>FECHA</t>
  </si>
  <si>
    <t>MONOGRAFIAS</t>
  </si>
  <si>
    <t>A0001</t>
  </si>
  <si>
    <t>AOOO1</t>
  </si>
  <si>
    <t>A0002</t>
  </si>
  <si>
    <t>AOOO2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</si>
  <si>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</si>
  <si>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</si>
  <si>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</si>
  <si>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</si>
  <si>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</si>
  <si>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</si>
  <si>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</si>
  <si>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</si>
  <si>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</si>
  <si>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</si>
  <si>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</si>
  <si>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</si>
  <si>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</si>
  <si>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</si>
  <si>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</si>
  <si>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</si>
  <si>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</si>
  <si>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</si>
  <si>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</si>
  <si>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</si>
  <si>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</si>
  <si>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</si>
  <si>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</si>
  <si>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</si>
  <si>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</si>
  <si>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</si>
  <si>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</si>
  <si>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</si>
  <si>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</si>
  <si>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</si>
  <si>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</si>
  <si>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</si>
  <si>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</si>
  <si>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</si>
  <si>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</si>
  <si>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</si>
  <si>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</si>
  <si>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</si>
  <si>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</si>
  <si>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</si>
  <si>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</si>
  <si>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</si>
  <si>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</si>
  <si>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</si>
  <si>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</si>
  <si>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</si>
  <si>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</si>
  <si>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</si>
  <si>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</si>
  <si>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</si>
  <si>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</si>
  <si>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</si>
  <si>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</si>
  <si>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</si>
  <si>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</si>
  <si>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</si>
  <si>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</si>
  <si>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</si>
  <si>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</si>
  <si>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</si>
  <si>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</si>
  <si>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</si>
  <si>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</si>
  <si>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</si>
  <si>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</si>
  <si>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</si>
  <si>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</si>
  <si>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</si>
  <si>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</si>
  <si>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</si>
  <si>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</si>
  <si>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</si>
  <si>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</si>
  <si>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</si>
  <si>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</si>
  <si>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</si>
  <si>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</si>
  <si>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</si>
  <si>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</si>
  <si>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</si>
  <si>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</si>
  <si>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</si>
  <si>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</si>
  <si>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</si>
  <si>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</si>
  <si>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</si>
  <si>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</si>
  <si>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</si>
  <si>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</si>
  <si>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</si>
  <si>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</si>
  <si>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</si>
  <si>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</si>
  <si>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</si>
  <si>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</si>
  <si>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</si>
  <si>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</si>
  <si>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</si>
  <si>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</si>
  <si>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</si>
  <si>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MAPA 1/2 CARTULINA</t>
  </si>
  <si>
    <t>A0103</t>
  </si>
  <si>
    <t>A0104</t>
  </si>
  <si>
    <t>MAPA T. CARTA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</si>
  <si>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</si>
  <si>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</si>
  <si>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</si>
  <si>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</si>
  <si>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</si>
  <si>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</si>
  <si>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</si>
  <si>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</si>
  <si>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</si>
  <si>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</si>
  <si>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</si>
  <si>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</si>
  <si>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</si>
  <si>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</si>
  <si>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</si>
  <si>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</si>
  <si>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</si>
  <si>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</si>
  <si>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</si>
  <si>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</si>
  <si>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LISTA DE INSUMOS DE PAPELERIA</t>
  </si>
  <si>
    <t>NOMBRE DE ARTICULO</t>
  </si>
  <si>
    <t>U. med.</t>
  </si>
  <si>
    <t>UNIDADES</t>
  </si>
  <si>
    <t>PRECIO</t>
  </si>
  <si>
    <t>PRECIO TOTAL</t>
  </si>
  <si>
    <t>PRECIO SUGERIDO POR PIEZA</t>
  </si>
  <si>
    <t>PRECIO POR PIEZA CON FLETE</t>
  </si>
  <si>
    <t xml:space="preserve">VENTA TOTAL </t>
  </si>
  <si>
    <t>ACUARELAS CARTON C/12 40601 3/6 SMARTY</t>
  </si>
  <si>
    <t>PZA</t>
  </si>
  <si>
    <t>BLOCK REMISION 1/4 DUPLICADO 5/15 JOCAR</t>
  </si>
  <si>
    <t>BLOCK</t>
  </si>
  <si>
    <t>BOLIGRAFO PIN POINT MEDIANO AZUL 1MM 12/36 AZOR</t>
  </si>
  <si>
    <t>BOLIGRAFO PIN POINT MEDIANO NEGRO 1MM 12/36 AZOR</t>
  </si>
  <si>
    <t>BOLIGRAFO PIN POINT MEDIANO ROJO 1MM 12/36 AZOR</t>
  </si>
  <si>
    <t>CARTULINA BRISTOL BLANCA 50X65 25/50 SM</t>
  </si>
  <si>
    <t>4c/u</t>
  </si>
  <si>
    <t>CARTULINA BRISTOL COLORES 50X65 25/40 SM</t>
  </si>
  <si>
    <t>5c/u</t>
  </si>
  <si>
    <t>CARTULINA FLUORECENTE COLORES 10/40 PLIEGO SM</t>
  </si>
  <si>
    <t>8c/u</t>
  </si>
  <si>
    <t>CARTULINA IRIS PLIEGO 50X65 5/20 MARCAS</t>
  </si>
  <si>
    <t>CASCARON 1/8 28X35.5 5/10 DIPATH</t>
  </si>
  <si>
    <t>CINTA ADH. TRANSPARENTE 48X50 3/6 JANEL</t>
  </si>
  <si>
    <t>CLIP TROPICALIZADO No.3 100PZ 2/5 BACO</t>
  </si>
  <si>
    <t>CAJA</t>
  </si>
  <si>
    <t>PLASTILINA CAJA 10 BARRAS 20004 3/6 SMARTY</t>
  </si>
  <si>
    <t>CORRECTOR PLUMA 5ML PCOR2 3/6 JUMBO</t>
  </si>
  <si>
    <t>CRAYON TRIAN. 12 JUMBO 40516 3/6 SMARTY</t>
  </si>
  <si>
    <t>CUADERNO ITALIANO ESPIRAL RAYA 100H 6/25 JOCAR</t>
  </si>
  <si>
    <t>CUADERNO ITALIANO ESPIRAL C-7 100H 6/25 JOCAR</t>
  </si>
  <si>
    <t>CUADERNO PROF. ESP. RAYA 100H 08085 5/25 SWING</t>
  </si>
  <si>
    <t>CUADERNO PROF. ESP. C-7 100H 08088 5/25 SWING</t>
  </si>
  <si>
    <t>vendido mayo 30 2022</t>
  </si>
  <si>
    <t>DIUREX ADH. 12X10 25/50 OFFILAND</t>
  </si>
  <si>
    <t>FOAMI CARTA COLORES 12/24 MARCAS</t>
  </si>
  <si>
    <t>FOAMI CARTA DIAMANTADO 5/20 COLORES</t>
  </si>
  <si>
    <t>FOAMI PLIEGO 70X95 3/6 MARCAS</t>
  </si>
  <si>
    <t>ROLLO</t>
  </si>
  <si>
    <t>FOAMI PLIEGO DIAMANTADO 55X43 5/10 SM</t>
  </si>
  <si>
    <t>GISES BLANCOS C/12 72009 3/6 BACO</t>
  </si>
  <si>
    <t>GISES COLORES 12 72023 3/6 BACO</t>
  </si>
  <si>
    <t>GOMA GM-20 PM 10/20 MAE</t>
  </si>
  <si>
    <t>HOJA CARTA COLOR VENTA S 50/100 SM</t>
  </si>
  <si>
    <t>JUEGO GEOMETRIA MEDIANO 2032 3/6 KOALA</t>
  </si>
  <si>
    <t>LAPIZ DUO GRAFITO-ROJO E-960 10/30 TRYME</t>
  </si>
  <si>
    <t>LAPIZ TRIANGULAR BLACK PEPS 12/36 MAPED</t>
  </si>
  <si>
    <t>LAPIZ GRAFITO HB2 C/36 12/36 PAPER M</t>
  </si>
  <si>
    <t>4 pesos cada uno</t>
  </si>
  <si>
    <t>LIGA COLORES N.10 80GR SOL 1/3 ABI</t>
  </si>
  <si>
    <t>MARCADOR PERM. FINO NEGRO TATOO 3/10 BACO</t>
  </si>
  <si>
    <t>MARCATEXTO FLUOR GRUESA COLORES BACOFLAH</t>
  </si>
  <si>
    <t>CUTTER GRANDE SOLIDOS 10052 5/10 SMART</t>
  </si>
  <si>
    <t>PLUMIN 24 COLORES WT6816-24 2/3 SHELY</t>
  </si>
  <si>
    <t>PAQ</t>
  </si>
  <si>
    <t>PAPEL BOND BLANCO PLIEGO 70X95 25/50 SM</t>
  </si>
  <si>
    <t>PAPEL BOND C-7 PLIEGO 70X95 25/50 SM</t>
  </si>
  <si>
    <t>PAPEL BOND CARTA PAQ C/500 97% 1/3 AZUL SCRIBE</t>
  </si>
  <si>
    <t>PAPEL CHINA COLORES 50X75 25/100 SM</t>
  </si>
  <si>
    <t>PAPEL CREPE COLORES 50X2M 10/30 PINGUINO</t>
  </si>
  <si>
    <t>PAPEL FANTASIA T/OCASION 25/50 MARCAS</t>
  </si>
  <si>
    <t>PAPEL LUSTRE COLORES PLIEGO 50X75 25/50 SM</t>
  </si>
  <si>
    <t>PEGAMENTO ADH. 21GR 10-20 3/6 DIXON</t>
  </si>
  <si>
    <t>PEGAMENTO BLANCO 20GR 12/25 PEGA QUIP</t>
  </si>
  <si>
    <t>PINZA SUJETA PAPEL 19MM 15120 C/12 2/5 SMART</t>
  </si>
  <si>
    <t>REGLA MADERA 30CM ANGOSTA 6/10 SILVA</t>
  </si>
  <si>
    <t>SOBRE MANILA CARTA C/H 23X30.5 10/25 CANSA</t>
  </si>
  <si>
    <t>TIJERA ESCOLAR 5" PTIHH9 E-288 5/10 JUMBO</t>
  </si>
  <si>
    <t>TRANSPORTADOR 180° 180T 12CM 10/25 BARRILITO</t>
  </si>
  <si>
    <t>FOLDER CARTA COLORES VENTA 25/50 SUELTA</t>
  </si>
  <si>
    <t>FOLDER OFICIO COLORES VENTA S 15/50</t>
  </si>
  <si>
    <t>PINTURA CARTEL 20ML 5/10 BACO</t>
  </si>
  <si>
    <t>DIAMANTINA AZUCAR C15 10GR 10/20 SELANUSA</t>
  </si>
  <si>
    <t>BOLSA</t>
  </si>
  <si>
    <t>LIMPIA PIPAS NORMAL COLORES 24/50 SELANUSA</t>
  </si>
  <si>
    <t>MASKING ADH 24X50 E-36 3/6 DEVEK</t>
  </si>
  <si>
    <t>SACAPUNTA PLASTICO BOLSA 25PZ E-100 1/3 KAISER</t>
  </si>
  <si>
    <t>TOTAL</t>
  </si>
  <si>
    <t>FLETE</t>
  </si>
  <si>
    <t>TOTAL CON FLETE</t>
  </si>
  <si>
    <t>COMPRA SHEIN</t>
  </si>
  <si>
    <t>$ COMPRA POR PAQUETE Y UNIDAD</t>
  </si>
  <si>
    <t>$ VENTA POR UNIDAD</t>
  </si>
  <si>
    <t>PRECIO DE VENTA TOTAL</t>
  </si>
  <si>
    <t>PRECIO TOTAL DE COMPRA</t>
  </si>
  <si>
    <t>BORRADORES FIGURA DE HELADO Y DULCES (PAQUETE X 4 )(6)</t>
  </si>
  <si>
    <t>50 el paquete</t>
  </si>
  <si>
    <t>SACAPUNTA BUHO</t>
  </si>
  <si>
    <t>CUADERNO DE NOTAS</t>
  </si>
  <si>
    <t>SACAPUNTA ESTINTOR</t>
  </si>
  <si>
    <t>SACAPUNTA DE FRUTA</t>
  </si>
  <si>
    <t>SACAPUNTA INODORO</t>
  </si>
  <si>
    <t>ESTUCHE PARA COLORES</t>
  </si>
  <si>
    <t>BOLIGRAFO PASTILLA (PAQUETE X 5) (2)</t>
  </si>
  <si>
    <t>BORRADOR ALIMENTOS (PAQUETE X 6) (3)</t>
  </si>
  <si>
    <t>60 el paquete</t>
  </si>
  <si>
    <t>PAPELERIA MI GORDO PECHOCHO</t>
  </si>
  <si>
    <t>CONTROL DE INGRESOS Y EGRESOS</t>
  </si>
  <si>
    <t>MES</t>
  </si>
  <si>
    <t>JUNIO</t>
  </si>
  <si>
    <t xml:space="preserve">FECHA </t>
  </si>
  <si>
    <t xml:space="preserve">DESCRIPCIÓN </t>
  </si>
  <si>
    <t xml:space="preserve">INGRESOS </t>
  </si>
  <si>
    <t>EGRESOS</t>
  </si>
  <si>
    <t>SALDO</t>
  </si>
  <si>
    <t xml:space="preserve">MES </t>
  </si>
  <si>
    <t>INGRESOS</t>
  </si>
  <si>
    <t xml:space="preserve">SALDO INICIAL EN CAJA </t>
  </si>
  <si>
    <t>ENERO</t>
  </si>
  <si>
    <t>VENTAS DEL DIA</t>
  </si>
  <si>
    <t>FEBRERO</t>
  </si>
  <si>
    <t>MARZO</t>
  </si>
  <si>
    <t>NO SE ABRIO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</si>
  <si>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</si>
  <si>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</si>
  <si>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</si>
  <si>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</si>
  <si>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</si>
  <si>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</si>
  <si>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</si>
  <si>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</si>
  <si>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CONTADOR DE DINERO</t>
  </si>
  <si>
    <t>DENOMINACION</t>
  </si>
  <si>
    <t>cantidad por rollo de papel lustre</t>
  </si>
  <si>
    <t xml:space="preserve">LISTA DE PAPELERIA </t>
  </si>
  <si>
    <t>DESCRIPCIÓN</t>
  </si>
  <si>
    <t xml:space="preserve">PRECIO NETO </t>
  </si>
  <si>
    <t>PRECIO CON IVA</t>
  </si>
  <si>
    <t>PRECIO SUGERIDO (x unidad)</t>
  </si>
  <si>
    <t xml:space="preserve">TOTAL </t>
  </si>
  <si>
    <t>CUAD PROF SCRIBE ESCOLAR PLUS 7970 100H RAYA</t>
  </si>
  <si>
    <t>CUAD PROF SCRIBE ESCOLAR PLUS 7972 100H C-5</t>
  </si>
  <si>
    <t>CUAD PROF SCRIBE ESCOLAR PLUS 7973 100H C-7</t>
  </si>
  <si>
    <t>PAPEL LUSTRE 50X70 AMARILLO ORO PAQ C/25</t>
  </si>
  <si>
    <t>PAPEL LUSTRE 50X70 BLANCO PAQ C/25</t>
  </si>
  <si>
    <t>PAPEL LUSTRE 50X70 NEGRO PAQ C/25</t>
  </si>
  <si>
    <t>PAPEL LUSTRE 50X70 ORO PAQ C/25</t>
  </si>
  <si>
    <t>PAPEL LUSTRE 50X70 SALMON PAQ C/25</t>
  </si>
  <si>
    <t>PAPEL LUSTRE 50X70 VERDE PISTACHE (NILO) PAQ C/25</t>
  </si>
  <si>
    <t>PAPELERIA KAWAII</t>
  </si>
  <si>
    <t xml:space="preserve">FLETE </t>
  </si>
  <si>
    <t>$ COMPRA POR UNIDAD</t>
  </si>
  <si>
    <t>PRECIO COMPRA CON FLETE</t>
  </si>
  <si>
    <t>UTILIDAD POR PIEZA</t>
  </si>
  <si>
    <t xml:space="preserve"> TOTAL INVERSION</t>
  </si>
  <si>
    <t>PAQUETE BILLETE (20-50-100)</t>
  </si>
  <si>
    <t>PAQUETE BILLETE (200-500-1000)</t>
  </si>
  <si>
    <t>CUADERNO PASTA DURA MEDIANO</t>
  </si>
  <si>
    <t>CUADERNO PASTA BLANDA MEDIANO</t>
  </si>
  <si>
    <t>CUADERNO PASTA DURA PEQUEÑO</t>
  </si>
  <si>
    <t>AJENDA PEQUEÑA SIRENITA</t>
  </si>
  <si>
    <t>ROMPECABEZAS DE MADERA</t>
  </si>
  <si>
    <t>PLUMONES PATO</t>
  </si>
  <si>
    <t>LAPICERAS METALICAS</t>
  </si>
  <si>
    <t>SACAPUNTAS DECORATIVOS</t>
  </si>
  <si>
    <t>PLUMAS DE PAQUETE UNICORNIO</t>
  </si>
  <si>
    <t>PLUMAS KAWAII</t>
  </si>
  <si>
    <t>PLUMAS DE PERSONAJES</t>
  </si>
  <si>
    <t>LIBRETA PEQUEÑA DE PAQUETE</t>
  </si>
  <si>
    <t>GOMAS KAWAII</t>
  </si>
  <si>
    <t>GOMAS DE AGUACATE</t>
  </si>
  <si>
    <t>CRAYOLAS DE 6 PIEZAS</t>
  </si>
  <si>
    <t>CRAYOLAS DE 8 PIEZAS</t>
  </si>
  <si>
    <t>STICKERS DIBUJOS ANIMADOS</t>
  </si>
  <si>
    <t>CRAYOLAS DE 12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</si>
</sst>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[Red]\-&quot;$&quot;#,##0.00"/>
    <numFmt numFmtId="165" formatCode="0.0"/>
    <numFmt numFmtId="166" formatCode="_-[$$-80A]* #,##0.00_-;\-[$$-80A]* #,##0.00_-;_-[$$-80A]* &quot;-&quot;??_-;_-@_-"/>
    <numFmt numFmtId="167" formatCode="_-[$$-409]* #,##0.00_ ;_-[$$-409]* \-#,##0.00\ ;_-[$$-409]* &quot;-&quot;??_ ;_-@_ "/>
  </numFmts>
  <fonts count="1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1" fillId="0" borderId="1" xfId="0" applyFont="1" applyBorder="1"/>
    <xf numFmtId="165" fontId="1" fillId="0" borderId="0" xfId="0" applyNumberFormat="1" applyFont="1"/>
    <xf numFmtId="164" fontId="1" fillId="0" borderId="2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64" fontId="2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2" borderId="9" xfId="0" applyFont="1" applyFill="1" applyBorder="1"/>
    <xf numFmtId="0" fontId="6" fillId="4" borderId="0" xfId="0" applyFont="1" applyFill="1"/>
    <xf numFmtId="0" fontId="7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2" fillId="3" borderId="0" xfId="0" applyFont="1" applyFill="1" applyAlignment="1">
      <alignment horizontal="center"/>
    </xf>
    <xf numFmtId="0" fontId="7" fillId="3" borderId="0" xfId="1" applyFont="1" applyFill="1" applyAlignment="1">
      <alignment horizontal="center"/>
    </xf>
    <xf numFmtId="0" fontId="2" fillId="5" borderId="0" xfId="0" applyFont="1" applyFill="1"/>
    <xf numFmtId="166" fontId="2" fillId="5" borderId="0" xfId="0" applyNumberFormat="1" applyFont="1" applyFill="1"/>
    <xf numFmtId="0" fontId="1" fillId="5" borderId="0" xfId="0" applyFont="1" applyFill="1"/>
    <xf numFmtId="0" fontId="0" fillId="0" borderId="14" xfId="0" applyBorder="1"/>
    <xf numFmtId="0" fontId="0" fillId="0" borderId="15" xfId="0" applyBorder="1"/>
    <xf numFmtId="0" fontId="5" fillId="0" borderId="17" xfId="0" applyFont="1" applyBorder="1" applyAlignment="1">
      <alignment horizontal="center"/>
    </xf>
    <xf numFmtId="0" fontId="0" fillId="0" borderId="13" xfId="0" applyBorder="1"/>
    <xf numFmtId="0" fontId="0" fillId="0" borderId="1" xfId="0" applyBorder="1"/>
    <xf numFmtId="0" fontId="0" fillId="0" borderId="3" xfId="0" applyBorder="1"/>
    <xf numFmtId="0" fontId="0" fillId="0" borderId="16" xfId="0" applyBorder="1"/>
    <xf numFmtId="0" fontId="5" fillId="0" borderId="18" xfId="0" applyFont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5" fontId="1" fillId="0" borderId="16" xfId="0" applyNumberFormat="1" applyFont="1" applyBorder="1"/>
    <xf numFmtId="0" fontId="1" fillId="0" borderId="16" xfId="0" applyFont="1" applyBorder="1"/>
    <xf numFmtId="166" fontId="1" fillId="0" borderId="16" xfId="0" applyNumberFormat="1" applyFont="1" applyBorder="1"/>
    <xf numFmtId="166" fontId="1" fillId="0" borderId="13" xfId="0" applyNumberFormat="1" applyFont="1" applyBorder="1"/>
    <xf numFmtId="166" fontId="1" fillId="0" borderId="1" xfId="0" applyNumberFormat="1" applyFont="1" applyBorder="1"/>
    <xf numFmtId="166" fontId="1" fillId="0" borderId="14" xfId="0" applyNumberFormat="1" applyFont="1" applyBorder="1"/>
    <xf numFmtId="0" fontId="2" fillId="0" borderId="3" xfId="0" applyFont="1" applyBorder="1" applyAlignment="1">
      <alignment horizontal="center"/>
    </xf>
    <xf numFmtId="166" fontId="1" fillId="0" borderId="3" xfId="0" applyNumberFormat="1" applyFont="1" applyBorder="1"/>
    <xf numFmtId="17" fontId="2" fillId="0" borderId="0" xfId="0" applyNumberFormat="1" applyFont="1" applyAlignment="1">
      <alignment horizontal="center"/>
    </xf>
    <xf numFmtId="0" fontId="2" fillId="3" borderId="13" xfId="0" applyFont="1" applyFill="1" applyBorder="1" applyAlignment="1">
      <alignment horizontal="center"/>
    </xf>
    <xf numFmtId="166" fontId="1" fillId="0" borderId="15" xfId="0" applyNumberFormat="1" applyFont="1" applyBorder="1"/>
    <xf numFmtId="166" fontId="1" fillId="0" borderId="18" xfId="0" applyNumberFormat="1" applyFont="1" applyBorder="1"/>
    <xf numFmtId="166" fontId="1" fillId="0" borderId="2" xfId="0" applyNumberFormat="1" applyFont="1" applyBorder="1"/>
    <xf numFmtId="0" fontId="2" fillId="6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8" fillId="0" borderId="0" xfId="0" applyFont="1"/>
    <xf numFmtId="0" fontId="6" fillId="0" borderId="13" xfId="0" applyFont="1" applyBorder="1" applyAlignment="1">
      <alignment horizontal="center"/>
    </xf>
    <xf numFmtId="166" fontId="8" fillId="0" borderId="14" xfId="0" applyNumberFormat="1" applyFont="1" applyBorder="1"/>
    <xf numFmtId="0" fontId="6" fillId="0" borderId="16" xfId="0" applyFont="1" applyBorder="1" applyAlignment="1">
      <alignment horizontal="center"/>
    </xf>
    <xf numFmtId="166" fontId="8" fillId="0" borderId="1" xfId="0" applyNumberFormat="1" applyFont="1" applyBorder="1"/>
    <xf numFmtId="0" fontId="8" fillId="0" borderId="1" xfId="0" applyFont="1" applyBorder="1"/>
    <xf numFmtId="166" fontId="8" fillId="0" borderId="9" xfId="0" applyNumberFormat="1" applyFont="1" applyBorder="1"/>
    <xf numFmtId="0" fontId="5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5" borderId="0" xfId="0" applyFont="1" applyFill="1" applyAlignment="1">
      <alignment horizontal="center"/>
    </xf>
    <xf numFmtId="0" fontId="10" fillId="5" borderId="0" xfId="0" applyFont="1" applyFill="1"/>
    <xf numFmtId="0" fontId="11" fillId="8" borderId="0" xfId="0" applyFont="1" applyFill="1" applyAlignment="1">
      <alignment horizontal="center"/>
    </xf>
    <xf numFmtId="0" fontId="10" fillId="8" borderId="0" xfId="0" applyFont="1" applyFill="1"/>
    <xf numFmtId="0" fontId="7" fillId="9" borderId="0" xfId="0" applyFont="1" applyFill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16" xfId="0" applyFont="1" applyFill="1" applyBorder="1"/>
    <xf numFmtId="0" fontId="11" fillId="4" borderId="1" xfId="0" applyFont="1" applyFill="1" applyBorder="1"/>
    <xf numFmtId="0" fontId="11" fillId="4" borderId="3" xfId="0" applyFont="1" applyFill="1" applyBorder="1"/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164" fontId="1" fillId="3" borderId="0" xfId="0" applyNumberFormat="1" applyFont="1" applyFill="1"/>
    <xf numFmtId="164" fontId="1" fillId="3" borderId="2" xfId="0" applyNumberFormat="1" applyFont="1" applyFill="1" applyBorder="1"/>
    <xf numFmtId="164" fontId="1" fillId="2" borderId="0" xfId="0" applyNumberFormat="1" applyFont="1" applyFill="1"/>
    <xf numFmtId="166" fontId="1" fillId="2" borderId="0" xfId="0" applyNumberFormat="1" applyFont="1" applyFill="1"/>
    <xf numFmtId="167" fontId="1" fillId="2" borderId="0" xfId="0" applyNumberFormat="1" applyFont="1" applyFill="1"/>
    <xf numFmtId="14" fontId="11" fillId="4" borderId="16" xfId="0" applyNumberFormat="1" applyFont="1" applyFill="1" applyBorder="1"/>
    <xf numFmtId="0" fontId="1" fillId="2" borderId="1" xfId="0" applyFont="1" applyFill="1" applyBorder="1"/>
    <xf numFmtId="0" fontId="0" fillId="8" borderId="0" xfId="0" applyFill="1"/>
    <xf numFmtId="0" fontId="5" fillId="8" borderId="0" xfId="0" applyFont="1" applyFill="1"/>
    <xf numFmtId="0" fontId="0" fillId="10" borderId="0" xfId="0" applyFill="1"/>
    <xf numFmtId="0" fontId="5" fillId="10" borderId="0" xfId="0" applyFont="1" applyFill="1"/>
    <xf numFmtId="0" fontId="0" fillId="9" borderId="0" xfId="0" applyFill="1"/>
    <xf numFmtId="0" fontId="5" fillId="9" borderId="0" xfId="0" applyFont="1" applyFill="1"/>
    <xf numFmtId="0" fontId="0" fillId="7" borderId="0" xfId="0" applyFill="1"/>
    <xf numFmtId="0" fontId="5" fillId="7" borderId="0" xfId="0" applyFont="1" applyFill="1"/>
    <xf numFmtId="0" fontId="0" fillId="11" borderId="0" xfId="0" applyFill="1"/>
    <xf numFmtId="0" fontId="5" fillId="11" borderId="0" xfId="0" applyFont="1" applyFill="1"/>
    <xf numFmtId="0" fontId="0" fillId="12" borderId="0" xfId="0" applyFill="1"/>
    <xf numFmtId="0" fontId="5" fillId="12" borderId="0" xfId="0" applyFont="1" applyFill="1"/>
    <xf numFmtId="0" fontId="5" fillId="0" borderId="0" xfId="0" applyFont="1" applyAlignment="1">
      <alignment horizontal="center"/>
    </xf>
    <xf numFmtId="14" fontId="10" fillId="5" borderId="0" xfId="0" applyNumberFormat="1" applyFont="1" applyFill="1"/>
    <xf numFmtId="0" fontId="12" fillId="5" borderId="0" xfId="0" applyFont="1" applyFill="1" applyAlignment="1">
      <alignment horizontal="center"/>
    </xf>
    <xf numFmtId="0" fontId="1" fillId="13" borderId="0" xfId="0" applyFont="1" applyFill="1"/>
    <xf numFmtId="0" fontId="2" fillId="0" borderId="0" xfId="0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right"/>
    </xf>
    <xf numFmtId="0" fontId="5" fillId="0" borderId="0" xfId="0" applyFont="1"/>
    <xf numFmtId="0" fontId="11" fillId="8" borderId="0" xfId="0" applyFont="1" applyFill="1"/>
    <xf numFmtId="14" fontId="11" fillId="8" borderId="0" xfId="0" applyNumberFormat="1" applyFont="1" applyFill="1"/>
    <xf numFmtId="166" fontId="1" fillId="3" borderId="5" xfId="0" applyNumberFormat="1" applyFont="1" applyFill="1" applyBorder="1"/>
    <xf numFmtId="167" fontId="0" fillId="0" borderId="0" xfId="0" applyNumberFormat="1"/>
    <xf numFmtId="167" fontId="5" fillId="0" borderId="0" xfId="0" applyNumberFormat="1" applyFont="1"/>
    <xf numFmtId="166" fontId="1" fillId="14" borderId="0" xfId="0" applyNumberFormat="1" applyFont="1" applyFill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33">
    <dxf>
      <font>
        <sz val="14"/>
        <color rgb="FF000000"/>
      </font>
      <fill>
        <patternFill patternType="solid">
          <fgColor indexed="64"/>
          <bgColor rgb="FFF8CBAD"/>
        </patternFill>
      </fill>
    </dxf>
    <dxf>
      <font>
        <sz val="14"/>
        <color rgb="FF000000"/>
      </font>
      <fill>
        <patternFill patternType="solid">
          <fgColor indexed="64"/>
          <bgColor rgb="FFF8CBAD"/>
        </patternFill>
      </fill>
    </dxf>
    <dxf>
      <font>
        <sz val="14"/>
        <color rgb="FF000000"/>
      </font>
      <fill>
        <patternFill patternType="solid">
          <fgColor indexed="64"/>
          <bgColor rgb="FFF8CBAD"/>
        </patternFill>
      </fill>
    </dxf>
    <dxf>
      <font>
        <sz val="14"/>
        <color rgb="FF000000"/>
      </font>
      <fill>
        <patternFill patternType="solid">
          <fgColor indexed="64"/>
          <bgColor rgb="FFF8CBAD"/>
        </patternFill>
      </fill>
    </dxf>
    <dxf>
      <font>
        <sz val="14"/>
        <color rgb="FF000000"/>
        <family val="2"/>
      </font>
      <fill>
        <patternFill patternType="solid">
          <fgColor indexed="64"/>
          <bgColor rgb="FFF8CBA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8CBAD"/>
        </patternFill>
      </fill>
      <alignment horizontal="center" vertical="bottom" textRotation="0" wrapText="0" indent="0" justifyLastLine="0" shrinkToFit="0" readingOrder="0"/>
    </dxf>
    <dxf>
      <font>
        <sz val="14"/>
        <color rgb="FF000000"/>
      </font>
      <fill>
        <patternFill patternType="solid">
          <fgColor indexed="64"/>
          <bgColor rgb="FFE2EFDA"/>
        </patternFill>
      </fill>
      <alignment horizontal="center"/>
      <border>
        <left style="medium">
          <color rgb="FF000000"/>
        </left>
        <right style="medium">
          <color rgb="FF000000"/>
        </right>
      </border>
    </dxf>
    <dxf>
      <font>
        <sz val="14"/>
        <color rgb="FF000000"/>
      </font>
      <fill>
        <patternFill patternType="solid">
          <fgColor indexed="64"/>
          <bgColor rgb="FFE2EFDA"/>
        </patternFill>
      </fill>
      <border>
        <left style="medium">
          <color rgb="FF000000"/>
        </left>
        <right style="medium">
          <color rgb="FF000000"/>
        </right>
      </border>
    </dxf>
    <dxf>
      <font>
        <sz val="14"/>
        <color rgb="FF000000"/>
      </font>
      <fill>
        <patternFill patternType="solid">
          <fgColor indexed="64"/>
          <bgColor rgb="FFE2EFDA"/>
        </patternFill>
      </fill>
      <border>
        <left style="medium">
          <color rgb="FF000000"/>
        </left>
        <right style="medium">
          <color rgb="FF000000"/>
        </right>
      </border>
    </dxf>
    <dxf>
      <font>
        <sz val="14"/>
        <color rgb="FF000000"/>
      </font>
      <fill>
        <patternFill patternType="solid">
          <fgColor indexed="64"/>
          <bgColor rgb="FFE2EFDA"/>
        </patternFill>
      </fill>
      <alignment horizontal="center"/>
      <border>
        <left style="medium">
          <color rgb="FF000000"/>
        </left>
        <right style="medium">
          <color rgb="FF000000"/>
        </right>
      </border>
    </dxf>
    <dxf>
      <font>
        <sz val="14"/>
        <color rgb="FF000000"/>
        <family val="2"/>
      </font>
      <fill>
        <patternFill patternType="solid">
          <fgColor indexed="64"/>
          <bgColor rgb="FFE2EFD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center" vertical="bottom" textRotation="0" wrapText="0" indent="0" justifyLastLine="0" shrinkToFit="0" readingOrder="0"/>
    </dxf>
    <dxf>
      <numFmt numFmtId="0" formatCode="General"/>
      <border>
        <left style="medium">
          <color rgb="FF000000"/>
        </left>
        <right style="medium">
          <color rgb="FF000000"/>
        </right>
      </border>
    </dxf>
    <dxf>
      <numFmt numFmtId="0" formatCode="General"/>
      <border>
        <left style="medium">
          <color rgb="FF000000"/>
        </left>
        <right style="medium">
          <color rgb="FF000000"/>
        </right>
      </border>
    </dxf>
    <dxf>
      <numFmt numFmtId="0" formatCode="General"/>
      <border>
        <left style="medium">
          <color rgb="FF000000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medium">
          <color rgb="FF000000"/>
        </left>
        <right/>
        <top/>
        <bottom/>
        <vertical/>
        <horizontal/>
      </border>
    </dxf>
    <dxf>
      <font>
        <sz val="14"/>
      </font>
      <alignment horizontal="center"/>
      <border>
        <left style="medium">
          <color rgb="FF000000"/>
        </left>
        <right style="medium">
          <color rgb="FF000000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solid">
          <fgColor indexed="64"/>
          <bgColor rgb="FFF8CBAD"/>
        </patternFill>
      </fill>
    </dxf>
    <dxf>
      <font>
        <color rgb="FF000000"/>
      </font>
      <fill>
        <patternFill patternType="solid">
          <fgColor indexed="64"/>
          <bgColor rgb="FFF8CBAD"/>
        </patternFill>
      </fill>
    </dxf>
    <dxf>
      <font>
        <color rgb="FF000000"/>
      </font>
      <fill>
        <patternFill patternType="solid">
          <fgColor indexed="64"/>
          <bgColor rgb="FFF8CBAD"/>
        </patternFill>
      </fill>
    </dxf>
    <dxf>
      <font>
        <color rgb="FF000000"/>
      </font>
      <fill>
        <patternFill patternType="solid">
          <fgColor indexed="64"/>
          <bgColor rgb="FFF8CBAD"/>
        </patternFill>
      </fill>
    </dxf>
    <dxf>
      <font>
        <color rgb="FF000000"/>
        <family val="2"/>
      </font>
      <fill>
        <patternFill patternType="solid">
          <fgColor indexed="64"/>
          <bgColor rgb="FFF8CBA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8CBAD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solid">
          <fgColor indexed="64"/>
          <bgColor rgb="FFC6E0B4"/>
        </patternFill>
      </fill>
    </dxf>
    <dxf>
      <font>
        <color rgb="FF000000"/>
      </font>
      <fill>
        <patternFill patternType="solid">
          <fgColor indexed="64"/>
          <bgColor rgb="FFC6E0B4"/>
        </patternFill>
      </fill>
    </dxf>
    <dxf>
      <font>
        <color rgb="FF000000"/>
      </font>
      <fill>
        <patternFill patternType="solid">
          <fgColor indexed="64"/>
          <bgColor rgb="FFC6E0B4"/>
        </patternFill>
      </fill>
    </dxf>
    <dxf>
      <font>
        <b/>
        <color rgb="FF000000"/>
      </font>
      <fill>
        <patternFill patternType="solid">
          <fgColor indexed="64"/>
          <bgColor rgb="FFC6E0B4"/>
        </patternFill>
      </fill>
      <alignment horizontal="center"/>
    </dxf>
    <dxf>
      <font>
        <color rgb="FF000000"/>
        <family val="2"/>
      </font>
      <fill>
        <patternFill patternType="solid">
          <fgColor indexed="64"/>
          <bgColor rgb="FFC6E0B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C6E0B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75A25-911C-4DA5-85DF-383AC84CAA13}" name="Tabla1" displayName="Tabla1" ref="C5:G129" totalsRowShown="0" headerRowDxfId="32">
  <autoFilter ref="C5:G129" xr:uid="{44375A25-911C-4DA5-85DF-383AC84CAA13}"/>
  <tableColumns count="5">
    <tableColumn id="1" xr3:uid="{3C11B6A1-5524-4DD3-AB84-1A203823FDC6}" name="CODIGO " dataDxfId="31"/>
    <tableColumn id="2" xr3:uid="{FF198DE7-FB2E-4464-A858-039A6BAA327B}" name="ARTICULO" dataDxfId="30"/>
    <tableColumn id="3" xr3:uid="{0DA9EAD8-F406-4CB0-92C4-0D371859C8D3}" name="ENTRADAS "/>
    <tableColumn id="4" xr3:uid="{2FA243AA-DED4-4BDF-B7A1-6FE791443407}" name="SALIDAS "/>
    <tableColumn id="5" xr3:uid="{65245221-8BEC-42F0-8C4F-DA30804A40CF}" name="STOC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19EED-2250-4E73-A461-65B0027DF6BC}" name="Tabla2" displayName="Tabla2" ref="K5:N129" totalsRowShown="0" headerRowDxfId="29" dataDxfId="28">
  <autoFilter ref="K5:N129" xr:uid="{9EC19EED-2250-4E73-A461-65B0027DF6BC}"/>
  <tableColumns count="4">
    <tableColumn id="1" xr3:uid="{61312CC1-93A3-4A37-9045-60D955F75425}" name="CODIGO" dataDxfId="27"/>
    <tableColumn id="2" xr3:uid="{41DC0C89-0876-4327-9E01-36B4C69ED50E}" name="ARTICULO" dataDxfId="26">
      <calculatedColumnFormula>IFERROR(VLOOKUP(Tabla2[[#This Row],[CODIGO]],Tabla1[],2,FALSE),"NO EXISTE")</calculatedColumnFormula>
    </tableColumn>
    <tableColumn id="3" xr3:uid="{C2AD2168-A8E9-4D0A-9D7E-5438998140C5}" name="FECHA" dataDxfId="25"/>
    <tableColumn id="4" xr3:uid="{2E59C803-9BF2-4F2D-9E45-BC627889152C}" name="CANTIDAD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7507F8-8D5B-4DAF-9F99-FC14B9B51EA9}" name="Tabla3" displayName="Tabla3" ref="R5:U7" totalsRowShown="0" headerRowDxfId="23" dataDxfId="22">
  <autoFilter ref="R5:U7" xr:uid="{3F7507F8-8D5B-4DAF-9F99-FC14B9B51EA9}"/>
  <tableColumns count="4">
    <tableColumn id="1" xr3:uid="{EF40166F-E4A9-4F92-AF5E-77332C793AE7}" name="CODIGO" dataDxfId="21"/>
    <tableColumn id="2" xr3:uid="{87F355B7-EFF2-458D-A4E3-FFC41C98FCDF}" name="ARTICULO" dataDxfId="20"/>
    <tableColumn id="3" xr3:uid="{AB8A666A-EC8F-424C-B5FA-B34048C4A27D}" name="FECHA" dataDxfId="19"/>
    <tableColumn id="4" xr3:uid="{4E0C325C-1F87-487F-900F-E779C3C0A6BA}" name="CANTIDAD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094262-2697-45B1-AD17-9B9C5E32F793}" name="Tabla15" displayName="Tabla15" ref="C5:G64" totalsRowShown="0" headerRowDxfId="17">
  <autoFilter ref="C5:G64" xr:uid="{43094262-2697-45B1-AD17-9B9C5E32F793}"/>
  <tableColumns count="5">
    <tableColumn id="1" xr3:uid="{9AB3F33C-6904-4FD0-8301-8C345BA23F8A}" name="CODIGO " dataDxfId="16"/>
    <tableColumn id="2" xr3:uid="{6E91BCF1-1BFA-402E-ADDF-A21827940839}" name="ARTICULO" dataDxfId="15"/>
    <tableColumn id="3" xr3:uid="{33D38C22-F8D4-429C-88A5-489CCDF442B1}" name="ENTRADAS " dataDxfId="14">
      <calculatedColumnFormula>SUMIF(Tabla26[CODIGO], Tabla15[[#This Row],[CODIGO ]], Tabla26[CANTIDAD])</calculatedColumnFormula>
    </tableColumn>
    <tableColumn id="4" xr3:uid="{85F0CC90-6952-43C2-B53A-5582E97DC611}" name="SALIDAS " dataDxfId="13">
      <calculatedColumnFormula>SUMIF(Tabla37[CODIGO], Tabla15[[#This Row],[CODIGO ]], Tabla37[CANTIDAD])</calculatedColumnFormula>
    </tableColumn>
    <tableColumn id="5" xr3:uid="{C013B749-5753-42C2-A805-996003619218}" name="STOCK" dataDxfId="12">
      <calculatedColumnFormula>Tabla15[[#This Row],[ENTRADAS ]]-Tabla15[[#This Row],[SALIDAS 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1111C1-C9BD-4BB9-9BF9-041307CC0BA1}" name="Tabla26" displayName="Tabla26" ref="K5:N64" totalsRowShown="0" headerRowDxfId="11" dataDxfId="10">
  <autoFilter ref="K5:N64" xr:uid="{9D1111C1-C9BD-4BB9-9BF9-041307CC0BA1}"/>
  <tableColumns count="4">
    <tableColumn id="1" xr3:uid="{FB55EFF9-0E40-469F-9325-F9D323C426FE}" name="CODIGO" dataDxfId="9"/>
    <tableColumn id="2" xr3:uid="{7BDC49F9-33E4-42BA-B82C-E4DF50EA621D}" name="ARTICULO" dataDxfId="8">
      <calculatedColumnFormula>IFERROR(VLOOKUP(Tabla26[[#This Row],[CODIGO]],Tabla15[],2,FALSE),"NO EXISTE")</calculatedColumnFormula>
    </tableColumn>
    <tableColumn id="3" xr3:uid="{157EE550-0FE6-4B42-85B5-E351367F5CF5}" name="FECHA" dataDxfId="7"/>
    <tableColumn id="4" xr3:uid="{8CC9111B-0AD4-474E-90B9-FB06175F01A6}" name="CANTIDAD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DE2D07-CAB2-4D26-A057-9ACA856B2EAD}" name="Tabla37" displayName="Tabla37" ref="R5:U25" totalsRowShown="0" headerRowDxfId="5" dataDxfId="4">
  <autoFilter ref="R5:U25" xr:uid="{28DE2D07-CAB2-4D26-A057-9ACA856B2EAD}"/>
  <tableColumns count="4">
    <tableColumn id="1" xr3:uid="{6ADEA57B-7EFB-4590-BE32-7C877C49D93E}" name="CODIGO" dataDxfId="3"/>
    <tableColumn id="2" xr3:uid="{FBA52953-BED6-4A04-A1F5-0A17A83DCC06}" name="ARTICULO" dataDxfId="2">
      <calculatedColumnFormula>IFERROR(VLOOKUP(Tabla37[[#This Row],[CODIGO]],Tabla15[],2,FALSE),"NO EXISTE")</calculatedColumnFormula>
    </tableColumn>
    <tableColumn id="3" xr3:uid="{21D2E7C7-A785-4BEB-86BA-18BFBEFC1E8F}" name="FECHA" dataDxfId="1"/>
    <tableColumn id="4" xr3:uid="{A6BB6BA6-3504-45FA-82F5-FD4BEB2ABA2B}" name="CANT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ABFF-489D-4B8D-84B4-02959B676A78}">
  <sheetPr>
    <tabColor rgb="FFF8CBAD"/>
  </sheetPr>
  <dimension ref="A3:L241"/>
  <sheetViews>
    <sheetView topLeftCell="A138" workbookViewId="0">
      <selection activeCell="E159" sqref="E159"/>
    </sheetView>
  </sheetViews>
  <sheetFormatPr defaultRowHeight="15"/>
  <cols>
    <col min="1" max="1" width="14.140625" customWidth="1"/>
    <col min="2" max="2" width="54.28515625" customWidth="1"/>
    <col min="3" max="3" width="14.5703125" customWidth="1"/>
    <col min="4" max="4" width="32.42578125" customWidth="1"/>
    <col min="5" max="5" width="38.7109375" customWidth="1"/>
    <col min="6" max="6" width="31" customWidth="1"/>
    <col min="7" max="7" width="29.42578125" customWidth="1"/>
    <col min="8" max="8" width="26.85546875" customWidth="1"/>
  </cols>
  <sheetData>
    <row r="3" spans="1:12" ht="21">
      <c r="B3" s="17" t="s">
        <v>0</v>
      </c>
    </row>
    <row r="6" spans="1:12" ht="18.75">
      <c r="A6" s="1"/>
      <c r="B6" s="1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8.75">
      <c r="A9" s="21" t="s">
        <v>2</v>
      </c>
      <c r="B9" s="22" t="s">
        <v>3</v>
      </c>
      <c r="C9" s="21" t="s">
        <v>4</v>
      </c>
      <c r="D9" s="21" t="s">
        <v>5</v>
      </c>
      <c r="E9" s="21" t="s">
        <v>6</v>
      </c>
      <c r="F9" s="21" t="s">
        <v>7</v>
      </c>
      <c r="G9" s="21" t="s">
        <v>8</v>
      </c>
      <c r="H9" s="21" t="s">
        <v>9</v>
      </c>
      <c r="I9" s="1"/>
      <c r="J9" s="1"/>
      <c r="K9" s="1"/>
      <c r="L9" s="1"/>
    </row>
    <row r="10" spans="1:12" ht="18.75">
      <c r="A10" s="2"/>
      <c r="B10" s="18"/>
      <c r="C10" s="2"/>
      <c r="D10" s="2"/>
      <c r="E10" s="2"/>
      <c r="F10" s="2"/>
      <c r="G10" s="2"/>
      <c r="H10" s="2"/>
      <c r="I10" s="1"/>
      <c r="J10" s="1"/>
      <c r="K10" s="1"/>
      <c r="L10" s="1"/>
    </row>
    <row r="11" spans="1:12" ht="18.75">
      <c r="A11" s="2">
        <v>1</v>
      </c>
      <c r="B11" s="1" t="s">
        <v>10</v>
      </c>
      <c r="C11" s="19">
        <v>25</v>
      </c>
      <c r="D11" s="20">
        <v>37.119999999999997</v>
      </c>
      <c r="E11" s="20">
        <v>2</v>
      </c>
      <c r="F11" s="20"/>
      <c r="G11" s="20">
        <f>C11*E11</f>
        <v>50</v>
      </c>
      <c r="H11" s="19" t="s">
        <v>11</v>
      </c>
      <c r="I11" s="1"/>
      <c r="J11" s="1"/>
      <c r="K11" s="1"/>
      <c r="L11" s="1"/>
    </row>
    <row r="12" spans="1:12" ht="18.75">
      <c r="A12" s="2">
        <f>A11+1</f>
        <v>2</v>
      </c>
      <c r="B12" s="1" t="s">
        <v>12</v>
      </c>
      <c r="C12" s="19">
        <v>25</v>
      </c>
      <c r="D12" s="20">
        <v>37.119999999999997</v>
      </c>
      <c r="E12" s="20">
        <v>2</v>
      </c>
      <c r="F12" s="20"/>
      <c r="G12" s="20">
        <f t="shared" ref="G12:G62" si="0">C12*E12</f>
        <v>50</v>
      </c>
      <c r="H12" s="19" t="s">
        <v>11</v>
      </c>
      <c r="I12" s="1"/>
      <c r="J12" s="1"/>
      <c r="K12" s="1"/>
      <c r="L12" s="1"/>
    </row>
    <row r="13" spans="1:12" ht="18.75">
      <c r="A13" s="2">
        <f t="shared" ref="A13:A62" si="1">A12+1</f>
        <v>3</v>
      </c>
      <c r="B13" s="1" t="s">
        <v>13</v>
      </c>
      <c r="C13" s="19">
        <v>25</v>
      </c>
      <c r="D13" s="20">
        <v>37.119999999999997</v>
      </c>
      <c r="E13" s="20">
        <v>2</v>
      </c>
      <c r="F13" s="20"/>
      <c r="G13" s="20">
        <f t="shared" si="0"/>
        <v>50</v>
      </c>
      <c r="H13" s="19" t="s">
        <v>11</v>
      </c>
      <c r="I13" s="1"/>
      <c r="J13" s="1"/>
      <c r="K13" s="1"/>
      <c r="L13" s="1"/>
    </row>
    <row r="14" spans="1:12" ht="18.75">
      <c r="A14" s="2">
        <f t="shared" si="1"/>
        <v>4</v>
      </c>
      <c r="B14" s="1" t="s">
        <v>14</v>
      </c>
      <c r="C14" s="19">
        <v>25</v>
      </c>
      <c r="D14" s="20">
        <v>37.119999999999997</v>
      </c>
      <c r="E14" s="20">
        <v>2</v>
      </c>
      <c r="F14" s="20"/>
      <c r="G14" s="20">
        <f t="shared" si="0"/>
        <v>50</v>
      </c>
      <c r="H14" s="19" t="s">
        <v>11</v>
      </c>
      <c r="I14" s="1"/>
      <c r="J14" s="1"/>
      <c r="K14" s="1"/>
      <c r="L14" s="1"/>
    </row>
    <row r="15" spans="1:12" ht="18.75">
      <c r="A15" s="2">
        <f t="shared" si="1"/>
        <v>5</v>
      </c>
      <c r="B15" s="1" t="s">
        <v>15</v>
      </c>
      <c r="C15" s="19">
        <v>25</v>
      </c>
      <c r="D15" s="20">
        <v>37.119999999999997</v>
      </c>
      <c r="E15" s="20">
        <v>2</v>
      </c>
      <c r="F15" s="20"/>
      <c r="G15" s="20">
        <f t="shared" si="0"/>
        <v>50</v>
      </c>
      <c r="H15" s="19" t="s">
        <v>11</v>
      </c>
      <c r="I15" s="1"/>
      <c r="J15" s="1"/>
      <c r="K15" s="1"/>
      <c r="L15" s="1"/>
    </row>
    <row r="16" spans="1:12" ht="18.75">
      <c r="A16" s="2">
        <f t="shared" si="1"/>
        <v>6</v>
      </c>
      <c r="B16" s="1" t="s">
        <v>16</v>
      </c>
      <c r="C16" s="19">
        <v>25</v>
      </c>
      <c r="D16" s="20">
        <v>37.119999999999997</v>
      </c>
      <c r="E16" s="20">
        <v>2</v>
      </c>
      <c r="F16" s="20"/>
      <c r="G16" s="20">
        <f t="shared" si="0"/>
        <v>50</v>
      </c>
      <c r="H16" s="19" t="s">
        <v>11</v>
      </c>
      <c r="I16" s="1"/>
      <c r="J16" s="1"/>
      <c r="K16" s="1"/>
      <c r="L16" s="1"/>
    </row>
    <row r="17" spans="1:12" ht="18.75">
      <c r="A17" s="2">
        <f t="shared" si="1"/>
        <v>7</v>
      </c>
      <c r="B17" s="1" t="s">
        <v>17</v>
      </c>
      <c r="C17" s="19">
        <v>25</v>
      </c>
      <c r="D17" s="20">
        <v>37.119999999999997</v>
      </c>
      <c r="E17" s="20">
        <v>2</v>
      </c>
      <c r="F17" s="20"/>
      <c r="G17" s="20">
        <f t="shared" si="0"/>
        <v>50</v>
      </c>
      <c r="H17" s="19" t="s">
        <v>11</v>
      </c>
      <c r="I17" s="1"/>
      <c r="J17" s="1"/>
      <c r="K17" s="1"/>
      <c r="L17" s="1"/>
    </row>
    <row r="18" spans="1:12" ht="18.75">
      <c r="A18" s="2">
        <f t="shared" si="1"/>
        <v>8</v>
      </c>
      <c r="B18" s="1" t="s">
        <v>18</v>
      </c>
      <c r="C18" s="19">
        <v>25</v>
      </c>
      <c r="D18" s="20">
        <v>37.119999999999997</v>
      </c>
      <c r="E18" s="20">
        <v>2</v>
      </c>
      <c r="F18" s="20"/>
      <c r="G18" s="20">
        <f t="shared" si="0"/>
        <v>50</v>
      </c>
      <c r="H18" s="19" t="s">
        <v>11</v>
      </c>
      <c r="I18" s="1"/>
      <c r="J18" s="1"/>
      <c r="K18" s="1"/>
      <c r="L18" s="1"/>
    </row>
    <row r="19" spans="1:12" ht="18.75">
      <c r="A19" s="2">
        <f t="shared" si="1"/>
        <v>9</v>
      </c>
      <c r="B19" s="1" t="s">
        <v>19</v>
      </c>
      <c r="C19" s="19">
        <v>25</v>
      </c>
      <c r="D19" s="20">
        <v>37.119999999999997</v>
      </c>
      <c r="E19" s="20">
        <v>2</v>
      </c>
      <c r="F19" s="20"/>
      <c r="G19" s="20">
        <f t="shared" si="0"/>
        <v>50</v>
      </c>
      <c r="H19" s="19" t="s">
        <v>11</v>
      </c>
      <c r="I19" s="1"/>
      <c r="J19" s="1"/>
      <c r="K19" s="1"/>
      <c r="L19" s="1"/>
    </row>
    <row r="20" spans="1:12" ht="18.75">
      <c r="A20" s="2">
        <f t="shared" si="1"/>
        <v>10</v>
      </c>
      <c r="B20" s="1" t="s">
        <v>20</v>
      </c>
      <c r="C20" s="19">
        <v>25</v>
      </c>
      <c r="D20" s="20">
        <v>37.119999999999997</v>
      </c>
      <c r="E20" s="20">
        <v>2</v>
      </c>
      <c r="F20" s="20"/>
      <c r="G20" s="20">
        <f t="shared" si="0"/>
        <v>50</v>
      </c>
      <c r="H20" s="19" t="s">
        <v>11</v>
      </c>
      <c r="I20" s="1"/>
      <c r="J20" s="1"/>
      <c r="K20" s="1"/>
      <c r="L20" s="1"/>
    </row>
    <row r="21" spans="1:12" ht="18.75">
      <c r="A21" s="2">
        <f t="shared" si="1"/>
        <v>11</v>
      </c>
      <c r="B21" s="1" t="s">
        <v>21</v>
      </c>
      <c r="C21" s="19">
        <v>25</v>
      </c>
      <c r="D21" s="20">
        <v>37.119999999999997</v>
      </c>
      <c r="E21" s="20">
        <v>2</v>
      </c>
      <c r="F21" s="20"/>
      <c r="G21" s="20">
        <f t="shared" si="0"/>
        <v>50</v>
      </c>
      <c r="H21" s="19" t="s">
        <v>11</v>
      </c>
      <c r="I21" s="1"/>
      <c r="J21" s="1"/>
      <c r="K21" s="1"/>
      <c r="L21" s="1"/>
    </row>
    <row r="22" spans="1:12" ht="18.75">
      <c r="A22" s="2">
        <f t="shared" si="1"/>
        <v>12</v>
      </c>
      <c r="B22" s="1" t="s">
        <v>22</v>
      </c>
      <c r="C22" s="19">
        <v>25</v>
      </c>
      <c r="D22" s="20">
        <v>37.119999999999997</v>
      </c>
      <c r="E22" s="20">
        <v>2</v>
      </c>
      <c r="F22" s="20"/>
      <c r="G22" s="20">
        <f t="shared" si="0"/>
        <v>50</v>
      </c>
      <c r="H22" s="19" t="s">
        <v>11</v>
      </c>
      <c r="I22" s="1"/>
      <c r="J22" s="1"/>
      <c r="K22" s="1"/>
      <c r="L22" s="1"/>
    </row>
    <row r="23" spans="1:12" ht="18.75">
      <c r="A23" s="2">
        <f t="shared" si="1"/>
        <v>13</v>
      </c>
      <c r="B23" s="1" t="s">
        <v>23</v>
      </c>
      <c r="C23" s="19">
        <v>25</v>
      </c>
      <c r="D23" s="20">
        <v>37.119999999999997</v>
      </c>
      <c r="E23" s="20">
        <v>2</v>
      </c>
      <c r="F23" s="20"/>
      <c r="G23" s="20">
        <f t="shared" si="0"/>
        <v>50</v>
      </c>
      <c r="H23" s="19" t="s">
        <v>11</v>
      </c>
      <c r="I23" s="1"/>
      <c r="J23" s="1"/>
      <c r="K23" s="1"/>
      <c r="L23" s="1"/>
    </row>
    <row r="24" spans="1:12" ht="18.75">
      <c r="A24" s="2">
        <f t="shared" si="1"/>
        <v>14</v>
      </c>
      <c r="B24" s="1" t="s">
        <v>24</v>
      </c>
      <c r="C24" s="19">
        <v>25</v>
      </c>
      <c r="D24" s="20">
        <v>37.119999999999997</v>
      </c>
      <c r="E24" s="20">
        <v>2</v>
      </c>
      <c r="F24" s="20"/>
      <c r="G24" s="20">
        <f t="shared" si="0"/>
        <v>50</v>
      </c>
      <c r="H24" s="19" t="s">
        <v>11</v>
      </c>
      <c r="I24" s="1"/>
      <c r="J24" s="1"/>
      <c r="K24" s="1"/>
      <c r="L24" s="1"/>
    </row>
    <row r="25" spans="1:12" ht="18.75">
      <c r="A25" s="2">
        <f t="shared" si="1"/>
        <v>15</v>
      </c>
      <c r="B25" s="1" t="s">
        <v>25</v>
      </c>
      <c r="C25" s="19">
        <v>25</v>
      </c>
      <c r="D25" s="20">
        <v>37.119999999999997</v>
      </c>
      <c r="E25" s="20">
        <v>2</v>
      </c>
      <c r="F25" s="20"/>
      <c r="G25" s="20">
        <f t="shared" si="0"/>
        <v>50</v>
      </c>
      <c r="H25" s="19" t="s">
        <v>11</v>
      </c>
      <c r="I25" s="1"/>
      <c r="J25" s="1"/>
      <c r="K25" s="1"/>
      <c r="L25" s="1"/>
    </row>
    <row r="26" spans="1:12" ht="18.75">
      <c r="A26" s="2">
        <f t="shared" si="1"/>
        <v>16</v>
      </c>
      <c r="B26" s="1" t="s">
        <v>26</v>
      </c>
      <c r="C26" s="19">
        <v>25</v>
      </c>
      <c r="D26" s="20">
        <v>37.119999999999997</v>
      </c>
      <c r="E26" s="20">
        <v>2</v>
      </c>
      <c r="F26" s="20"/>
      <c r="G26" s="20">
        <f t="shared" si="0"/>
        <v>50</v>
      </c>
      <c r="H26" s="19" t="s">
        <v>11</v>
      </c>
      <c r="I26" s="1"/>
      <c r="J26" s="1"/>
      <c r="K26" s="1"/>
      <c r="L26" s="1"/>
    </row>
    <row r="27" spans="1:12" ht="18.75">
      <c r="A27" s="2">
        <f t="shared" si="1"/>
        <v>17</v>
      </c>
      <c r="B27" s="1" t="s">
        <v>27</v>
      </c>
      <c r="C27" s="19">
        <v>25</v>
      </c>
      <c r="D27" s="20">
        <v>37.119999999999997</v>
      </c>
      <c r="E27" s="20">
        <v>2</v>
      </c>
      <c r="F27" s="20"/>
      <c r="G27" s="20">
        <f t="shared" si="0"/>
        <v>50</v>
      </c>
      <c r="H27" s="19" t="s">
        <v>11</v>
      </c>
      <c r="I27" s="1"/>
      <c r="J27" s="1"/>
      <c r="K27" s="1"/>
      <c r="L27" s="1"/>
    </row>
    <row r="28" spans="1:12" ht="18.75">
      <c r="A28" s="2">
        <f t="shared" si="1"/>
        <v>18</v>
      </c>
      <c r="B28" s="1" t="s">
        <v>28</v>
      </c>
      <c r="C28" s="19">
        <v>25</v>
      </c>
      <c r="D28" s="20">
        <v>37.119999999999997</v>
      </c>
      <c r="E28" s="20">
        <v>2</v>
      </c>
      <c r="F28" s="20"/>
      <c r="G28" s="20">
        <f t="shared" si="0"/>
        <v>50</v>
      </c>
      <c r="H28" s="19" t="s">
        <v>11</v>
      </c>
      <c r="I28" s="1"/>
      <c r="J28" s="1"/>
      <c r="K28" s="1"/>
      <c r="L28" s="1"/>
    </row>
    <row r="29" spans="1:12" ht="18.75">
      <c r="A29" s="2">
        <f t="shared" si="1"/>
        <v>19</v>
      </c>
      <c r="B29" s="1" t="s">
        <v>29</v>
      </c>
      <c r="C29" s="19">
        <v>25</v>
      </c>
      <c r="D29" s="20">
        <v>37.119999999999997</v>
      </c>
      <c r="E29" s="20">
        <v>2</v>
      </c>
      <c r="F29" s="20"/>
      <c r="G29" s="20">
        <f t="shared" si="0"/>
        <v>50</v>
      </c>
      <c r="H29" s="19" t="s">
        <v>11</v>
      </c>
      <c r="I29" s="1"/>
      <c r="J29" s="1"/>
      <c r="K29" s="1"/>
      <c r="L29" s="1"/>
    </row>
    <row r="30" spans="1:12" ht="18.75">
      <c r="A30" s="2">
        <f t="shared" si="1"/>
        <v>20</v>
      </c>
      <c r="B30" s="1" t="s">
        <v>30</v>
      </c>
      <c r="C30" s="19">
        <v>25</v>
      </c>
      <c r="D30" s="20">
        <v>37.119999999999997</v>
      </c>
      <c r="E30" s="20">
        <v>2</v>
      </c>
      <c r="F30" s="20"/>
      <c r="G30" s="20">
        <f t="shared" si="0"/>
        <v>50</v>
      </c>
      <c r="H30" s="19" t="s">
        <v>11</v>
      </c>
      <c r="I30" s="1"/>
      <c r="J30" s="1"/>
      <c r="K30" s="1"/>
      <c r="L30" s="1"/>
    </row>
    <row r="31" spans="1:12" ht="18.75">
      <c r="A31" s="2">
        <f t="shared" si="1"/>
        <v>21</v>
      </c>
      <c r="B31" s="1" t="s">
        <v>31</v>
      </c>
      <c r="C31" s="19">
        <v>25</v>
      </c>
      <c r="D31" s="20">
        <v>37.119999999999997</v>
      </c>
      <c r="E31" s="20">
        <v>2</v>
      </c>
      <c r="F31" s="20"/>
      <c r="G31" s="20">
        <f t="shared" si="0"/>
        <v>50</v>
      </c>
      <c r="H31" s="19" t="s">
        <v>11</v>
      </c>
      <c r="I31" s="1"/>
      <c r="J31" s="1"/>
      <c r="K31" s="1"/>
      <c r="L31" s="1"/>
    </row>
    <row r="32" spans="1:12" ht="18.75">
      <c r="A32" s="2">
        <f t="shared" si="1"/>
        <v>22</v>
      </c>
      <c r="B32" s="1" t="s">
        <v>32</v>
      </c>
      <c r="C32" s="19">
        <v>25</v>
      </c>
      <c r="D32" s="20">
        <v>37.119999999999997</v>
      </c>
      <c r="E32" s="20">
        <v>2</v>
      </c>
      <c r="F32" s="20"/>
      <c r="G32" s="20">
        <f t="shared" si="0"/>
        <v>50</v>
      </c>
      <c r="H32" s="19" t="s">
        <v>11</v>
      </c>
      <c r="I32" s="1"/>
      <c r="J32" s="1"/>
      <c r="K32" s="1"/>
      <c r="L32" s="1"/>
    </row>
    <row r="33" spans="1:12" ht="18.75">
      <c r="A33" s="2">
        <f t="shared" si="1"/>
        <v>23</v>
      </c>
      <c r="B33" s="1" t="s">
        <v>33</v>
      </c>
      <c r="C33" s="19">
        <v>25</v>
      </c>
      <c r="D33" s="20">
        <v>37.119999999999997</v>
      </c>
      <c r="E33" s="20">
        <v>2</v>
      </c>
      <c r="F33" s="20"/>
      <c r="G33" s="20">
        <f t="shared" si="0"/>
        <v>50</v>
      </c>
      <c r="H33" s="19" t="s">
        <v>11</v>
      </c>
      <c r="I33" s="1"/>
      <c r="J33" s="1"/>
      <c r="K33" s="1"/>
      <c r="L33" s="1"/>
    </row>
    <row r="34" spans="1:12" ht="18.75">
      <c r="A34" s="2">
        <f t="shared" si="1"/>
        <v>24</v>
      </c>
      <c r="B34" s="1" t="s">
        <v>34</v>
      </c>
      <c r="C34" s="19">
        <v>25</v>
      </c>
      <c r="D34" s="20">
        <v>37.119999999999997</v>
      </c>
      <c r="E34" s="20">
        <v>2</v>
      </c>
      <c r="F34" s="20"/>
      <c r="G34" s="20">
        <f t="shared" si="0"/>
        <v>50</v>
      </c>
      <c r="H34" s="19" t="s">
        <v>11</v>
      </c>
      <c r="I34" s="1"/>
      <c r="J34" s="1"/>
      <c r="K34" s="1"/>
      <c r="L34" s="1"/>
    </row>
    <row r="35" spans="1:12" ht="18.75">
      <c r="A35" s="2">
        <f t="shared" si="1"/>
        <v>25</v>
      </c>
      <c r="B35" s="1" t="s">
        <v>35</v>
      </c>
      <c r="C35" s="19">
        <v>25</v>
      </c>
      <c r="D35" s="20">
        <v>37.119999999999997</v>
      </c>
      <c r="E35" s="20">
        <v>2</v>
      </c>
      <c r="F35" s="20"/>
      <c r="G35" s="20">
        <f t="shared" si="0"/>
        <v>50</v>
      </c>
      <c r="H35" s="19" t="s">
        <v>11</v>
      </c>
      <c r="I35" s="1"/>
      <c r="J35" s="1"/>
      <c r="K35" s="1"/>
      <c r="L35" s="1"/>
    </row>
    <row r="36" spans="1:12" ht="18.75">
      <c r="A36" s="2">
        <f t="shared" si="1"/>
        <v>26</v>
      </c>
      <c r="B36" s="1" t="s">
        <v>36</v>
      </c>
      <c r="C36" s="19">
        <v>25</v>
      </c>
      <c r="D36" s="20">
        <v>37.119999999999997</v>
      </c>
      <c r="E36" s="20">
        <v>2</v>
      </c>
      <c r="F36" s="20"/>
      <c r="G36" s="20">
        <f t="shared" si="0"/>
        <v>50</v>
      </c>
      <c r="H36" s="19" t="s">
        <v>11</v>
      </c>
      <c r="I36" s="1"/>
      <c r="J36" s="1"/>
      <c r="K36" s="1"/>
      <c r="L36" s="1"/>
    </row>
    <row r="37" spans="1:12" ht="18.75">
      <c r="A37" s="2">
        <f t="shared" si="1"/>
        <v>27</v>
      </c>
      <c r="B37" s="1" t="s">
        <v>37</v>
      </c>
      <c r="C37" s="19">
        <v>25</v>
      </c>
      <c r="D37" s="20">
        <v>37.119999999999997</v>
      </c>
      <c r="E37" s="20">
        <v>2</v>
      </c>
      <c r="F37" s="20"/>
      <c r="G37" s="20">
        <f t="shared" si="0"/>
        <v>50</v>
      </c>
      <c r="H37" s="19" t="s">
        <v>11</v>
      </c>
      <c r="I37" s="1"/>
      <c r="J37" s="1"/>
      <c r="K37" s="1"/>
      <c r="L37" s="1"/>
    </row>
    <row r="38" spans="1:12" ht="18.75">
      <c r="A38" s="2">
        <f t="shared" si="1"/>
        <v>28</v>
      </c>
      <c r="B38" s="1" t="s">
        <v>38</v>
      </c>
      <c r="C38" s="19">
        <v>25</v>
      </c>
      <c r="D38" s="20">
        <v>37.119999999999997</v>
      </c>
      <c r="E38" s="20">
        <v>2</v>
      </c>
      <c r="F38" s="20"/>
      <c r="G38" s="20">
        <f t="shared" si="0"/>
        <v>50</v>
      </c>
      <c r="H38" s="19" t="s">
        <v>11</v>
      </c>
      <c r="I38" s="1"/>
      <c r="J38" s="1"/>
      <c r="K38" s="1"/>
      <c r="L38" s="1"/>
    </row>
    <row r="39" spans="1:12" ht="18.75">
      <c r="A39" s="2">
        <f t="shared" si="1"/>
        <v>29</v>
      </c>
      <c r="B39" s="1" t="s">
        <v>39</v>
      </c>
      <c r="C39" s="19">
        <v>25</v>
      </c>
      <c r="D39" s="20">
        <v>37.119999999999997</v>
      </c>
      <c r="E39" s="20">
        <v>2</v>
      </c>
      <c r="F39" s="20"/>
      <c r="G39" s="20">
        <f t="shared" si="0"/>
        <v>50</v>
      </c>
      <c r="H39" s="19" t="s">
        <v>11</v>
      </c>
      <c r="I39" s="1"/>
      <c r="J39" s="1"/>
      <c r="K39" s="1"/>
      <c r="L39" s="1"/>
    </row>
    <row r="40" spans="1:12" ht="18.75">
      <c r="A40" s="2">
        <f t="shared" si="1"/>
        <v>30</v>
      </c>
      <c r="B40" s="1" t="s">
        <v>40</v>
      </c>
      <c r="C40" s="19">
        <v>25</v>
      </c>
      <c r="D40" s="20">
        <v>37.119999999999997</v>
      </c>
      <c r="E40" s="20">
        <v>2</v>
      </c>
      <c r="F40" s="20"/>
      <c r="G40" s="20">
        <f t="shared" si="0"/>
        <v>50</v>
      </c>
      <c r="H40" s="19" t="s">
        <v>11</v>
      </c>
      <c r="I40" s="1"/>
      <c r="J40" s="1"/>
      <c r="K40" s="1"/>
      <c r="L40" s="1"/>
    </row>
    <row r="41" spans="1:12" ht="18.75">
      <c r="A41" s="2">
        <f t="shared" si="1"/>
        <v>31</v>
      </c>
      <c r="B41" s="1" t="s">
        <v>41</v>
      </c>
      <c r="C41" s="19">
        <v>25</v>
      </c>
      <c r="D41" s="20">
        <v>37.119999999999997</v>
      </c>
      <c r="E41" s="20">
        <v>2</v>
      </c>
      <c r="F41" s="20"/>
      <c r="G41" s="20">
        <f t="shared" si="0"/>
        <v>50</v>
      </c>
      <c r="H41" s="19" t="s">
        <v>11</v>
      </c>
      <c r="I41" s="1"/>
      <c r="J41" s="1"/>
      <c r="K41" s="1"/>
      <c r="L41" s="1"/>
    </row>
    <row r="42" spans="1:12" ht="18.75">
      <c r="A42" s="2">
        <f t="shared" si="1"/>
        <v>32</v>
      </c>
      <c r="B42" s="1" t="s">
        <v>42</v>
      </c>
      <c r="C42" s="19">
        <v>25</v>
      </c>
      <c r="D42" s="20">
        <v>37.119999999999997</v>
      </c>
      <c r="E42" s="20">
        <v>2</v>
      </c>
      <c r="F42" s="20"/>
      <c r="G42" s="20">
        <f t="shared" si="0"/>
        <v>50</v>
      </c>
      <c r="H42" s="19" t="s">
        <v>11</v>
      </c>
      <c r="I42" s="1"/>
      <c r="J42" s="1"/>
      <c r="K42" s="1"/>
      <c r="L42" s="1"/>
    </row>
    <row r="43" spans="1:12" ht="18.75">
      <c r="A43" s="2">
        <f t="shared" si="1"/>
        <v>33</v>
      </c>
      <c r="B43" s="104" t="s">
        <v>43</v>
      </c>
      <c r="C43" s="19">
        <v>25</v>
      </c>
      <c r="D43" s="20">
        <v>37.119999999999997</v>
      </c>
      <c r="E43" s="20">
        <v>2</v>
      </c>
      <c r="F43" s="20"/>
      <c r="G43" s="20">
        <f t="shared" si="0"/>
        <v>50</v>
      </c>
      <c r="H43" s="19" t="s">
        <v>44</v>
      </c>
      <c r="I43" s="1"/>
      <c r="J43" s="1"/>
      <c r="K43" s="1"/>
      <c r="L43" s="1"/>
    </row>
    <row r="44" spans="1:12" ht="18.75">
      <c r="A44" s="2">
        <f t="shared" si="1"/>
        <v>34</v>
      </c>
      <c r="B44" s="1" t="s">
        <v>45</v>
      </c>
      <c r="C44" s="19">
        <v>25</v>
      </c>
      <c r="D44" s="20">
        <v>37.119999999999997</v>
      </c>
      <c r="E44" s="20">
        <v>2</v>
      </c>
      <c r="F44" s="20"/>
      <c r="G44" s="20">
        <f t="shared" si="0"/>
        <v>50</v>
      </c>
      <c r="H44" s="19" t="s">
        <v>11</v>
      </c>
      <c r="I44" s="1"/>
      <c r="J44" s="1"/>
      <c r="K44" s="1"/>
      <c r="L44" s="1"/>
    </row>
    <row r="45" spans="1:12" ht="18.75">
      <c r="A45" s="2">
        <f t="shared" si="1"/>
        <v>35</v>
      </c>
      <c r="B45" s="1" t="s">
        <v>46</v>
      </c>
      <c r="C45" s="19">
        <v>25</v>
      </c>
      <c r="D45" s="20">
        <v>37.119999999999997</v>
      </c>
      <c r="E45" s="20">
        <v>2</v>
      </c>
      <c r="F45" s="20"/>
      <c r="G45" s="20">
        <f t="shared" si="0"/>
        <v>50</v>
      </c>
      <c r="H45" s="19" t="s">
        <v>11</v>
      </c>
      <c r="I45" s="1"/>
      <c r="J45" s="1"/>
      <c r="K45" s="1"/>
      <c r="L45" s="1"/>
    </row>
    <row r="46" spans="1:12" ht="18.75">
      <c r="A46" s="2">
        <f t="shared" si="1"/>
        <v>36</v>
      </c>
      <c r="B46" s="1" t="s">
        <v>47</v>
      </c>
      <c r="C46" s="19">
        <v>25</v>
      </c>
      <c r="D46" s="20">
        <v>37.119999999999997</v>
      </c>
      <c r="E46" s="20">
        <v>2</v>
      </c>
      <c r="F46" s="20"/>
      <c r="G46" s="20">
        <f t="shared" si="0"/>
        <v>50</v>
      </c>
      <c r="H46" s="19" t="s">
        <v>11</v>
      </c>
      <c r="I46" s="1"/>
      <c r="J46" s="1"/>
      <c r="K46" s="1"/>
      <c r="L46" s="1"/>
    </row>
    <row r="47" spans="1:12" ht="18.75">
      <c r="A47" s="2">
        <f t="shared" si="1"/>
        <v>37</v>
      </c>
      <c r="B47" s="1" t="s">
        <v>48</v>
      </c>
      <c r="C47" s="19">
        <v>25</v>
      </c>
      <c r="D47" s="20">
        <v>37.119999999999997</v>
      </c>
      <c r="E47" s="20">
        <v>2</v>
      </c>
      <c r="F47" s="20"/>
      <c r="G47" s="20">
        <f t="shared" si="0"/>
        <v>50</v>
      </c>
      <c r="H47" s="19" t="s">
        <v>11</v>
      </c>
      <c r="I47" s="1"/>
      <c r="J47" s="1"/>
      <c r="K47" s="1"/>
      <c r="L47" s="1"/>
    </row>
    <row r="48" spans="1:12" ht="18.75">
      <c r="A48" s="2">
        <f t="shared" si="1"/>
        <v>38</v>
      </c>
      <c r="B48" s="1" t="s">
        <v>49</v>
      </c>
      <c r="C48" s="19">
        <v>25</v>
      </c>
      <c r="D48" s="20">
        <v>37.119999999999997</v>
      </c>
      <c r="E48" s="20">
        <v>2</v>
      </c>
      <c r="F48" s="20"/>
      <c r="G48" s="20">
        <f t="shared" si="0"/>
        <v>50</v>
      </c>
      <c r="H48" s="19" t="s">
        <v>11</v>
      </c>
      <c r="I48" s="1"/>
      <c r="J48" s="1"/>
      <c r="K48" s="1"/>
      <c r="L48" s="1"/>
    </row>
    <row r="49" spans="1:12" ht="18.75">
      <c r="A49" s="2">
        <f t="shared" si="1"/>
        <v>39</v>
      </c>
      <c r="B49" s="104" t="s">
        <v>50</v>
      </c>
      <c r="C49" s="19">
        <v>25</v>
      </c>
      <c r="D49" s="20">
        <v>37.119999999999997</v>
      </c>
      <c r="E49" s="20">
        <v>2</v>
      </c>
      <c r="F49" s="20"/>
      <c r="G49" s="20">
        <f t="shared" si="0"/>
        <v>50</v>
      </c>
      <c r="H49" s="19" t="s">
        <v>44</v>
      </c>
      <c r="I49" s="1"/>
      <c r="J49" s="1"/>
      <c r="K49" s="1"/>
      <c r="L49" s="1"/>
    </row>
    <row r="50" spans="1:12" ht="18.75">
      <c r="A50" s="2">
        <f t="shared" si="1"/>
        <v>40</v>
      </c>
      <c r="B50" s="1" t="s">
        <v>51</v>
      </c>
      <c r="C50" s="19">
        <v>25</v>
      </c>
      <c r="D50" s="20">
        <v>37.119999999999997</v>
      </c>
      <c r="E50" s="20">
        <v>2</v>
      </c>
      <c r="F50" s="20"/>
      <c r="G50" s="20">
        <f t="shared" si="0"/>
        <v>50</v>
      </c>
      <c r="H50" s="19" t="s">
        <v>11</v>
      </c>
      <c r="I50" s="1"/>
      <c r="J50" s="1"/>
      <c r="K50" s="1"/>
      <c r="L50" s="1"/>
    </row>
    <row r="51" spans="1:12" ht="18.75">
      <c r="A51" s="2">
        <f t="shared" si="1"/>
        <v>41</v>
      </c>
      <c r="B51" s="1" t="s">
        <v>52</v>
      </c>
      <c r="C51" s="19">
        <v>25</v>
      </c>
      <c r="D51" s="20">
        <v>37.119999999999997</v>
      </c>
      <c r="E51" s="20">
        <v>2</v>
      </c>
      <c r="F51" s="20"/>
      <c r="G51" s="20">
        <f t="shared" si="0"/>
        <v>50</v>
      </c>
      <c r="H51" s="19" t="s">
        <v>11</v>
      </c>
      <c r="I51" s="1"/>
      <c r="J51" s="1"/>
      <c r="K51" s="1"/>
      <c r="L51" s="1"/>
    </row>
    <row r="52" spans="1:12" ht="18.75">
      <c r="A52" s="2">
        <f>A51+1</f>
        <v>42</v>
      </c>
      <c r="B52" s="1" t="s">
        <v>53</v>
      </c>
      <c r="C52" s="19">
        <v>25</v>
      </c>
      <c r="D52" s="20">
        <v>37.119999999999997</v>
      </c>
      <c r="E52" s="20">
        <v>2</v>
      </c>
      <c r="F52" s="20"/>
      <c r="G52" s="20">
        <f t="shared" si="0"/>
        <v>50</v>
      </c>
      <c r="H52" s="19" t="s">
        <v>11</v>
      </c>
      <c r="I52" s="1"/>
      <c r="J52" s="1"/>
      <c r="K52" s="1"/>
      <c r="L52" s="1"/>
    </row>
    <row r="53" spans="1:12" ht="18.75">
      <c r="A53" s="2">
        <f t="shared" si="1"/>
        <v>43</v>
      </c>
      <c r="B53" s="1" t="s">
        <v>54</v>
      </c>
      <c r="C53" s="19">
        <v>25</v>
      </c>
      <c r="D53" s="20">
        <v>37.119999999999997</v>
      </c>
      <c r="E53" s="20">
        <v>2</v>
      </c>
      <c r="F53" s="20"/>
      <c r="G53" s="20">
        <f t="shared" si="0"/>
        <v>50</v>
      </c>
      <c r="H53" s="19" t="s">
        <v>11</v>
      </c>
      <c r="I53" s="1"/>
      <c r="J53" s="1"/>
      <c r="K53" s="1"/>
      <c r="L53" s="1"/>
    </row>
    <row r="54" spans="1:12" ht="18.75">
      <c r="A54" s="2">
        <f t="shared" si="1"/>
        <v>44</v>
      </c>
      <c r="B54" s="1" t="s">
        <v>55</v>
      </c>
      <c r="C54" s="19">
        <v>25</v>
      </c>
      <c r="D54" s="20">
        <v>37.119999999999997</v>
      </c>
      <c r="E54" s="20">
        <v>2</v>
      </c>
      <c r="F54" s="20"/>
      <c r="G54" s="20">
        <f t="shared" si="0"/>
        <v>50</v>
      </c>
      <c r="H54" s="19" t="s">
        <v>11</v>
      </c>
      <c r="I54" s="1"/>
      <c r="J54" s="1"/>
      <c r="K54" s="1"/>
      <c r="L54" s="1"/>
    </row>
    <row r="55" spans="1:12" ht="18.75">
      <c r="A55" s="2">
        <f t="shared" si="1"/>
        <v>45</v>
      </c>
      <c r="B55" s="1" t="s">
        <v>56</v>
      </c>
      <c r="C55" s="19">
        <v>25</v>
      </c>
      <c r="D55" s="20">
        <v>37.119999999999997</v>
      </c>
      <c r="E55" s="20">
        <v>2</v>
      </c>
      <c r="F55" s="20"/>
      <c r="G55" s="20">
        <f t="shared" si="0"/>
        <v>50</v>
      </c>
      <c r="H55" s="19" t="s">
        <v>57</v>
      </c>
      <c r="I55" s="1"/>
      <c r="J55" s="1"/>
      <c r="K55" s="1"/>
      <c r="L55" s="1"/>
    </row>
    <row r="56" spans="1:12" ht="18.75">
      <c r="A56" s="2">
        <f t="shared" si="1"/>
        <v>46</v>
      </c>
      <c r="B56" s="1" t="s">
        <v>58</v>
      </c>
      <c r="C56" s="19">
        <v>25</v>
      </c>
      <c r="D56" s="20">
        <v>37.119999999999997</v>
      </c>
      <c r="E56" s="20">
        <v>2</v>
      </c>
      <c r="F56" s="20"/>
      <c r="G56" s="20">
        <f t="shared" si="0"/>
        <v>50</v>
      </c>
      <c r="H56" s="19" t="s">
        <v>11</v>
      </c>
      <c r="I56" s="1"/>
      <c r="J56" s="1"/>
      <c r="K56" s="1"/>
      <c r="L56" s="1"/>
    </row>
    <row r="57" spans="1:12" ht="18.75">
      <c r="A57" s="2">
        <f t="shared" si="1"/>
        <v>47</v>
      </c>
      <c r="B57" s="104" t="s">
        <v>59</v>
      </c>
      <c r="C57" s="19">
        <v>25</v>
      </c>
      <c r="D57" s="20">
        <v>37.119999999999997</v>
      </c>
      <c r="E57" s="20">
        <v>2</v>
      </c>
      <c r="F57" s="20"/>
      <c r="G57" s="20">
        <f t="shared" si="0"/>
        <v>50</v>
      </c>
      <c r="H57" s="19" t="s">
        <v>44</v>
      </c>
      <c r="I57" s="1"/>
      <c r="J57" s="1"/>
      <c r="K57" s="1"/>
      <c r="L57" s="1"/>
    </row>
    <row r="58" spans="1:12" ht="18.75">
      <c r="A58" s="2">
        <f>A57+1</f>
        <v>48</v>
      </c>
      <c r="B58" s="1" t="s">
        <v>60</v>
      </c>
      <c r="C58" s="19">
        <v>25</v>
      </c>
      <c r="D58" s="20">
        <v>37.119999999999997</v>
      </c>
      <c r="E58" s="20">
        <v>2</v>
      </c>
      <c r="F58" s="20"/>
      <c r="G58" s="20">
        <f t="shared" si="0"/>
        <v>50</v>
      </c>
      <c r="H58" s="19" t="s">
        <v>11</v>
      </c>
      <c r="I58" s="1"/>
      <c r="J58" s="1"/>
      <c r="K58" s="1"/>
      <c r="L58" s="1"/>
    </row>
    <row r="59" spans="1:12" ht="18.75">
      <c r="A59" s="2">
        <f t="shared" si="1"/>
        <v>49</v>
      </c>
      <c r="B59" s="1" t="s">
        <v>61</v>
      </c>
      <c r="C59" s="19">
        <v>25</v>
      </c>
      <c r="D59" s="20">
        <v>37.119999999999997</v>
      </c>
      <c r="E59" s="20">
        <v>2</v>
      </c>
      <c r="F59" s="20"/>
      <c r="G59" s="20">
        <f t="shared" si="0"/>
        <v>50</v>
      </c>
      <c r="H59" s="19" t="s">
        <v>11</v>
      </c>
      <c r="I59" s="1"/>
      <c r="J59" s="1"/>
      <c r="K59" s="1"/>
      <c r="L59" s="1"/>
    </row>
    <row r="60" spans="1:12" ht="18.75">
      <c r="A60" s="2">
        <f t="shared" si="1"/>
        <v>50</v>
      </c>
      <c r="B60" s="1" t="s">
        <v>62</v>
      </c>
      <c r="C60" s="19">
        <v>25</v>
      </c>
      <c r="D60" s="20">
        <v>37.119999999999997</v>
      </c>
      <c r="E60" s="20">
        <v>2</v>
      </c>
      <c r="F60" s="20"/>
      <c r="G60" s="20">
        <f t="shared" si="0"/>
        <v>50</v>
      </c>
      <c r="H60" s="19" t="s">
        <v>11</v>
      </c>
      <c r="I60" s="1"/>
      <c r="J60" s="1"/>
      <c r="K60" s="1"/>
      <c r="L60" s="1"/>
    </row>
    <row r="61" spans="1:12" ht="18.75">
      <c r="A61" s="2">
        <f t="shared" si="1"/>
        <v>51</v>
      </c>
      <c r="B61" s="1" t="s">
        <v>63</v>
      </c>
      <c r="C61" s="19">
        <v>25</v>
      </c>
      <c r="D61" s="20">
        <v>37.119999999999997</v>
      </c>
      <c r="E61" s="20">
        <v>2</v>
      </c>
      <c r="F61" s="20"/>
      <c r="G61" s="20">
        <f t="shared" si="0"/>
        <v>50</v>
      </c>
      <c r="H61" s="19" t="s">
        <v>11</v>
      </c>
      <c r="I61" s="1"/>
      <c r="J61" s="1"/>
      <c r="K61" s="1"/>
      <c r="L61" s="1"/>
    </row>
    <row r="62" spans="1:12" ht="18.75">
      <c r="A62" s="2">
        <f t="shared" si="1"/>
        <v>52</v>
      </c>
      <c r="B62" s="1" t="s">
        <v>64</v>
      </c>
      <c r="C62" s="19">
        <v>25</v>
      </c>
      <c r="D62" s="20">
        <v>37.119999999999997</v>
      </c>
      <c r="E62" s="20">
        <v>2</v>
      </c>
      <c r="F62" s="20"/>
      <c r="G62" s="20">
        <f t="shared" si="0"/>
        <v>50</v>
      </c>
      <c r="H62" s="19" t="s">
        <v>11</v>
      </c>
      <c r="I62" s="1"/>
      <c r="J62" s="1"/>
      <c r="K62" s="1"/>
      <c r="L62" s="1"/>
    </row>
    <row r="63" spans="1:12" ht="18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8.75">
      <c r="A64" s="1"/>
      <c r="B64" s="23" t="s">
        <v>65</v>
      </c>
      <c r="C64" s="23">
        <f>SUM(C11:C63)</f>
        <v>1300</v>
      </c>
      <c r="D64" s="24">
        <f>SUM(D11:D63)</f>
        <v>1930.2399999999973</v>
      </c>
      <c r="E64" s="25"/>
      <c r="F64" s="25"/>
      <c r="G64" s="24">
        <f>SUM(G11:G63)</f>
        <v>2600</v>
      </c>
      <c r="H64" s="25"/>
      <c r="I64" s="1"/>
      <c r="J64" s="1"/>
      <c r="K64" s="1"/>
      <c r="L64" s="1"/>
    </row>
    <row r="65" spans="1:12" ht="18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8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74" spans="1:12" ht="21">
      <c r="B74" s="17" t="s">
        <v>66</v>
      </c>
    </row>
    <row r="77" spans="1:12" ht="18.75">
      <c r="B77" s="1" t="s">
        <v>67</v>
      </c>
    </row>
    <row r="80" spans="1:12" ht="18.75">
      <c r="A80" s="21" t="s">
        <v>2</v>
      </c>
      <c r="B80" s="22" t="s">
        <v>3</v>
      </c>
      <c r="C80" s="21" t="s">
        <v>4</v>
      </c>
      <c r="D80" s="21" t="s">
        <v>5</v>
      </c>
      <c r="E80" s="21" t="s">
        <v>6</v>
      </c>
      <c r="F80" s="21" t="s">
        <v>7</v>
      </c>
      <c r="G80" s="21" t="s">
        <v>68</v>
      </c>
      <c r="H80" s="21" t="s">
        <v>9</v>
      </c>
    </row>
    <row r="81" spans="1:8" ht="18.75">
      <c r="A81" s="1"/>
      <c r="B81" s="1"/>
      <c r="C81" s="1"/>
      <c r="D81" s="1"/>
      <c r="E81" s="1"/>
      <c r="F81" s="1"/>
      <c r="G81" s="1"/>
      <c r="H81" s="1"/>
    </row>
    <row r="82" spans="1:8" ht="18.75">
      <c r="A82" s="2">
        <v>1</v>
      </c>
      <c r="B82" s="1" t="s">
        <v>69</v>
      </c>
      <c r="C82" s="19">
        <v>50</v>
      </c>
      <c r="D82" s="20">
        <v>9.2799999999999994</v>
      </c>
      <c r="E82" s="20">
        <v>1</v>
      </c>
      <c r="F82" s="1"/>
      <c r="G82" s="20">
        <f>C82*E82</f>
        <v>50</v>
      </c>
      <c r="H82" s="19" t="s">
        <v>11</v>
      </c>
    </row>
    <row r="83" spans="1:8" ht="18.75">
      <c r="A83" s="2">
        <f>A82+1</f>
        <v>2</v>
      </c>
      <c r="B83" s="1" t="s">
        <v>70</v>
      </c>
      <c r="C83" s="19">
        <v>50</v>
      </c>
      <c r="D83" s="20">
        <v>9.2799999999999994</v>
      </c>
      <c r="E83" s="20">
        <v>1</v>
      </c>
      <c r="F83" s="1"/>
      <c r="G83" s="20">
        <f t="shared" ref="G83:G116" si="2">C83*E83</f>
        <v>50</v>
      </c>
      <c r="H83" s="19" t="s">
        <v>11</v>
      </c>
    </row>
    <row r="84" spans="1:8" ht="18.75">
      <c r="A84" s="2">
        <f t="shared" ref="A84:A116" si="3">A83+1</f>
        <v>3</v>
      </c>
      <c r="B84" s="1" t="s">
        <v>71</v>
      </c>
      <c r="C84" s="19">
        <v>50</v>
      </c>
      <c r="D84" s="20">
        <v>9.2799999999999994</v>
      </c>
      <c r="E84" s="20">
        <v>1</v>
      </c>
      <c r="F84" s="1"/>
      <c r="G84" s="20">
        <f t="shared" si="2"/>
        <v>50</v>
      </c>
      <c r="H84" s="19" t="s">
        <v>11</v>
      </c>
    </row>
    <row r="85" spans="1:8" ht="18.75">
      <c r="A85" s="2">
        <f t="shared" si="3"/>
        <v>4</v>
      </c>
      <c r="B85" s="1" t="s">
        <v>72</v>
      </c>
      <c r="C85" s="19">
        <v>50</v>
      </c>
      <c r="D85" s="20">
        <v>9.2799999999999994</v>
      </c>
      <c r="E85" s="20">
        <v>1</v>
      </c>
      <c r="F85" s="1"/>
      <c r="G85" s="20">
        <f t="shared" si="2"/>
        <v>50</v>
      </c>
      <c r="H85" s="19" t="s">
        <v>11</v>
      </c>
    </row>
    <row r="86" spans="1:8" ht="18.75">
      <c r="A86" s="2">
        <f t="shared" si="3"/>
        <v>5</v>
      </c>
      <c r="B86" s="1" t="s">
        <v>73</v>
      </c>
      <c r="C86" s="19">
        <v>50</v>
      </c>
      <c r="D86" s="20">
        <v>9.2799999999999994</v>
      </c>
      <c r="E86" s="20">
        <v>1</v>
      </c>
      <c r="F86" s="1"/>
      <c r="G86" s="20">
        <f t="shared" si="2"/>
        <v>50</v>
      </c>
      <c r="H86" s="19" t="s">
        <v>11</v>
      </c>
    </row>
    <row r="87" spans="1:8" ht="18.75">
      <c r="A87" s="2">
        <f t="shared" si="3"/>
        <v>6</v>
      </c>
      <c r="B87" s="1" t="s">
        <v>74</v>
      </c>
      <c r="C87" s="19">
        <v>50</v>
      </c>
      <c r="D87" s="20">
        <v>9.2799999999999994</v>
      </c>
      <c r="E87" s="20">
        <v>1</v>
      </c>
      <c r="F87" s="1"/>
      <c r="G87" s="20">
        <f t="shared" si="2"/>
        <v>50</v>
      </c>
      <c r="H87" s="19" t="s">
        <v>11</v>
      </c>
    </row>
    <row r="88" spans="1:8" ht="18.75">
      <c r="A88" s="2">
        <f t="shared" si="3"/>
        <v>7</v>
      </c>
      <c r="B88" s="1" t="s">
        <v>75</v>
      </c>
      <c r="C88" s="19">
        <v>50</v>
      </c>
      <c r="D88" s="20">
        <v>9.2799999999999994</v>
      </c>
      <c r="E88" s="20">
        <v>1</v>
      </c>
      <c r="F88" s="1"/>
      <c r="G88" s="20">
        <f t="shared" si="2"/>
        <v>50</v>
      </c>
      <c r="H88" s="19" t="s">
        <v>11</v>
      </c>
    </row>
    <row r="89" spans="1:8" ht="18.75">
      <c r="A89" s="2">
        <f t="shared" si="3"/>
        <v>8</v>
      </c>
      <c r="B89" s="1" t="s">
        <v>76</v>
      </c>
      <c r="C89" s="19">
        <v>50</v>
      </c>
      <c r="D89" s="20">
        <v>9.2799999999999994</v>
      </c>
      <c r="E89" s="20">
        <v>1</v>
      </c>
      <c r="F89" s="1"/>
      <c r="G89" s="20">
        <f t="shared" si="2"/>
        <v>50</v>
      </c>
      <c r="H89" s="19" t="s">
        <v>11</v>
      </c>
    </row>
    <row r="90" spans="1:8" ht="18.75">
      <c r="A90" s="2">
        <f t="shared" si="3"/>
        <v>9</v>
      </c>
      <c r="B90" s="1" t="s">
        <v>77</v>
      </c>
      <c r="C90" s="19">
        <v>50</v>
      </c>
      <c r="D90" s="20">
        <v>9.2799999999999994</v>
      </c>
      <c r="E90" s="20">
        <v>1</v>
      </c>
      <c r="F90" s="1"/>
      <c r="G90" s="20">
        <f t="shared" si="2"/>
        <v>50</v>
      </c>
      <c r="H90" s="19" t="s">
        <v>11</v>
      </c>
    </row>
    <row r="91" spans="1:8" ht="18.75">
      <c r="A91" s="2">
        <f t="shared" si="3"/>
        <v>10</v>
      </c>
      <c r="B91" s="1" t="s">
        <v>78</v>
      </c>
      <c r="C91" s="19">
        <v>50</v>
      </c>
      <c r="D91" s="20">
        <v>9.2799999999999994</v>
      </c>
      <c r="E91" s="20">
        <v>1</v>
      </c>
      <c r="F91" s="1"/>
      <c r="G91" s="20">
        <f t="shared" si="2"/>
        <v>50</v>
      </c>
      <c r="H91" s="19" t="s">
        <v>11</v>
      </c>
    </row>
    <row r="92" spans="1:8" ht="18.75">
      <c r="A92" s="2">
        <f t="shared" si="3"/>
        <v>11</v>
      </c>
      <c r="B92" s="1" t="s">
        <v>79</v>
      </c>
      <c r="C92" s="19">
        <v>50</v>
      </c>
      <c r="D92" s="20">
        <v>9.2799999999999994</v>
      </c>
      <c r="E92" s="20">
        <v>1</v>
      </c>
      <c r="F92" s="1"/>
      <c r="G92" s="20">
        <f t="shared" si="2"/>
        <v>50</v>
      </c>
      <c r="H92" s="19" t="s">
        <v>11</v>
      </c>
    </row>
    <row r="93" spans="1:8" ht="18.75">
      <c r="A93" s="2">
        <f t="shared" si="3"/>
        <v>12</v>
      </c>
      <c r="B93" s="1" t="s">
        <v>80</v>
      </c>
      <c r="C93" s="19">
        <v>50</v>
      </c>
      <c r="D93" s="20">
        <v>9.2799999999999994</v>
      </c>
      <c r="E93" s="20">
        <v>1</v>
      </c>
      <c r="F93" s="1"/>
      <c r="G93" s="20">
        <f t="shared" si="2"/>
        <v>50</v>
      </c>
      <c r="H93" s="19" t="s">
        <v>11</v>
      </c>
    </row>
    <row r="94" spans="1:8" ht="18.75">
      <c r="A94" s="2">
        <f t="shared" si="3"/>
        <v>13</v>
      </c>
      <c r="B94" s="1" t="s">
        <v>81</v>
      </c>
      <c r="C94" s="19">
        <v>50</v>
      </c>
      <c r="D94" s="20">
        <v>9.2799999999999994</v>
      </c>
      <c r="E94" s="20">
        <v>1</v>
      </c>
      <c r="F94" s="1"/>
      <c r="G94" s="20">
        <f t="shared" si="2"/>
        <v>50</v>
      </c>
      <c r="H94" s="19" t="s">
        <v>11</v>
      </c>
    </row>
    <row r="95" spans="1:8" ht="18.75">
      <c r="A95" s="2">
        <f t="shared" si="3"/>
        <v>14</v>
      </c>
      <c r="B95" s="1" t="s">
        <v>82</v>
      </c>
      <c r="C95" s="19">
        <v>50</v>
      </c>
      <c r="D95" s="20">
        <v>9.2799999999999994</v>
      </c>
      <c r="E95" s="20">
        <v>1</v>
      </c>
      <c r="F95" s="1"/>
      <c r="G95" s="20">
        <f t="shared" si="2"/>
        <v>50</v>
      </c>
      <c r="H95" s="19" t="s">
        <v>11</v>
      </c>
    </row>
    <row r="96" spans="1:8" ht="18.75">
      <c r="A96" s="2">
        <f t="shared" si="3"/>
        <v>15</v>
      </c>
      <c r="B96" s="1" t="s">
        <v>83</v>
      </c>
      <c r="C96" s="19">
        <v>50</v>
      </c>
      <c r="D96" s="20">
        <v>9.2799999999999994</v>
      </c>
      <c r="E96" s="20">
        <v>1</v>
      </c>
      <c r="F96" s="1"/>
      <c r="G96" s="20">
        <f t="shared" si="2"/>
        <v>50</v>
      </c>
      <c r="H96" s="19" t="s">
        <v>11</v>
      </c>
    </row>
    <row r="97" spans="1:8" ht="18.75">
      <c r="A97" s="2">
        <f t="shared" si="3"/>
        <v>16</v>
      </c>
      <c r="B97" s="1" t="s">
        <v>84</v>
      </c>
      <c r="C97" s="19">
        <v>50</v>
      </c>
      <c r="D97" s="20">
        <v>9.2799999999999994</v>
      </c>
      <c r="E97" s="20">
        <v>1</v>
      </c>
      <c r="F97" s="1"/>
      <c r="G97" s="20">
        <f t="shared" si="2"/>
        <v>50</v>
      </c>
      <c r="H97" s="19" t="s">
        <v>11</v>
      </c>
    </row>
    <row r="98" spans="1:8" ht="18.75">
      <c r="A98" s="2">
        <f t="shared" si="3"/>
        <v>17</v>
      </c>
      <c r="B98" s="1" t="s">
        <v>85</v>
      </c>
      <c r="C98" s="19">
        <v>50</v>
      </c>
      <c r="D98" s="20">
        <v>9.2799999999999994</v>
      </c>
      <c r="E98" s="20">
        <v>1</v>
      </c>
      <c r="F98" s="1"/>
      <c r="G98" s="20">
        <f t="shared" si="2"/>
        <v>50</v>
      </c>
      <c r="H98" s="19" t="s">
        <v>11</v>
      </c>
    </row>
    <row r="99" spans="1:8" ht="18.75">
      <c r="A99" s="2">
        <f t="shared" si="3"/>
        <v>18</v>
      </c>
      <c r="B99" s="1" t="s">
        <v>86</v>
      </c>
      <c r="C99" s="19">
        <v>50</v>
      </c>
      <c r="D99" s="20">
        <v>9.2799999999999994</v>
      </c>
      <c r="E99" s="20">
        <v>1</v>
      </c>
      <c r="F99" s="1"/>
      <c r="G99" s="20">
        <f t="shared" si="2"/>
        <v>50</v>
      </c>
      <c r="H99" s="19" t="s">
        <v>11</v>
      </c>
    </row>
    <row r="100" spans="1:8" ht="18.75">
      <c r="A100" s="2">
        <f t="shared" si="3"/>
        <v>19</v>
      </c>
      <c r="B100" s="1" t="s">
        <v>87</v>
      </c>
      <c r="C100" s="19">
        <v>50</v>
      </c>
      <c r="D100" s="20">
        <v>9.2799999999999994</v>
      </c>
      <c r="E100" s="20">
        <v>1</v>
      </c>
      <c r="F100" s="1"/>
      <c r="G100" s="20">
        <f t="shared" si="2"/>
        <v>50</v>
      </c>
      <c r="H100" s="19" t="s">
        <v>11</v>
      </c>
    </row>
    <row r="101" spans="1:8" ht="18.75">
      <c r="A101" s="2">
        <f t="shared" si="3"/>
        <v>20</v>
      </c>
      <c r="B101" s="1" t="s">
        <v>88</v>
      </c>
      <c r="C101" s="19">
        <v>50</v>
      </c>
      <c r="D101" s="20">
        <v>9.2799999999999994</v>
      </c>
      <c r="E101" s="20">
        <v>1</v>
      </c>
      <c r="F101" s="1"/>
      <c r="G101" s="20">
        <f t="shared" si="2"/>
        <v>50</v>
      </c>
      <c r="H101" s="19" t="s">
        <v>11</v>
      </c>
    </row>
    <row r="102" spans="1:8" ht="18.75">
      <c r="A102" s="2">
        <f t="shared" si="3"/>
        <v>21</v>
      </c>
      <c r="B102" s="1" t="s">
        <v>89</v>
      </c>
      <c r="C102" s="19">
        <v>50</v>
      </c>
      <c r="D102" s="20">
        <v>9.2799999999999994</v>
      </c>
      <c r="E102" s="20">
        <v>1</v>
      </c>
      <c r="F102" s="1"/>
      <c r="G102" s="20">
        <f t="shared" si="2"/>
        <v>50</v>
      </c>
      <c r="H102" s="19" t="s">
        <v>11</v>
      </c>
    </row>
    <row r="103" spans="1:8" ht="18.75">
      <c r="A103" s="2">
        <f t="shared" si="3"/>
        <v>22</v>
      </c>
      <c r="B103" s="1" t="s">
        <v>90</v>
      </c>
      <c r="C103" s="19">
        <v>50</v>
      </c>
      <c r="D103" s="20">
        <v>9.2799999999999994</v>
      </c>
      <c r="E103" s="20">
        <v>1</v>
      </c>
      <c r="F103" s="1"/>
      <c r="G103" s="20">
        <f t="shared" si="2"/>
        <v>50</v>
      </c>
      <c r="H103" s="19" t="s">
        <v>11</v>
      </c>
    </row>
    <row r="104" spans="1:8" ht="18.75">
      <c r="A104" s="2">
        <f t="shared" si="3"/>
        <v>23</v>
      </c>
      <c r="B104" s="1" t="s">
        <v>91</v>
      </c>
      <c r="C104" s="19">
        <v>50</v>
      </c>
      <c r="D104" s="20">
        <v>9.2799999999999994</v>
      </c>
      <c r="E104" s="20">
        <v>1</v>
      </c>
      <c r="F104" s="1"/>
      <c r="G104" s="20">
        <f t="shared" si="2"/>
        <v>50</v>
      </c>
      <c r="H104" s="19" t="s">
        <v>11</v>
      </c>
    </row>
    <row r="105" spans="1:8" ht="18.75">
      <c r="A105" s="2">
        <f t="shared" si="3"/>
        <v>24</v>
      </c>
      <c r="B105" s="1" t="s">
        <v>92</v>
      </c>
      <c r="C105" s="19">
        <v>50</v>
      </c>
      <c r="D105" s="20">
        <v>9.2799999999999994</v>
      </c>
      <c r="E105" s="20">
        <v>1</v>
      </c>
      <c r="F105" s="1"/>
      <c r="G105" s="20">
        <f t="shared" si="2"/>
        <v>50</v>
      </c>
      <c r="H105" s="19" t="s">
        <v>11</v>
      </c>
    </row>
    <row r="106" spans="1:8" ht="18.75">
      <c r="A106" s="2">
        <f t="shared" si="3"/>
        <v>25</v>
      </c>
      <c r="B106" s="1" t="s">
        <v>93</v>
      </c>
      <c r="C106" s="19">
        <v>50</v>
      </c>
      <c r="D106" s="20">
        <v>9.2799999999999994</v>
      </c>
      <c r="E106" s="20">
        <v>1</v>
      </c>
      <c r="F106" s="1"/>
      <c r="G106" s="20">
        <f t="shared" si="2"/>
        <v>50</v>
      </c>
      <c r="H106" s="19" t="s">
        <v>11</v>
      </c>
    </row>
    <row r="107" spans="1:8" ht="18.75">
      <c r="A107" s="2">
        <f t="shared" si="3"/>
        <v>26</v>
      </c>
      <c r="B107" s="1" t="s">
        <v>94</v>
      </c>
      <c r="C107" s="19">
        <v>50</v>
      </c>
      <c r="D107" s="20">
        <v>9.2799999999999994</v>
      </c>
      <c r="E107" s="20">
        <v>1</v>
      </c>
      <c r="F107" s="1"/>
      <c r="G107" s="20">
        <f t="shared" si="2"/>
        <v>50</v>
      </c>
      <c r="H107" s="19" t="s">
        <v>11</v>
      </c>
    </row>
    <row r="108" spans="1:8" ht="18.75">
      <c r="A108" s="2">
        <f t="shared" si="3"/>
        <v>27</v>
      </c>
      <c r="B108" s="1" t="s">
        <v>95</v>
      </c>
      <c r="C108" s="19">
        <v>50</v>
      </c>
      <c r="D108" s="20">
        <v>9.2799999999999994</v>
      </c>
      <c r="E108" s="20">
        <v>1</v>
      </c>
      <c r="F108" s="1"/>
      <c r="G108" s="20">
        <f t="shared" si="2"/>
        <v>50</v>
      </c>
      <c r="H108" s="19" t="s">
        <v>11</v>
      </c>
    </row>
    <row r="109" spans="1:8" ht="18.75">
      <c r="A109" s="2">
        <f t="shared" si="3"/>
        <v>28</v>
      </c>
      <c r="B109" s="1" t="s">
        <v>96</v>
      </c>
      <c r="C109" s="19">
        <v>50</v>
      </c>
      <c r="D109" s="20">
        <v>9.2799999999999994</v>
      </c>
      <c r="E109" s="20">
        <v>1</v>
      </c>
      <c r="F109" s="1"/>
      <c r="G109" s="20">
        <f t="shared" si="2"/>
        <v>50</v>
      </c>
      <c r="H109" s="19" t="s">
        <v>11</v>
      </c>
    </row>
    <row r="110" spans="1:8" ht="18.75">
      <c r="A110" s="2">
        <f>A109+1</f>
        <v>29</v>
      </c>
      <c r="B110" s="1" t="s">
        <v>97</v>
      </c>
      <c r="C110" s="19">
        <v>50</v>
      </c>
      <c r="D110" s="20">
        <v>9.2799999999999994</v>
      </c>
      <c r="E110" s="20">
        <v>1</v>
      </c>
      <c r="F110" s="1"/>
      <c r="G110" s="20">
        <f t="shared" si="2"/>
        <v>50</v>
      </c>
      <c r="H110" s="19" t="s">
        <v>11</v>
      </c>
    </row>
    <row r="111" spans="1:8" ht="18.75">
      <c r="A111" s="2">
        <f t="shared" si="3"/>
        <v>30</v>
      </c>
      <c r="B111" s="1" t="s">
        <v>98</v>
      </c>
      <c r="C111" s="19">
        <v>50</v>
      </c>
      <c r="D111" s="20">
        <v>9.2799999999999994</v>
      </c>
      <c r="E111" s="20">
        <v>1</v>
      </c>
      <c r="F111" s="1"/>
      <c r="G111" s="20">
        <f t="shared" si="2"/>
        <v>50</v>
      </c>
      <c r="H111" s="19" t="s">
        <v>11</v>
      </c>
    </row>
    <row r="112" spans="1:8" ht="18.75">
      <c r="A112" s="2">
        <f t="shared" si="3"/>
        <v>31</v>
      </c>
      <c r="B112" s="1" t="s">
        <v>99</v>
      </c>
      <c r="C112" s="19">
        <v>50</v>
      </c>
      <c r="D112" s="20">
        <v>9.2799999999999994</v>
      </c>
      <c r="E112" s="20">
        <v>1</v>
      </c>
      <c r="F112" s="1"/>
      <c r="G112" s="20">
        <f t="shared" si="2"/>
        <v>50</v>
      </c>
      <c r="H112" s="19" t="s">
        <v>11</v>
      </c>
    </row>
    <row r="113" spans="1:8" ht="18.75">
      <c r="A113" s="2">
        <f t="shared" si="3"/>
        <v>32</v>
      </c>
      <c r="B113" s="1" t="s">
        <v>100</v>
      </c>
      <c r="C113" s="19">
        <v>50</v>
      </c>
      <c r="D113" s="20">
        <v>9.2799999999999994</v>
      </c>
      <c r="E113" s="20">
        <v>1</v>
      </c>
      <c r="F113" s="1"/>
      <c r="G113" s="20">
        <f t="shared" si="2"/>
        <v>50</v>
      </c>
      <c r="H113" s="19" t="s">
        <v>11</v>
      </c>
    </row>
    <row r="114" spans="1:8" ht="18.75">
      <c r="A114" s="2">
        <f t="shared" si="3"/>
        <v>33</v>
      </c>
      <c r="B114" s="1" t="s">
        <v>101</v>
      </c>
      <c r="C114" s="19">
        <v>50</v>
      </c>
      <c r="D114" s="20">
        <v>9.2799999999999994</v>
      </c>
      <c r="E114" s="20">
        <v>1</v>
      </c>
      <c r="F114" s="1"/>
      <c r="G114" s="20">
        <f t="shared" si="2"/>
        <v>50</v>
      </c>
      <c r="H114" s="19" t="s">
        <v>11</v>
      </c>
    </row>
    <row r="115" spans="1:8" ht="18.75">
      <c r="A115" s="2">
        <f t="shared" si="3"/>
        <v>34</v>
      </c>
      <c r="B115" s="1" t="s">
        <v>102</v>
      </c>
      <c r="C115" s="19">
        <v>50</v>
      </c>
      <c r="D115" s="20">
        <v>9.2799999999999994</v>
      </c>
      <c r="E115" s="20">
        <v>1</v>
      </c>
      <c r="F115" s="1"/>
      <c r="G115" s="20">
        <f t="shared" si="2"/>
        <v>50</v>
      </c>
      <c r="H115" s="19" t="s">
        <v>11</v>
      </c>
    </row>
    <row r="116" spans="1:8" ht="18.75">
      <c r="A116" s="2">
        <f t="shared" si="3"/>
        <v>35</v>
      </c>
      <c r="B116" s="1" t="s">
        <v>103</v>
      </c>
      <c r="C116" s="19">
        <v>50</v>
      </c>
      <c r="D116" s="20">
        <v>9.2799999999999994</v>
      </c>
      <c r="E116" s="20">
        <v>1</v>
      </c>
      <c r="F116" s="1"/>
      <c r="G116" s="20">
        <f t="shared" si="2"/>
        <v>50</v>
      </c>
      <c r="H116" s="19" t="s">
        <v>11</v>
      </c>
    </row>
    <row r="117" spans="1:8" ht="18.75">
      <c r="A117" s="1"/>
      <c r="B117" s="1"/>
      <c r="C117" s="1"/>
      <c r="D117" s="1"/>
      <c r="E117" s="1"/>
      <c r="F117" s="1"/>
      <c r="G117" s="1"/>
      <c r="H117" s="1"/>
    </row>
    <row r="118" spans="1:8" ht="18.75">
      <c r="A118" s="1"/>
      <c r="B118" s="23" t="s">
        <v>65</v>
      </c>
      <c r="C118" s="23">
        <f>SUM(C82:C116)</f>
        <v>1750</v>
      </c>
      <c r="D118" s="24">
        <f>SUM(D82:D116)</f>
        <v>324.79999999999978</v>
      </c>
      <c r="E118" s="23"/>
      <c r="F118" s="23"/>
      <c r="G118" s="24">
        <f>SUM(G82:G117)</f>
        <v>1750</v>
      </c>
      <c r="H118" s="23"/>
    </row>
    <row r="119" spans="1:8" ht="18.75">
      <c r="A119" s="1"/>
      <c r="B119" s="1"/>
      <c r="C119" s="1"/>
      <c r="D119" s="1"/>
      <c r="E119" s="1"/>
      <c r="F119" s="1"/>
      <c r="G119" s="1"/>
      <c r="H119" s="1"/>
    </row>
    <row r="120" spans="1:8" ht="18.75">
      <c r="A120" s="1"/>
      <c r="B120" s="1"/>
      <c r="C120" s="1"/>
      <c r="D120" s="1"/>
      <c r="E120" s="1"/>
      <c r="F120" s="1"/>
      <c r="G120" s="1"/>
      <c r="H120" s="1"/>
    </row>
    <row r="126" spans="1:8" ht="21">
      <c r="B126" s="17" t="s">
        <v>104</v>
      </c>
    </row>
    <row r="129" spans="1:8" ht="18.75">
      <c r="B129" s="1" t="s">
        <v>105</v>
      </c>
    </row>
    <row r="132" spans="1:8" ht="18.75">
      <c r="A132" s="21" t="s">
        <v>2</v>
      </c>
      <c r="B132" s="22" t="s">
        <v>3</v>
      </c>
      <c r="C132" s="21" t="s">
        <v>4</v>
      </c>
      <c r="D132" s="21" t="s">
        <v>5</v>
      </c>
      <c r="E132" s="21" t="s">
        <v>6</v>
      </c>
      <c r="F132" s="21" t="s">
        <v>7</v>
      </c>
      <c r="G132" s="21" t="s">
        <v>68</v>
      </c>
      <c r="H132" s="21" t="s">
        <v>9</v>
      </c>
    </row>
    <row r="133" spans="1:8" ht="18.75">
      <c r="A133" s="1"/>
      <c r="B133" s="1"/>
      <c r="C133" s="1"/>
      <c r="D133" s="1"/>
      <c r="E133" s="1"/>
      <c r="F133" s="1"/>
      <c r="G133" s="1"/>
      <c r="H133" s="1"/>
    </row>
    <row r="134" spans="1:8" ht="18.75">
      <c r="A134" s="2">
        <v>1</v>
      </c>
      <c r="B134" s="1" t="s">
        <v>106</v>
      </c>
      <c r="C134" s="19">
        <v>50</v>
      </c>
      <c r="D134" s="20">
        <v>9.2799999999999994</v>
      </c>
      <c r="E134" s="20">
        <v>1</v>
      </c>
      <c r="F134" s="20"/>
      <c r="G134" s="20">
        <f>C134*E134</f>
        <v>50</v>
      </c>
      <c r="H134" s="79" t="s">
        <v>11</v>
      </c>
    </row>
    <row r="135" spans="1:8" ht="18.75">
      <c r="A135" s="2">
        <f>A134+1</f>
        <v>2</v>
      </c>
      <c r="B135" s="1" t="s">
        <v>107</v>
      </c>
      <c r="C135" s="19">
        <v>50</v>
      </c>
      <c r="D135" s="20">
        <v>9.2799999999999994</v>
      </c>
      <c r="E135" s="20">
        <v>1</v>
      </c>
      <c r="F135" s="20"/>
      <c r="G135" s="20">
        <f t="shared" ref="G135:G151" si="4">C135*E135</f>
        <v>50</v>
      </c>
      <c r="H135" s="79" t="s">
        <v>11</v>
      </c>
    </row>
    <row r="136" spans="1:8" ht="18.75">
      <c r="A136" s="2">
        <f t="shared" ref="A136:A151" si="5">A135+1</f>
        <v>3</v>
      </c>
      <c r="B136" s="1" t="s">
        <v>108</v>
      </c>
      <c r="C136" s="19">
        <v>50</v>
      </c>
      <c r="D136" s="20">
        <v>9.2799999999999994</v>
      </c>
      <c r="E136" s="20">
        <v>1</v>
      </c>
      <c r="F136" s="20"/>
      <c r="G136" s="20">
        <f t="shared" si="4"/>
        <v>50</v>
      </c>
      <c r="H136" s="79" t="s">
        <v>11</v>
      </c>
    </row>
    <row r="137" spans="1:8" ht="18.75">
      <c r="A137" s="2">
        <f t="shared" si="5"/>
        <v>4</v>
      </c>
      <c r="B137" s="1" t="s">
        <v>109</v>
      </c>
      <c r="C137" s="19">
        <v>50</v>
      </c>
      <c r="D137" s="20">
        <v>9.2799999999999994</v>
      </c>
      <c r="E137" s="20">
        <v>1</v>
      </c>
      <c r="F137" s="20"/>
      <c r="G137" s="20">
        <f t="shared" si="4"/>
        <v>50</v>
      </c>
      <c r="H137" s="79" t="s">
        <v>11</v>
      </c>
    </row>
    <row r="138" spans="1:8" ht="18.75">
      <c r="A138" s="2">
        <f t="shared" si="5"/>
        <v>5</v>
      </c>
      <c r="B138" s="1" t="s">
        <v>110</v>
      </c>
      <c r="C138" s="19">
        <v>50</v>
      </c>
      <c r="D138" s="20">
        <v>9.2799999999999994</v>
      </c>
      <c r="E138" s="20">
        <v>1</v>
      </c>
      <c r="F138" s="20"/>
      <c r="G138" s="20">
        <f t="shared" si="4"/>
        <v>50</v>
      </c>
      <c r="H138" s="79" t="s">
        <v>11</v>
      </c>
    </row>
    <row r="139" spans="1:8" ht="18.75">
      <c r="A139" s="2">
        <f t="shared" si="5"/>
        <v>6</v>
      </c>
      <c r="B139" s="1" t="s">
        <v>111</v>
      </c>
      <c r="C139" s="19">
        <v>50</v>
      </c>
      <c r="D139" s="20">
        <v>9.2799999999999994</v>
      </c>
      <c r="E139" s="20">
        <v>1</v>
      </c>
      <c r="F139" s="20"/>
      <c r="G139" s="20">
        <f t="shared" si="4"/>
        <v>50</v>
      </c>
      <c r="H139" s="79" t="s">
        <v>11</v>
      </c>
    </row>
    <row r="140" spans="1:8" ht="18.75">
      <c r="A140" s="2">
        <f t="shared" si="5"/>
        <v>7</v>
      </c>
      <c r="B140" s="1" t="s">
        <v>112</v>
      </c>
      <c r="C140" s="19">
        <v>50</v>
      </c>
      <c r="D140" s="20">
        <v>9.2799999999999994</v>
      </c>
      <c r="E140" s="20">
        <v>1</v>
      </c>
      <c r="F140" s="20"/>
      <c r="G140" s="20">
        <f t="shared" si="4"/>
        <v>50</v>
      </c>
      <c r="H140" s="79" t="s">
        <v>11</v>
      </c>
    </row>
    <row r="141" spans="1:8" ht="18.75">
      <c r="A141" s="2">
        <f t="shared" si="5"/>
        <v>8</v>
      </c>
      <c r="B141" s="1" t="s">
        <v>113</v>
      </c>
      <c r="C141" s="19">
        <v>50</v>
      </c>
      <c r="D141" s="20">
        <v>9.2799999999999994</v>
      </c>
      <c r="E141" s="20">
        <v>1</v>
      </c>
      <c r="F141" s="20"/>
      <c r="G141" s="20">
        <f t="shared" si="4"/>
        <v>50</v>
      </c>
      <c r="H141" s="79" t="s">
        <v>11</v>
      </c>
    </row>
    <row r="142" spans="1:8" ht="18.75">
      <c r="A142" s="2">
        <f t="shared" si="5"/>
        <v>9</v>
      </c>
      <c r="B142" s="1" t="s">
        <v>114</v>
      </c>
      <c r="C142" s="19">
        <v>50</v>
      </c>
      <c r="D142" s="20">
        <v>9.2799999999999994</v>
      </c>
      <c r="E142" s="20">
        <v>1</v>
      </c>
      <c r="F142" s="20"/>
      <c r="G142" s="20">
        <f t="shared" si="4"/>
        <v>50</v>
      </c>
      <c r="H142" s="79" t="s">
        <v>11</v>
      </c>
    </row>
    <row r="143" spans="1:8" ht="18.75">
      <c r="A143" s="2">
        <f t="shared" si="5"/>
        <v>10</v>
      </c>
      <c r="B143" s="1" t="s">
        <v>115</v>
      </c>
      <c r="C143" s="19">
        <v>50</v>
      </c>
      <c r="D143" s="20">
        <v>9.2799999999999994</v>
      </c>
      <c r="E143" s="20">
        <v>1</v>
      </c>
      <c r="F143" s="20"/>
      <c r="G143" s="20">
        <f t="shared" si="4"/>
        <v>50</v>
      </c>
      <c r="H143" s="79" t="s">
        <v>11</v>
      </c>
    </row>
    <row r="144" spans="1:8" ht="18.75">
      <c r="A144" s="2">
        <f t="shared" si="5"/>
        <v>11</v>
      </c>
      <c r="B144" s="1" t="s">
        <v>116</v>
      </c>
      <c r="C144" s="19">
        <v>50</v>
      </c>
      <c r="D144" s="20">
        <v>9.2799999999999994</v>
      </c>
      <c r="E144" s="20">
        <v>1</v>
      </c>
      <c r="F144" s="20"/>
      <c r="G144" s="20">
        <f t="shared" si="4"/>
        <v>50</v>
      </c>
      <c r="H144" s="79" t="s">
        <v>11</v>
      </c>
    </row>
    <row r="145" spans="1:8" ht="18.75">
      <c r="A145" s="2">
        <f t="shared" si="5"/>
        <v>12</v>
      </c>
      <c r="B145" s="1" t="s">
        <v>117</v>
      </c>
      <c r="C145" s="19">
        <v>50</v>
      </c>
      <c r="D145" s="20">
        <v>9.2799999999999994</v>
      </c>
      <c r="E145" s="20">
        <v>1</v>
      </c>
      <c r="F145" s="20"/>
      <c r="G145" s="20">
        <f t="shared" si="4"/>
        <v>50</v>
      </c>
      <c r="H145" s="79" t="s">
        <v>11</v>
      </c>
    </row>
    <row r="146" spans="1:8" ht="18.75">
      <c r="A146" s="2">
        <f t="shared" si="5"/>
        <v>13</v>
      </c>
      <c r="B146" s="1" t="s">
        <v>118</v>
      </c>
      <c r="C146" s="19">
        <v>50</v>
      </c>
      <c r="D146" s="20">
        <v>9.2799999999999994</v>
      </c>
      <c r="E146" s="20">
        <v>1</v>
      </c>
      <c r="F146" s="20"/>
      <c r="G146" s="20">
        <f t="shared" si="4"/>
        <v>50</v>
      </c>
      <c r="H146" s="79" t="s">
        <v>11</v>
      </c>
    </row>
    <row r="147" spans="1:8" ht="18.75">
      <c r="A147" s="2">
        <f t="shared" si="5"/>
        <v>14</v>
      </c>
      <c r="B147" s="1" t="s">
        <v>119</v>
      </c>
      <c r="C147" s="19">
        <v>50</v>
      </c>
      <c r="D147" s="20">
        <v>9.2799999999999994</v>
      </c>
      <c r="E147" s="20">
        <v>1</v>
      </c>
      <c r="F147" s="20"/>
      <c r="G147" s="20">
        <f t="shared" si="4"/>
        <v>50</v>
      </c>
      <c r="H147" s="79" t="s">
        <v>11</v>
      </c>
    </row>
    <row r="148" spans="1:8" ht="18.75">
      <c r="A148" s="2">
        <f t="shared" si="5"/>
        <v>15</v>
      </c>
      <c r="B148" s="1" t="s">
        <v>120</v>
      </c>
      <c r="C148" s="19">
        <v>50</v>
      </c>
      <c r="D148" s="20">
        <v>9.2799999999999994</v>
      </c>
      <c r="E148" s="20">
        <v>1</v>
      </c>
      <c r="F148" s="20"/>
      <c r="G148" s="20">
        <f t="shared" si="4"/>
        <v>50</v>
      </c>
      <c r="H148" s="79" t="s">
        <v>11</v>
      </c>
    </row>
    <row r="149" spans="1:8" ht="18.75">
      <c r="A149" s="2">
        <f t="shared" si="5"/>
        <v>16</v>
      </c>
      <c r="B149" s="1" t="s">
        <v>121</v>
      </c>
      <c r="C149" s="19">
        <v>50</v>
      </c>
      <c r="D149" s="20">
        <v>9.2799999999999994</v>
      </c>
      <c r="E149" s="20">
        <v>1</v>
      </c>
      <c r="F149" s="20"/>
      <c r="G149" s="20">
        <f t="shared" si="4"/>
        <v>50</v>
      </c>
      <c r="H149" s="79" t="s">
        <v>11</v>
      </c>
    </row>
    <row r="150" spans="1:8" ht="18.75">
      <c r="A150" s="2">
        <f t="shared" si="5"/>
        <v>17</v>
      </c>
      <c r="B150" s="1" t="s">
        <v>122</v>
      </c>
      <c r="C150" s="19">
        <v>50</v>
      </c>
      <c r="D150" s="20">
        <v>9.2799999999999994</v>
      </c>
      <c r="E150" s="20">
        <v>1</v>
      </c>
      <c r="F150" s="20"/>
      <c r="G150" s="20">
        <f t="shared" si="4"/>
        <v>50</v>
      </c>
      <c r="H150" s="79" t="s">
        <v>11</v>
      </c>
    </row>
    <row r="151" spans="1:8" ht="18.75">
      <c r="A151" s="2">
        <f t="shared" si="5"/>
        <v>18</v>
      </c>
      <c r="B151" s="1" t="s">
        <v>123</v>
      </c>
      <c r="C151" s="19">
        <v>50</v>
      </c>
      <c r="D151" s="20">
        <v>9.2799999999999994</v>
      </c>
      <c r="E151" s="20">
        <v>1</v>
      </c>
      <c r="F151" s="20"/>
      <c r="G151" s="20">
        <f t="shared" si="4"/>
        <v>50</v>
      </c>
      <c r="H151" s="79" t="s">
        <v>11</v>
      </c>
    </row>
    <row r="152" spans="1:8" ht="18.75">
      <c r="A152" s="1"/>
      <c r="B152" s="1"/>
      <c r="C152" s="1"/>
      <c r="D152" s="1"/>
      <c r="E152" s="1"/>
      <c r="F152" s="1"/>
      <c r="G152" s="1"/>
      <c r="H152" s="1"/>
    </row>
    <row r="153" spans="1:8" ht="18.75">
      <c r="A153" s="1"/>
      <c r="B153" s="23" t="s">
        <v>65</v>
      </c>
      <c r="C153" s="23">
        <f>SUM(C134:C151)</f>
        <v>900</v>
      </c>
      <c r="D153" s="24">
        <f>SUM(D134:D151)</f>
        <v>167.04</v>
      </c>
      <c r="E153" s="23"/>
      <c r="F153" s="23"/>
      <c r="G153" s="24">
        <f>SUM(G134:G152)</f>
        <v>900</v>
      </c>
      <c r="H153" s="23"/>
    </row>
    <row r="154" spans="1:8" ht="18.75">
      <c r="A154" s="1"/>
      <c r="B154" s="1"/>
      <c r="C154" s="1"/>
      <c r="D154" s="1"/>
      <c r="E154" s="1"/>
      <c r="F154" s="1"/>
      <c r="G154" s="1"/>
      <c r="H154" s="1"/>
    </row>
    <row r="155" spans="1:8" ht="18.75">
      <c r="A155" s="1"/>
      <c r="B155" s="1"/>
      <c r="C155" s="1"/>
      <c r="D155" s="1"/>
      <c r="E155" s="1"/>
      <c r="F155" s="1"/>
      <c r="G155" s="1"/>
      <c r="H155" s="1"/>
    </row>
    <row r="160" spans="1:8" ht="21">
      <c r="B160" s="17" t="s">
        <v>124</v>
      </c>
    </row>
    <row r="163" spans="1:8" ht="18.75">
      <c r="B163" s="1" t="s">
        <v>125</v>
      </c>
    </row>
    <row r="166" spans="1:8" ht="18.75">
      <c r="A166" s="21" t="s">
        <v>2</v>
      </c>
      <c r="B166" s="22" t="s">
        <v>3</v>
      </c>
      <c r="C166" s="21" t="s">
        <v>4</v>
      </c>
      <c r="D166" s="21" t="s">
        <v>5</v>
      </c>
      <c r="E166" s="21" t="s">
        <v>6</v>
      </c>
      <c r="F166" s="21" t="s">
        <v>7</v>
      </c>
      <c r="G166" s="21" t="s">
        <v>68</v>
      </c>
      <c r="H166" s="21" t="s">
        <v>9</v>
      </c>
    </row>
    <row r="167" spans="1:8" ht="18.75">
      <c r="A167" s="1"/>
      <c r="B167" s="1"/>
      <c r="C167" s="1"/>
      <c r="D167" s="1"/>
      <c r="E167" s="1"/>
      <c r="F167" s="1"/>
      <c r="G167" s="1"/>
      <c r="H167" s="1"/>
    </row>
    <row r="168" spans="1:8" ht="18.75">
      <c r="A168" s="2">
        <v>1</v>
      </c>
      <c r="B168" s="1" t="s">
        <v>126</v>
      </c>
      <c r="C168" s="19">
        <v>25</v>
      </c>
      <c r="D168" s="20">
        <v>78.239999999999995</v>
      </c>
      <c r="E168" s="20">
        <v>6</v>
      </c>
      <c r="F168" s="20"/>
      <c r="G168" s="20">
        <f>C168*E168</f>
        <v>150</v>
      </c>
      <c r="H168" s="79" t="s">
        <v>11</v>
      </c>
    </row>
    <row r="169" spans="1:8" ht="18.75">
      <c r="A169" s="2">
        <f>A168+1</f>
        <v>2</v>
      </c>
      <c r="B169" s="1" t="s">
        <v>127</v>
      </c>
      <c r="C169" s="19">
        <v>25</v>
      </c>
      <c r="D169" s="20">
        <v>78.239999999999995</v>
      </c>
      <c r="E169" s="20">
        <v>6</v>
      </c>
      <c r="F169" s="20"/>
      <c r="G169" s="20">
        <f>C169*E169</f>
        <v>150</v>
      </c>
      <c r="H169" s="79" t="s">
        <v>11</v>
      </c>
    </row>
    <row r="170" spans="1:8" ht="18.75">
      <c r="A170" s="1"/>
      <c r="B170" s="1"/>
      <c r="C170" s="1"/>
      <c r="D170" s="20"/>
      <c r="E170" s="20"/>
      <c r="F170" s="20"/>
      <c r="G170" s="20"/>
      <c r="H170" s="20"/>
    </row>
    <row r="171" spans="1:8" ht="18.75">
      <c r="A171" s="1"/>
      <c r="B171" s="1"/>
      <c r="C171" s="1"/>
      <c r="D171" s="20"/>
      <c r="E171" s="20"/>
      <c r="F171" s="20"/>
      <c r="G171" s="20"/>
      <c r="H171" s="20"/>
    </row>
    <row r="172" spans="1:8" ht="18.75">
      <c r="B172" s="23" t="s">
        <v>65</v>
      </c>
      <c r="C172" s="23">
        <f>SUM(C168:C169)</f>
        <v>50</v>
      </c>
      <c r="D172" s="24">
        <f>SUM(D168:D169)</f>
        <v>156.47999999999999</v>
      </c>
      <c r="E172" s="23"/>
      <c r="F172" s="23"/>
      <c r="G172" s="24">
        <f>SUM(G168:G171)</f>
        <v>300</v>
      </c>
      <c r="H172" s="23"/>
    </row>
    <row r="180" spans="1:9" ht="21">
      <c r="B180" s="17" t="s">
        <v>128</v>
      </c>
    </row>
    <row r="183" spans="1:9" ht="18.75">
      <c r="B183" s="1" t="s">
        <v>129</v>
      </c>
    </row>
    <row r="186" spans="1:9" ht="18.75">
      <c r="A186" s="21" t="s">
        <v>2</v>
      </c>
      <c r="B186" s="22" t="s">
        <v>3</v>
      </c>
      <c r="C186" s="21" t="s">
        <v>4</v>
      </c>
      <c r="D186" s="21" t="s">
        <v>5</v>
      </c>
      <c r="E186" s="21" t="s">
        <v>6</v>
      </c>
      <c r="F186" s="21" t="s">
        <v>7</v>
      </c>
      <c r="G186" s="21" t="s">
        <v>68</v>
      </c>
      <c r="H186" s="21" t="s">
        <v>9</v>
      </c>
    </row>
    <row r="187" spans="1:9" ht="18.75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8.75">
      <c r="A188" s="2">
        <v>1</v>
      </c>
      <c r="B188" s="1" t="s">
        <v>130</v>
      </c>
      <c r="C188" s="19">
        <v>100</v>
      </c>
      <c r="D188" s="20">
        <v>38.28</v>
      </c>
      <c r="E188" s="20">
        <v>1</v>
      </c>
      <c r="F188" s="20"/>
      <c r="G188" s="20">
        <f>C188*E188</f>
        <v>100</v>
      </c>
      <c r="H188" s="19" t="s">
        <v>11</v>
      </c>
      <c r="I188" s="1"/>
    </row>
    <row r="189" spans="1:9" ht="18.75">
      <c r="A189" s="2">
        <f>A188+1</f>
        <v>2</v>
      </c>
      <c r="B189" s="1" t="s">
        <v>131</v>
      </c>
      <c r="C189" s="19">
        <v>100</v>
      </c>
      <c r="D189" s="20">
        <v>38.28</v>
      </c>
      <c r="E189" s="20">
        <v>1</v>
      </c>
      <c r="F189" s="20"/>
      <c r="G189" s="20">
        <f t="shared" ref="G189:G197" si="6">C189*E189</f>
        <v>100</v>
      </c>
      <c r="H189" s="19" t="s">
        <v>11</v>
      </c>
      <c r="I189" s="1"/>
    </row>
    <row r="190" spans="1:9" ht="18.75">
      <c r="A190" s="2">
        <f t="shared" ref="A190:A195" si="7">A189+1</f>
        <v>3</v>
      </c>
      <c r="B190" s="1" t="s">
        <v>132</v>
      </c>
      <c r="C190" s="19">
        <v>100</v>
      </c>
      <c r="D190" s="20">
        <v>38.28</v>
      </c>
      <c r="E190" s="20">
        <v>1</v>
      </c>
      <c r="G190" s="20">
        <f t="shared" si="6"/>
        <v>100</v>
      </c>
      <c r="H190" s="19" t="s">
        <v>11</v>
      </c>
      <c r="I190" s="1"/>
    </row>
    <row r="191" spans="1:9" ht="18.75">
      <c r="A191" s="2">
        <f t="shared" si="7"/>
        <v>4</v>
      </c>
      <c r="B191" s="1" t="s">
        <v>133</v>
      </c>
      <c r="C191" s="19">
        <v>100</v>
      </c>
      <c r="D191" s="20">
        <v>38.28</v>
      </c>
      <c r="E191" s="20">
        <v>1</v>
      </c>
      <c r="G191" s="20">
        <f t="shared" si="6"/>
        <v>100</v>
      </c>
      <c r="H191" s="19" t="s">
        <v>11</v>
      </c>
      <c r="I191" s="1"/>
    </row>
    <row r="192" spans="1:9" ht="18.75">
      <c r="A192" s="2">
        <f t="shared" si="7"/>
        <v>5</v>
      </c>
      <c r="B192" s="1" t="s">
        <v>126</v>
      </c>
      <c r="C192" s="19">
        <v>100</v>
      </c>
      <c r="D192" s="20">
        <v>38.28</v>
      </c>
      <c r="E192" s="20">
        <v>1</v>
      </c>
      <c r="G192" s="20">
        <f t="shared" si="6"/>
        <v>100</v>
      </c>
      <c r="H192" s="19" t="s">
        <v>11</v>
      </c>
      <c r="I192" s="1"/>
    </row>
    <row r="193" spans="1:9" ht="18.75">
      <c r="A193" s="2">
        <f t="shared" si="7"/>
        <v>6</v>
      </c>
      <c r="B193" s="1" t="s">
        <v>127</v>
      </c>
      <c r="C193" s="19"/>
      <c r="D193" s="20">
        <v>0</v>
      </c>
      <c r="E193" s="20">
        <v>0</v>
      </c>
      <c r="G193" s="20">
        <f t="shared" si="6"/>
        <v>0</v>
      </c>
      <c r="H193" s="19" t="s">
        <v>134</v>
      </c>
      <c r="I193" s="1"/>
    </row>
    <row r="194" spans="1:9" ht="18.75">
      <c r="A194" s="2">
        <f t="shared" si="7"/>
        <v>7</v>
      </c>
      <c r="B194" s="1" t="s">
        <v>135</v>
      </c>
      <c r="C194" s="19">
        <v>100</v>
      </c>
      <c r="D194" s="20">
        <v>38.28</v>
      </c>
      <c r="E194" s="20">
        <v>1</v>
      </c>
      <c r="G194" s="20">
        <f t="shared" si="6"/>
        <v>100</v>
      </c>
      <c r="H194" s="19" t="s">
        <v>11</v>
      </c>
      <c r="I194" s="1"/>
    </row>
    <row r="195" spans="1:9" ht="18.75">
      <c r="A195" s="2">
        <f t="shared" si="7"/>
        <v>8</v>
      </c>
      <c r="B195" s="1" t="s">
        <v>136</v>
      </c>
      <c r="C195" s="19"/>
      <c r="D195" s="20">
        <v>0</v>
      </c>
      <c r="E195" s="20">
        <v>0</v>
      </c>
      <c r="G195" s="20">
        <f t="shared" si="6"/>
        <v>0</v>
      </c>
      <c r="H195" s="19" t="s">
        <v>134</v>
      </c>
      <c r="I195" s="1"/>
    </row>
    <row r="196" spans="1:9" ht="18.75">
      <c r="A196" s="2">
        <f>A195+1</f>
        <v>9</v>
      </c>
      <c r="B196" s="1" t="s">
        <v>137</v>
      </c>
      <c r="C196" s="19">
        <v>100</v>
      </c>
      <c r="D196" s="20">
        <v>38.28</v>
      </c>
      <c r="E196" s="20">
        <v>1</v>
      </c>
      <c r="G196" s="20">
        <f t="shared" si="6"/>
        <v>100</v>
      </c>
      <c r="H196" s="19" t="s">
        <v>11</v>
      </c>
      <c r="I196" s="1"/>
    </row>
    <row r="197" spans="1:9" ht="18.75">
      <c r="A197" s="2">
        <f>A196+1</f>
        <v>10</v>
      </c>
      <c r="B197" s="1" t="s">
        <v>138</v>
      </c>
      <c r="C197" s="19">
        <v>100</v>
      </c>
      <c r="D197" s="20">
        <v>38.28</v>
      </c>
      <c r="E197" s="20">
        <v>1</v>
      </c>
      <c r="G197" s="20">
        <f t="shared" si="6"/>
        <v>100</v>
      </c>
      <c r="H197" s="19" t="s">
        <v>11</v>
      </c>
      <c r="I197" s="1"/>
    </row>
    <row r="198" spans="1:9" ht="18.75">
      <c r="A198" s="2"/>
      <c r="I198" s="1"/>
    </row>
    <row r="199" spans="1:9" ht="18.75">
      <c r="B199" s="23" t="s">
        <v>65</v>
      </c>
      <c r="C199" s="23">
        <f>SUM(C188:C198)</f>
        <v>800</v>
      </c>
      <c r="D199" s="24">
        <f>SUM(D188:D198)</f>
        <v>306.24</v>
      </c>
      <c r="E199" s="23"/>
      <c r="F199" s="23"/>
      <c r="G199" s="24">
        <f>SUM(G188:G198)</f>
        <v>800</v>
      </c>
      <c r="H199" s="23"/>
    </row>
    <row r="205" spans="1:9" ht="21">
      <c r="B205" s="17" t="s">
        <v>139</v>
      </c>
    </row>
    <row r="208" spans="1:9" ht="18.75">
      <c r="B208" s="1" t="s">
        <v>140</v>
      </c>
    </row>
    <row r="211" spans="1:9" ht="18.75">
      <c r="A211" s="21" t="s">
        <v>2</v>
      </c>
      <c r="B211" s="22" t="s">
        <v>3</v>
      </c>
      <c r="C211" s="21" t="s">
        <v>4</v>
      </c>
      <c r="D211" s="21" t="s">
        <v>5</v>
      </c>
      <c r="E211" s="21" t="s">
        <v>6</v>
      </c>
      <c r="F211" s="21" t="s">
        <v>7</v>
      </c>
      <c r="G211" s="21" t="s">
        <v>68</v>
      </c>
      <c r="H211" s="21" t="s">
        <v>9</v>
      </c>
    </row>
    <row r="212" spans="1:9" ht="18.75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8.75">
      <c r="A213" s="2">
        <v>1</v>
      </c>
      <c r="B213" s="1" t="s">
        <v>141</v>
      </c>
      <c r="C213" s="19">
        <v>100</v>
      </c>
      <c r="D213" s="20">
        <v>38.28</v>
      </c>
      <c r="E213" s="20">
        <v>1</v>
      </c>
      <c r="F213" s="20"/>
      <c r="G213" s="20">
        <f>C213*E213</f>
        <v>100</v>
      </c>
      <c r="H213" s="19" t="s">
        <v>11</v>
      </c>
      <c r="I213" s="1"/>
    </row>
    <row r="214" spans="1:9" ht="18.75">
      <c r="A214" s="2">
        <f>A213+1</f>
        <v>2</v>
      </c>
      <c r="B214" s="1" t="s">
        <v>142</v>
      </c>
      <c r="C214" s="19">
        <v>100</v>
      </c>
      <c r="D214" s="20">
        <v>38.28</v>
      </c>
      <c r="E214" s="20">
        <v>1</v>
      </c>
      <c r="F214" s="20"/>
      <c r="G214" s="20">
        <f t="shared" ref="G214:G222" si="8">C214*E214</f>
        <v>100</v>
      </c>
      <c r="H214" s="19" t="s">
        <v>11</v>
      </c>
      <c r="I214" s="1"/>
    </row>
    <row r="215" spans="1:9" ht="18.75">
      <c r="A215" s="2">
        <f t="shared" ref="A215:A220" si="9">A214+1</f>
        <v>3</v>
      </c>
      <c r="B215" s="1" t="s">
        <v>143</v>
      </c>
      <c r="C215" s="19">
        <v>100</v>
      </c>
      <c r="D215" s="20">
        <v>38.28</v>
      </c>
      <c r="E215" s="20">
        <v>1</v>
      </c>
      <c r="G215" s="20">
        <f t="shared" si="8"/>
        <v>100</v>
      </c>
      <c r="H215" s="19" t="s">
        <v>11</v>
      </c>
      <c r="I215" s="1"/>
    </row>
    <row r="216" spans="1:9" ht="18.75">
      <c r="A216" s="2">
        <f t="shared" si="9"/>
        <v>4</v>
      </c>
      <c r="B216" s="1" t="s">
        <v>144</v>
      </c>
      <c r="C216" s="19">
        <v>100</v>
      </c>
      <c r="D216" s="20">
        <v>38.28</v>
      </c>
      <c r="E216" s="20">
        <v>1</v>
      </c>
      <c r="G216" s="20">
        <f t="shared" si="8"/>
        <v>100</v>
      </c>
      <c r="H216" s="19" t="s">
        <v>11</v>
      </c>
      <c r="I216" s="1"/>
    </row>
    <row r="217" spans="1:9" ht="18.75">
      <c r="A217" s="2">
        <f t="shared" si="9"/>
        <v>5</v>
      </c>
      <c r="B217" s="1" t="s">
        <v>145</v>
      </c>
      <c r="C217" s="19">
        <v>100</v>
      </c>
      <c r="D217" s="20">
        <v>38.28</v>
      </c>
      <c r="E217" s="20">
        <v>1</v>
      </c>
      <c r="G217" s="20">
        <f t="shared" si="8"/>
        <v>100</v>
      </c>
      <c r="H217" s="19" t="s">
        <v>11</v>
      </c>
      <c r="I217" s="1"/>
    </row>
    <row r="218" spans="1:9" ht="18.75">
      <c r="A218" s="2">
        <f t="shared" si="9"/>
        <v>6</v>
      </c>
      <c r="B218" s="1" t="s">
        <v>146</v>
      </c>
      <c r="C218" s="19">
        <v>100</v>
      </c>
      <c r="D218" s="20">
        <v>38.28</v>
      </c>
      <c r="E218" s="20">
        <v>1</v>
      </c>
      <c r="G218" s="20">
        <f t="shared" si="8"/>
        <v>100</v>
      </c>
      <c r="H218" s="19" t="s">
        <v>11</v>
      </c>
      <c r="I218" s="1"/>
    </row>
    <row r="219" spans="1:9" ht="18.75">
      <c r="A219" s="2">
        <f t="shared" si="9"/>
        <v>7</v>
      </c>
      <c r="B219" s="1" t="s">
        <v>147</v>
      </c>
      <c r="C219" s="19">
        <v>100</v>
      </c>
      <c r="D219" s="20">
        <v>38.28</v>
      </c>
      <c r="E219" s="20">
        <v>1</v>
      </c>
      <c r="G219" s="20">
        <f t="shared" si="8"/>
        <v>100</v>
      </c>
      <c r="H219" s="19" t="s">
        <v>11</v>
      </c>
      <c r="I219" s="1"/>
    </row>
    <row r="220" spans="1:9" ht="18.75">
      <c r="A220" s="2">
        <f t="shared" si="9"/>
        <v>8</v>
      </c>
      <c r="B220" s="1" t="s">
        <v>148</v>
      </c>
      <c r="C220" s="19">
        <v>100</v>
      </c>
      <c r="D220" s="20">
        <v>38.28</v>
      </c>
      <c r="E220" s="20">
        <v>1</v>
      </c>
      <c r="G220" s="20">
        <f t="shared" si="8"/>
        <v>100</v>
      </c>
      <c r="H220" s="19" t="s">
        <v>11</v>
      </c>
      <c r="I220" s="1"/>
    </row>
    <row r="221" spans="1:9" ht="18.75">
      <c r="A221" s="2"/>
      <c r="B221" s="1"/>
      <c r="C221" s="19"/>
      <c r="D221" s="20">
        <v>0</v>
      </c>
      <c r="E221" s="20">
        <v>0</v>
      </c>
      <c r="G221" s="20">
        <f t="shared" si="8"/>
        <v>0</v>
      </c>
      <c r="I221" s="1"/>
    </row>
    <row r="222" spans="1:9" ht="18.75">
      <c r="A222" s="2"/>
      <c r="B222" s="1"/>
      <c r="C222" s="19"/>
      <c r="D222" s="20">
        <v>0</v>
      </c>
      <c r="E222" s="20">
        <v>0</v>
      </c>
      <c r="G222" s="20">
        <f t="shared" si="8"/>
        <v>0</v>
      </c>
      <c r="I222" s="1"/>
    </row>
    <row r="223" spans="1:9" ht="18.75">
      <c r="A223" s="2"/>
      <c r="I223" s="1"/>
    </row>
    <row r="224" spans="1:9" ht="18.75">
      <c r="B224" s="23" t="s">
        <v>65</v>
      </c>
      <c r="C224" s="23">
        <f>SUM(C213:C220)</f>
        <v>800</v>
      </c>
      <c r="D224" s="24">
        <f>SUM(D213:D220)</f>
        <v>306.24</v>
      </c>
      <c r="E224" s="23"/>
      <c r="F224" s="23"/>
      <c r="G224" s="24">
        <f>SUM(G213:G223)</f>
        <v>800</v>
      </c>
      <c r="H224" s="23"/>
    </row>
    <row r="229" spans="1:8" ht="21">
      <c r="B229" s="17" t="s">
        <v>149</v>
      </c>
    </row>
    <row r="232" spans="1:8" ht="18.75">
      <c r="B232" s="1" t="s">
        <v>150</v>
      </c>
    </row>
    <row r="235" spans="1:8" ht="18.75">
      <c r="A235" s="21" t="s">
        <v>2</v>
      </c>
      <c r="B235" s="22" t="s">
        <v>3</v>
      </c>
      <c r="C235" s="21" t="s">
        <v>4</v>
      </c>
      <c r="D235" s="21" t="s">
        <v>5</v>
      </c>
      <c r="E235" s="21" t="s">
        <v>6</v>
      </c>
      <c r="F235" s="21" t="s">
        <v>7</v>
      </c>
      <c r="G235" s="21" t="s">
        <v>151</v>
      </c>
      <c r="H235" s="21" t="s">
        <v>9</v>
      </c>
    </row>
    <row r="236" spans="1:8" ht="18.75">
      <c r="A236" s="1"/>
      <c r="B236" s="1"/>
      <c r="C236" s="1"/>
      <c r="D236" s="1"/>
      <c r="E236" s="1"/>
      <c r="F236" s="1"/>
      <c r="G236" s="1"/>
      <c r="H236" s="19"/>
    </row>
    <row r="237" spans="1:8" ht="18.75">
      <c r="A237" s="2">
        <v>1</v>
      </c>
      <c r="B237" s="1" t="s">
        <v>126</v>
      </c>
      <c r="C237" s="19">
        <v>200</v>
      </c>
      <c r="D237" s="20">
        <v>23.66</v>
      </c>
      <c r="E237" s="20">
        <v>1</v>
      </c>
      <c r="F237" s="20"/>
      <c r="G237" s="20">
        <f>C237*E237</f>
        <v>200</v>
      </c>
      <c r="H237" s="79" t="s">
        <v>11</v>
      </c>
    </row>
    <row r="238" spans="1:8" ht="18.75">
      <c r="A238" s="2">
        <f>A237+1</f>
        <v>2</v>
      </c>
      <c r="B238" s="1" t="s">
        <v>127</v>
      </c>
      <c r="C238" s="19">
        <v>200</v>
      </c>
      <c r="D238" s="20">
        <v>23.66</v>
      </c>
      <c r="E238" s="20">
        <v>1</v>
      </c>
      <c r="F238" s="20"/>
      <c r="G238" s="20">
        <f t="shared" ref="G238:G240" si="10">C238*E238</f>
        <v>200</v>
      </c>
      <c r="H238" s="79" t="s">
        <v>11</v>
      </c>
    </row>
    <row r="239" spans="1:8" ht="18.75">
      <c r="A239" s="2">
        <f t="shared" ref="A239:A240" si="11">A238+1</f>
        <v>3</v>
      </c>
      <c r="B239" s="1" t="s">
        <v>136</v>
      </c>
      <c r="C239" s="19">
        <v>200</v>
      </c>
      <c r="D239" s="20">
        <v>23.66</v>
      </c>
      <c r="E239" s="20">
        <v>1</v>
      </c>
      <c r="F239" s="20"/>
      <c r="G239" s="20">
        <f t="shared" si="10"/>
        <v>200</v>
      </c>
      <c r="H239" s="79" t="s">
        <v>11</v>
      </c>
    </row>
    <row r="240" spans="1:8" ht="18.75">
      <c r="A240" s="2">
        <f t="shared" si="11"/>
        <v>4</v>
      </c>
      <c r="B240" s="1" t="s">
        <v>135</v>
      </c>
      <c r="C240" s="19">
        <v>200</v>
      </c>
      <c r="D240" s="20">
        <v>23.66</v>
      </c>
      <c r="E240" s="20">
        <v>1</v>
      </c>
      <c r="F240" s="20"/>
      <c r="G240" s="20">
        <f t="shared" si="10"/>
        <v>200</v>
      </c>
      <c r="H240" s="79" t="s">
        <v>11</v>
      </c>
    </row>
    <row r="241" spans="2:8" ht="18.75">
      <c r="B241" s="23" t="s">
        <v>65</v>
      </c>
      <c r="C241" s="23">
        <f>SUM(C237:C240)</f>
        <v>800</v>
      </c>
      <c r="D241" s="24">
        <f>SUM(D237:D240)</f>
        <v>94.64</v>
      </c>
      <c r="E241" s="23"/>
      <c r="F241" s="23"/>
      <c r="G241" s="24">
        <f>SUM(G237:G240)</f>
        <v>800</v>
      </c>
      <c r="H241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989C-7FA4-475E-85A6-0CD95418684C}">
  <dimension ref="B4:L35"/>
  <sheetViews>
    <sheetView topLeftCell="A9" workbookViewId="0">
      <selection activeCell="G31" sqref="G31"/>
    </sheetView>
  </sheetViews>
  <sheetFormatPr defaultRowHeight="15"/>
  <cols>
    <col min="3" max="3" width="43.140625" customWidth="1"/>
    <col min="4" max="4" width="20.85546875" customWidth="1"/>
    <col min="5" max="5" width="31.85546875" customWidth="1"/>
    <col min="6" max="6" width="39.140625" customWidth="1"/>
    <col min="7" max="7" width="30.140625" customWidth="1"/>
    <col min="8" max="8" width="28" customWidth="1"/>
    <col min="9" max="9" width="21.140625" customWidth="1"/>
    <col min="10" max="10" width="28.85546875" customWidth="1"/>
    <col min="11" max="11" width="25.7109375" customWidth="1"/>
    <col min="12" max="12" width="25.28515625" customWidth="1"/>
  </cols>
  <sheetData>
    <row r="4" spans="2:12" ht="21">
      <c r="C4" s="17" t="s">
        <v>431</v>
      </c>
    </row>
    <row r="6" spans="2:12">
      <c r="E6" s="111" t="s">
        <v>432</v>
      </c>
    </row>
    <row r="7" spans="2:12" ht="18.75">
      <c r="C7" s="1"/>
      <c r="E7" s="116">
        <v>356</v>
      </c>
      <c r="F7" s="115">
        <f>E7/D33</f>
        <v>0.49513212795549372</v>
      </c>
    </row>
    <row r="10" spans="2:12" ht="18.75">
      <c r="B10" s="21" t="s">
        <v>2</v>
      </c>
      <c r="C10" s="22" t="s">
        <v>3</v>
      </c>
      <c r="D10" s="21" t="s">
        <v>4</v>
      </c>
      <c r="E10" s="21" t="s">
        <v>433</v>
      </c>
      <c r="F10" s="21" t="s">
        <v>434</v>
      </c>
      <c r="G10" s="21" t="s">
        <v>7</v>
      </c>
      <c r="H10" s="21" t="s">
        <v>435</v>
      </c>
      <c r="I10" s="21" t="s">
        <v>9</v>
      </c>
      <c r="J10" s="21" t="s">
        <v>68</v>
      </c>
      <c r="K10" s="21" t="s">
        <v>436</v>
      </c>
      <c r="L10" s="21" t="s">
        <v>8</v>
      </c>
    </row>
    <row r="11" spans="2:12" ht="18.75">
      <c r="B11" s="1"/>
      <c r="C11" s="1"/>
      <c r="D11" s="1"/>
      <c r="E11" s="1"/>
      <c r="F11" s="1"/>
      <c r="G11" s="1"/>
      <c r="H11" s="1"/>
      <c r="I11" s="1"/>
    </row>
    <row r="12" spans="2:12" ht="18.75">
      <c r="B12" s="2">
        <v>1</v>
      </c>
      <c r="C12" s="1" t="s">
        <v>437</v>
      </c>
      <c r="D12" s="19">
        <v>16</v>
      </c>
      <c r="E12" s="20">
        <v>5</v>
      </c>
      <c r="F12" s="20">
        <f>E12+$F$7</f>
        <v>5.4951321279554941</v>
      </c>
      <c r="G12" s="117">
        <v>12</v>
      </c>
      <c r="H12" s="20">
        <f>G12-F12</f>
        <v>6.5048678720445059</v>
      </c>
      <c r="I12" s="79" t="s">
        <v>11</v>
      </c>
      <c r="J12" s="20">
        <f>D12*H12</f>
        <v>104.07788595271209</v>
      </c>
      <c r="K12" s="20">
        <f>D12*F12</f>
        <v>87.922114047287906</v>
      </c>
      <c r="L12" s="20">
        <f>D12*G12</f>
        <v>192</v>
      </c>
    </row>
    <row r="13" spans="2:12" ht="18.75">
      <c r="B13" s="2">
        <f>B12+1</f>
        <v>2</v>
      </c>
      <c r="C13" s="1" t="s">
        <v>438</v>
      </c>
      <c r="D13" s="19">
        <v>16</v>
      </c>
      <c r="E13" s="20">
        <v>5</v>
      </c>
      <c r="F13" s="20">
        <f>E13+$F$7</f>
        <v>5.4951321279554941</v>
      </c>
      <c r="G13" s="117">
        <v>12</v>
      </c>
      <c r="H13" s="20">
        <f>G13-F13</f>
        <v>6.5048678720445059</v>
      </c>
      <c r="I13" s="79" t="s">
        <v>11</v>
      </c>
      <c r="J13" s="20">
        <f>D13*H13</f>
        <v>104.07788595271209</v>
      </c>
      <c r="K13" s="20">
        <f t="shared" ref="K13:K31" si="0">D13*F13</f>
        <v>87.922114047287906</v>
      </c>
      <c r="L13" s="20">
        <f>D13*G13</f>
        <v>192</v>
      </c>
    </row>
    <row r="14" spans="2:12" ht="18.75">
      <c r="B14" s="2">
        <f t="shared" ref="B14:B28" si="1">B13+1</f>
        <v>3</v>
      </c>
      <c r="C14" s="1" t="s">
        <v>439</v>
      </c>
      <c r="D14" s="19">
        <v>5</v>
      </c>
      <c r="E14" s="20">
        <v>25</v>
      </c>
      <c r="F14" s="20">
        <f t="shared" ref="F14:F31" si="2">E14+$F$7</f>
        <v>25.495132127955493</v>
      </c>
      <c r="G14" s="117">
        <v>35</v>
      </c>
      <c r="H14" s="20">
        <f t="shared" ref="H14:H31" si="3">G14-F14</f>
        <v>9.5048678720445068</v>
      </c>
      <c r="I14" s="79" t="s">
        <v>11</v>
      </c>
      <c r="J14" s="20">
        <f t="shared" ref="J14:J31" si="4">D14*H14</f>
        <v>47.524339360222534</v>
      </c>
      <c r="K14" s="20">
        <f t="shared" si="0"/>
        <v>127.47566063977746</v>
      </c>
      <c r="L14" s="20">
        <f t="shared" ref="L14:L31" si="5">D14*G14</f>
        <v>175</v>
      </c>
    </row>
    <row r="15" spans="2:12" ht="18.75">
      <c r="B15" s="2">
        <f t="shared" si="1"/>
        <v>4</v>
      </c>
      <c r="C15" s="1" t="s">
        <v>440</v>
      </c>
      <c r="D15" s="19">
        <v>5</v>
      </c>
      <c r="E15" s="20">
        <v>15</v>
      </c>
      <c r="F15" s="20">
        <f t="shared" si="2"/>
        <v>15.495132127955493</v>
      </c>
      <c r="G15" s="117">
        <v>25</v>
      </c>
      <c r="H15" s="20">
        <f t="shared" si="3"/>
        <v>9.5048678720445068</v>
      </c>
      <c r="I15" s="79" t="s">
        <v>11</v>
      </c>
      <c r="J15" s="20">
        <f t="shared" si="4"/>
        <v>47.524339360222534</v>
      </c>
      <c r="K15" s="20">
        <f t="shared" si="0"/>
        <v>77.475660639777459</v>
      </c>
      <c r="L15" s="20">
        <f t="shared" si="5"/>
        <v>125</v>
      </c>
    </row>
    <row r="16" spans="2:12" ht="18.75">
      <c r="B16" s="2">
        <f t="shared" si="1"/>
        <v>5</v>
      </c>
      <c r="C16" s="1" t="s">
        <v>441</v>
      </c>
      <c r="D16" s="19">
        <v>5</v>
      </c>
      <c r="E16" s="20">
        <v>17</v>
      </c>
      <c r="F16" s="20">
        <f t="shared" si="2"/>
        <v>17.495132127955493</v>
      </c>
      <c r="G16" s="117">
        <v>23</v>
      </c>
      <c r="H16" s="20">
        <f t="shared" si="3"/>
        <v>5.5048678720445068</v>
      </c>
      <c r="I16" s="79" t="s">
        <v>11</v>
      </c>
      <c r="J16" s="20">
        <f t="shared" si="4"/>
        <v>27.524339360222534</v>
      </c>
      <c r="K16" s="20">
        <f t="shared" si="0"/>
        <v>87.475660639777459</v>
      </c>
      <c r="L16" s="20">
        <f t="shared" si="5"/>
        <v>115</v>
      </c>
    </row>
    <row r="17" spans="2:12" ht="18.75">
      <c r="B17" s="2">
        <f t="shared" si="1"/>
        <v>6</v>
      </c>
      <c r="C17" s="1" t="s">
        <v>442</v>
      </c>
      <c r="D17" s="19">
        <v>2</v>
      </c>
      <c r="E17" s="20">
        <v>35</v>
      </c>
      <c r="F17" s="20">
        <f t="shared" si="2"/>
        <v>35.495132127955493</v>
      </c>
      <c r="G17" s="117">
        <v>45</v>
      </c>
      <c r="H17" s="20">
        <f t="shared" si="3"/>
        <v>9.5048678720445068</v>
      </c>
      <c r="I17" s="79" t="s">
        <v>11</v>
      </c>
      <c r="J17" s="20">
        <f t="shared" si="4"/>
        <v>19.009735744089014</v>
      </c>
      <c r="K17" s="20">
        <f t="shared" si="0"/>
        <v>70.990264255910986</v>
      </c>
      <c r="L17" s="20">
        <f t="shared" si="5"/>
        <v>90</v>
      </c>
    </row>
    <row r="18" spans="2:12" ht="18.75">
      <c r="B18" s="2">
        <f t="shared" si="1"/>
        <v>7</v>
      </c>
      <c r="C18" s="1" t="s">
        <v>443</v>
      </c>
      <c r="D18" s="19">
        <v>30</v>
      </c>
      <c r="E18" s="20">
        <v>12</v>
      </c>
      <c r="F18" s="20">
        <f t="shared" si="2"/>
        <v>12.495132127955493</v>
      </c>
      <c r="G18" s="117">
        <v>25</v>
      </c>
      <c r="H18" s="20">
        <f t="shared" si="3"/>
        <v>12.504867872044507</v>
      </c>
      <c r="I18" s="79" t="s">
        <v>11</v>
      </c>
      <c r="J18" s="20">
        <f t="shared" si="4"/>
        <v>375.14603616133519</v>
      </c>
      <c r="K18" s="20">
        <f t="shared" si="0"/>
        <v>374.85396383866481</v>
      </c>
      <c r="L18" s="20">
        <f t="shared" si="5"/>
        <v>750</v>
      </c>
    </row>
    <row r="19" spans="2:12" ht="18.75">
      <c r="B19" s="2">
        <f t="shared" si="1"/>
        <v>8</v>
      </c>
      <c r="C19" s="1" t="s">
        <v>444</v>
      </c>
      <c r="D19" s="19">
        <v>24</v>
      </c>
      <c r="E19" s="20">
        <v>20</v>
      </c>
      <c r="F19" s="20">
        <f t="shared" si="2"/>
        <v>20.495132127955493</v>
      </c>
      <c r="G19" s="117">
        <v>30</v>
      </c>
      <c r="H19" s="20">
        <f t="shared" si="3"/>
        <v>9.5048678720445068</v>
      </c>
      <c r="I19" s="79" t="s">
        <v>11</v>
      </c>
      <c r="J19" s="20">
        <f t="shared" si="4"/>
        <v>228.11682892906816</v>
      </c>
      <c r="K19" s="20">
        <f t="shared" si="0"/>
        <v>491.88317107093184</v>
      </c>
      <c r="L19" s="20">
        <f t="shared" si="5"/>
        <v>720</v>
      </c>
    </row>
    <row r="20" spans="2:12" ht="18.75">
      <c r="B20" s="2">
        <f t="shared" si="1"/>
        <v>9</v>
      </c>
      <c r="C20" s="1" t="s">
        <v>445</v>
      </c>
      <c r="D20" s="19">
        <v>12</v>
      </c>
      <c r="E20" s="20">
        <v>12.5</v>
      </c>
      <c r="F20" s="20">
        <f t="shared" si="2"/>
        <v>12.995132127955493</v>
      </c>
      <c r="G20" s="117">
        <v>20</v>
      </c>
      <c r="H20" s="20">
        <f t="shared" si="3"/>
        <v>7.0048678720445068</v>
      </c>
      <c r="I20" s="79" t="s">
        <v>11</v>
      </c>
      <c r="J20" s="20">
        <f t="shared" si="4"/>
        <v>84.058414464534081</v>
      </c>
      <c r="K20" s="20">
        <f t="shared" si="0"/>
        <v>155.94158553546592</v>
      </c>
      <c r="L20" s="20">
        <f t="shared" si="5"/>
        <v>240</v>
      </c>
    </row>
    <row r="21" spans="2:12" ht="18.75">
      <c r="B21" s="2">
        <f t="shared" si="1"/>
        <v>10</v>
      </c>
      <c r="C21" s="1" t="s">
        <v>446</v>
      </c>
      <c r="D21" s="19">
        <v>24</v>
      </c>
      <c r="E21" s="20">
        <v>5</v>
      </c>
      <c r="F21" s="20">
        <f t="shared" si="2"/>
        <v>5.4951321279554941</v>
      </c>
      <c r="G21" s="117">
        <v>12</v>
      </c>
      <c r="H21" s="20">
        <f t="shared" si="3"/>
        <v>6.5048678720445059</v>
      </c>
      <c r="I21" s="79" t="s">
        <v>11</v>
      </c>
      <c r="J21" s="20">
        <f t="shared" si="4"/>
        <v>156.11682892906813</v>
      </c>
      <c r="K21" s="20">
        <f t="shared" si="0"/>
        <v>131.88317107093187</v>
      </c>
      <c r="L21" s="20">
        <f t="shared" si="5"/>
        <v>288</v>
      </c>
    </row>
    <row r="22" spans="2:12" ht="18.75">
      <c r="B22" s="2">
        <f t="shared" si="1"/>
        <v>11</v>
      </c>
      <c r="C22" s="1" t="s">
        <v>447</v>
      </c>
      <c r="D22" s="19">
        <v>20</v>
      </c>
      <c r="E22" s="20">
        <v>4</v>
      </c>
      <c r="F22" s="20">
        <f t="shared" si="2"/>
        <v>4.4951321279554941</v>
      </c>
      <c r="G22" s="117">
        <v>13</v>
      </c>
      <c r="H22" s="20">
        <f t="shared" si="3"/>
        <v>8.5048678720445068</v>
      </c>
      <c r="I22" s="79" t="s">
        <v>11</v>
      </c>
      <c r="J22" s="20">
        <f t="shared" si="4"/>
        <v>170.09735744089014</v>
      </c>
      <c r="K22" s="20">
        <f t="shared" si="0"/>
        <v>89.902642559109879</v>
      </c>
      <c r="L22" s="20">
        <f t="shared" si="5"/>
        <v>260</v>
      </c>
    </row>
    <row r="23" spans="2:12" ht="18.75">
      <c r="B23" s="2">
        <f t="shared" si="1"/>
        <v>12</v>
      </c>
      <c r="C23" s="1" t="s">
        <v>448</v>
      </c>
      <c r="D23" s="19">
        <v>120</v>
      </c>
      <c r="E23" s="20">
        <v>4</v>
      </c>
      <c r="F23" s="20">
        <f t="shared" si="2"/>
        <v>4.4951321279554941</v>
      </c>
      <c r="G23" s="117">
        <v>13</v>
      </c>
      <c r="H23" s="20">
        <f t="shared" si="3"/>
        <v>8.5048678720445068</v>
      </c>
      <c r="I23" s="79" t="s">
        <v>11</v>
      </c>
      <c r="J23" s="20">
        <f t="shared" si="4"/>
        <v>1020.5841446453408</v>
      </c>
      <c r="K23" s="20">
        <f t="shared" si="0"/>
        <v>539.41585535465924</v>
      </c>
      <c r="L23" s="20">
        <f t="shared" si="5"/>
        <v>1560</v>
      </c>
    </row>
    <row r="24" spans="2:12" ht="18.75">
      <c r="B24" s="2">
        <f t="shared" si="1"/>
        <v>13</v>
      </c>
      <c r="C24" s="1" t="s">
        <v>449</v>
      </c>
      <c r="D24" s="19">
        <v>24</v>
      </c>
      <c r="E24" s="20">
        <v>5.5</v>
      </c>
      <c r="F24" s="20">
        <f t="shared" si="2"/>
        <v>5.9951321279554941</v>
      </c>
      <c r="G24" s="117">
        <v>13</v>
      </c>
      <c r="H24" s="20">
        <f t="shared" si="3"/>
        <v>7.0048678720445059</v>
      </c>
      <c r="I24" s="79" t="s">
        <v>11</v>
      </c>
      <c r="J24" s="20">
        <f t="shared" si="4"/>
        <v>168.11682892906813</v>
      </c>
      <c r="K24" s="20">
        <f t="shared" si="0"/>
        <v>143.88317107093187</v>
      </c>
      <c r="L24" s="20">
        <f t="shared" si="5"/>
        <v>312</v>
      </c>
    </row>
    <row r="25" spans="2:12" ht="18.75">
      <c r="B25" s="2">
        <f t="shared" si="1"/>
        <v>14</v>
      </c>
      <c r="C25" s="1" t="s">
        <v>450</v>
      </c>
      <c r="D25" s="19">
        <v>64</v>
      </c>
      <c r="E25" s="20">
        <v>12</v>
      </c>
      <c r="F25" s="20">
        <f t="shared" si="2"/>
        <v>12.495132127955493</v>
      </c>
      <c r="G25" s="117">
        <v>18</v>
      </c>
      <c r="H25" s="20">
        <f t="shared" si="3"/>
        <v>5.5048678720445068</v>
      </c>
      <c r="I25" s="79" t="s">
        <v>11</v>
      </c>
      <c r="J25" s="20">
        <f t="shared" si="4"/>
        <v>352.31154381084843</v>
      </c>
      <c r="K25" s="20">
        <f t="shared" si="0"/>
        <v>799.68845618915157</v>
      </c>
      <c r="L25" s="20">
        <f t="shared" si="5"/>
        <v>1152</v>
      </c>
    </row>
    <row r="26" spans="2:12" ht="18.75">
      <c r="B26" s="2">
        <f t="shared" si="1"/>
        <v>15</v>
      </c>
      <c r="C26" s="1" t="s">
        <v>451</v>
      </c>
      <c r="D26" s="19">
        <v>192</v>
      </c>
      <c r="E26" s="20">
        <v>2.5</v>
      </c>
      <c r="F26" s="20">
        <f t="shared" si="2"/>
        <v>2.9951321279554937</v>
      </c>
      <c r="G26" s="117">
        <v>10</v>
      </c>
      <c r="H26" s="20">
        <f t="shared" si="3"/>
        <v>7.0048678720445068</v>
      </c>
      <c r="I26" s="79" t="s">
        <v>11</v>
      </c>
      <c r="J26" s="20">
        <f t="shared" si="4"/>
        <v>1344.9346314325453</v>
      </c>
      <c r="K26" s="20">
        <f t="shared" si="0"/>
        <v>575.06536856745481</v>
      </c>
      <c r="L26" s="20">
        <f t="shared" si="5"/>
        <v>1920</v>
      </c>
    </row>
    <row r="27" spans="2:12" ht="18.75">
      <c r="B27" s="2">
        <f t="shared" si="1"/>
        <v>16</v>
      </c>
      <c r="C27" s="1" t="s">
        <v>452</v>
      </c>
      <c r="D27" s="19">
        <v>24</v>
      </c>
      <c r="E27" s="20">
        <v>3.5</v>
      </c>
      <c r="F27" s="20">
        <f t="shared" si="2"/>
        <v>3.9951321279554937</v>
      </c>
      <c r="G27" s="117">
        <v>12</v>
      </c>
      <c r="H27" s="20">
        <f t="shared" si="3"/>
        <v>8.0048678720445068</v>
      </c>
      <c r="I27" s="79" t="s">
        <v>11</v>
      </c>
      <c r="J27" s="20">
        <f t="shared" si="4"/>
        <v>192.11682892906816</v>
      </c>
      <c r="K27" s="20">
        <f t="shared" si="0"/>
        <v>95.883171070931851</v>
      </c>
      <c r="L27" s="20">
        <f t="shared" si="5"/>
        <v>288</v>
      </c>
    </row>
    <row r="28" spans="2:12" ht="18.75">
      <c r="B28" s="2">
        <f t="shared" si="1"/>
        <v>17</v>
      </c>
      <c r="C28" s="1" t="s">
        <v>453</v>
      </c>
      <c r="D28" s="19">
        <v>12</v>
      </c>
      <c r="E28" s="20">
        <v>3</v>
      </c>
      <c r="F28" s="20">
        <f t="shared" si="2"/>
        <v>3.4951321279554937</v>
      </c>
      <c r="G28" s="117">
        <v>10</v>
      </c>
      <c r="H28" s="20">
        <f t="shared" si="3"/>
        <v>6.5048678720445068</v>
      </c>
      <c r="I28" s="79" t="s">
        <v>11</v>
      </c>
      <c r="J28" s="20">
        <f t="shared" si="4"/>
        <v>78.058414464534081</v>
      </c>
      <c r="K28" s="20">
        <f t="shared" si="0"/>
        <v>41.941585535465926</v>
      </c>
      <c r="L28" s="20">
        <f t="shared" si="5"/>
        <v>120</v>
      </c>
    </row>
    <row r="29" spans="2:12" ht="18.75">
      <c r="B29" s="2">
        <f>B28+1</f>
        <v>18</v>
      </c>
      <c r="C29" s="1" t="s">
        <v>454</v>
      </c>
      <c r="D29" s="19">
        <v>12</v>
      </c>
      <c r="E29" s="20">
        <v>4</v>
      </c>
      <c r="F29" s="20">
        <f t="shared" si="2"/>
        <v>4.4951321279554941</v>
      </c>
      <c r="G29" s="117">
        <v>15</v>
      </c>
      <c r="H29" s="20">
        <f>G29-F29</f>
        <v>10.504867872044507</v>
      </c>
      <c r="I29" s="79" t="s">
        <v>11</v>
      </c>
      <c r="J29" s="20">
        <f t="shared" si="4"/>
        <v>126.05841446453408</v>
      </c>
      <c r="K29" s="20">
        <f t="shared" si="0"/>
        <v>53.941585535465933</v>
      </c>
      <c r="L29" s="20">
        <f t="shared" si="5"/>
        <v>180</v>
      </c>
    </row>
    <row r="30" spans="2:12" ht="18.75">
      <c r="B30" s="2">
        <v>19</v>
      </c>
      <c r="C30" s="1" t="s">
        <v>455</v>
      </c>
      <c r="D30" s="19">
        <v>100</v>
      </c>
      <c r="E30" s="20">
        <v>3.3</v>
      </c>
      <c r="F30" s="20">
        <f>E30+$F$7</f>
        <v>3.7951321279554935</v>
      </c>
      <c r="G30" s="117">
        <v>15</v>
      </c>
      <c r="H30" s="20">
        <f>G30-F30</f>
        <v>11.204867872044506</v>
      </c>
      <c r="I30" s="79" t="s">
        <v>11</v>
      </c>
      <c r="J30" s="20">
        <f t="shared" si="4"/>
        <v>1120.4867872044506</v>
      </c>
      <c r="K30" s="20">
        <f t="shared" si="0"/>
        <v>379.51321279554935</v>
      </c>
      <c r="L30" s="20">
        <f t="shared" si="5"/>
        <v>1500</v>
      </c>
    </row>
    <row r="31" spans="2:12" ht="18.75">
      <c r="B31" s="2">
        <v>20</v>
      </c>
      <c r="C31" s="1" t="s">
        <v>456</v>
      </c>
      <c r="D31" s="19">
        <v>12</v>
      </c>
      <c r="E31" s="20">
        <v>5</v>
      </c>
      <c r="F31" s="20">
        <f>E31+$F$7</f>
        <v>5.4951321279554941</v>
      </c>
      <c r="G31" s="117">
        <v>20</v>
      </c>
      <c r="H31" s="20">
        <f t="shared" si="3"/>
        <v>14.504867872044507</v>
      </c>
      <c r="I31" s="79" t="s">
        <v>11</v>
      </c>
      <c r="J31" s="20">
        <f t="shared" si="4"/>
        <v>174.05841446453408</v>
      </c>
      <c r="K31" s="20">
        <f t="shared" si="0"/>
        <v>65.941585535465933</v>
      </c>
      <c r="L31" s="20">
        <f t="shared" si="5"/>
        <v>240</v>
      </c>
    </row>
    <row r="32" spans="2:12" ht="18.75">
      <c r="B32" s="1"/>
      <c r="C32" s="1"/>
      <c r="D32" s="1"/>
      <c r="E32" s="1"/>
      <c r="F32" s="1"/>
      <c r="G32" s="1"/>
      <c r="H32" s="1"/>
      <c r="I32" s="1"/>
      <c r="J32" s="1"/>
    </row>
    <row r="33" spans="2:12" ht="18.75">
      <c r="B33" s="1"/>
      <c r="C33" s="23" t="s">
        <v>65</v>
      </c>
      <c r="D33" s="23">
        <f>SUM(D12:D31)</f>
        <v>719</v>
      </c>
      <c r="E33" s="24">
        <f>SUM(E12:E31)</f>
        <v>198.3</v>
      </c>
      <c r="F33" s="23"/>
      <c r="G33" s="23"/>
      <c r="H33" s="24">
        <f>SUM(H12:H32)</f>
        <v>169.79735744089015</v>
      </c>
      <c r="I33" s="23"/>
      <c r="J33" s="24">
        <f>SUM(J12:J32)</f>
        <v>5940.0000000000009</v>
      </c>
      <c r="K33" s="24">
        <f>SUM(K12:K32)+E7</f>
        <v>4835</v>
      </c>
      <c r="L33" s="24">
        <f>SUM(L12:L31)</f>
        <v>10419</v>
      </c>
    </row>
    <row r="34" spans="2:12" ht="18.75">
      <c r="B34" s="1"/>
      <c r="C34" s="1"/>
      <c r="D34" s="1"/>
      <c r="E34" s="1"/>
      <c r="F34" s="1"/>
      <c r="G34" s="1"/>
      <c r="H34" s="1"/>
      <c r="I34" s="1"/>
    </row>
    <row r="35" spans="2:12" ht="18.75">
      <c r="B35" s="1"/>
      <c r="C35" s="1"/>
      <c r="D35" s="1"/>
      <c r="E35" s="1"/>
      <c r="F35" s="1"/>
      <c r="G35" s="1"/>
      <c r="H35" s="1"/>
      <c r="I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8A49-57B8-4742-9E52-449C5AB0BAEE}">
  <dimension ref="A3:U129"/>
  <sheetViews>
    <sheetView topLeftCell="L1" workbookViewId="0">
      <selection activeCell="S6" sqref="S6"/>
    </sheetView>
  </sheetViews>
  <sheetFormatPr defaultRowHeight="15"/>
  <cols>
    <col min="1" max="1" width="20.28515625" customWidth="1"/>
    <col min="3" max="3" width="17.5703125" customWidth="1"/>
    <col min="4" max="4" width="59.85546875" customWidth="1"/>
    <col min="5" max="5" width="19.140625" customWidth="1"/>
    <col min="6" max="6" width="18.28515625" customWidth="1"/>
    <col min="7" max="7" width="19" customWidth="1"/>
    <col min="11" max="11" width="17.85546875" customWidth="1"/>
    <col min="12" max="12" width="52.5703125" customWidth="1"/>
    <col min="13" max="13" width="16" customWidth="1"/>
    <col min="14" max="14" width="19.28515625" customWidth="1"/>
    <col min="18" max="18" width="16.85546875" customWidth="1"/>
    <col min="19" max="19" width="20.140625" customWidth="1"/>
    <col min="20" max="20" width="19.7109375" customWidth="1"/>
    <col min="21" max="21" width="20.5703125" customWidth="1"/>
  </cols>
  <sheetData>
    <row r="3" spans="1:21">
      <c r="C3" s="118" t="s">
        <v>152</v>
      </c>
      <c r="D3" s="118"/>
      <c r="E3" s="118"/>
      <c r="F3" s="118"/>
      <c r="G3" s="118"/>
      <c r="K3" s="118" t="s">
        <v>153</v>
      </c>
      <c r="L3" s="118"/>
      <c r="M3" s="118"/>
      <c r="N3" s="118"/>
      <c r="R3" s="118" t="s">
        <v>154</v>
      </c>
      <c r="S3" s="118"/>
      <c r="T3" s="118"/>
      <c r="U3" s="118"/>
    </row>
    <row r="4" spans="1:21">
      <c r="C4" s="118"/>
      <c r="D4" s="118"/>
      <c r="E4" s="118"/>
      <c r="F4" s="118"/>
      <c r="G4" s="118"/>
      <c r="K4" s="118"/>
      <c r="L4" s="118"/>
      <c r="M4" s="118"/>
      <c r="N4" s="118"/>
      <c r="R4" s="118"/>
      <c r="S4" s="118"/>
      <c r="T4" s="118"/>
      <c r="U4" s="118"/>
    </row>
    <row r="5" spans="1:21" ht="18.75">
      <c r="C5" s="2" t="s">
        <v>155</v>
      </c>
      <c r="D5" s="2" t="s">
        <v>156</v>
      </c>
      <c r="E5" s="2" t="s">
        <v>157</v>
      </c>
      <c r="F5" s="2" t="s">
        <v>158</v>
      </c>
      <c r="G5" s="2" t="s">
        <v>159</v>
      </c>
      <c r="K5" s="62" t="s">
        <v>160</v>
      </c>
      <c r="L5" s="62" t="s">
        <v>156</v>
      </c>
      <c r="M5" s="62" t="s">
        <v>161</v>
      </c>
      <c r="N5" s="62" t="s">
        <v>4</v>
      </c>
      <c r="R5" s="64" t="s">
        <v>160</v>
      </c>
      <c r="S5" s="64" t="s">
        <v>156</v>
      </c>
      <c r="T5" s="64" t="s">
        <v>161</v>
      </c>
      <c r="U5" s="64" t="s">
        <v>4</v>
      </c>
    </row>
    <row r="6" spans="1:21" ht="18.75">
      <c r="A6" s="90" t="s">
        <v>162</v>
      </c>
      <c r="C6" s="101" t="s">
        <v>163</v>
      </c>
      <c r="D6" s="1" t="s">
        <v>10</v>
      </c>
      <c r="K6" s="103" t="s">
        <v>163</v>
      </c>
      <c r="L6" s="63" t="str">
        <f>IFERROR(VLOOKUP(Tabla2[[#This Row],[CODIGO]],Tabla1[],2,FALSE),"NO EXISTE")</f>
        <v>ALIMENTOS TRANSGENERICOS</v>
      </c>
      <c r="M6" s="102">
        <v>44675</v>
      </c>
      <c r="N6" s="63">
        <v>25</v>
      </c>
      <c r="R6" s="65" t="s">
        <v>164</v>
      </c>
      <c r="S6" s="65"/>
      <c r="T6" s="65"/>
      <c r="U6" s="65"/>
    </row>
    <row r="7" spans="1:21" ht="18.75">
      <c r="A7" s="89"/>
      <c r="C7" s="101" t="s">
        <v>165</v>
      </c>
      <c r="D7" s="1" t="s">
        <v>12</v>
      </c>
      <c r="K7" s="103" t="s">
        <v>165</v>
      </c>
      <c r="L7" s="63" t="str">
        <f>IFERROR(VLOOKUP(Tabla2[[#This Row],[CODIGO]],Tabla1[],2,FALSE),"NO EXISTE")</f>
        <v>ANIMALES ACUATICOS</v>
      </c>
      <c r="M7" s="102">
        <v>44675</v>
      </c>
      <c r="N7" s="63">
        <v>25</v>
      </c>
      <c r="R7" s="65" t="s">
        <v>166</v>
      </c>
      <c r="S7" s="65"/>
      <c r="T7" s="65"/>
      <c r="U7" s="65"/>
    </row>
    <row r="8" spans="1:21" ht="18.75">
      <c r="A8" s="89"/>
      <c r="C8" s="101" t="s">
        <v>167</v>
      </c>
      <c r="D8" s="1" t="s">
        <v>13</v>
      </c>
      <c r="K8" s="103" t="s">
        <v>167</v>
      </c>
      <c r="L8" s="63" t="str">
        <f>IFERROR(VLOOKUP(Tabla2[[#This Row],[CODIGO]],Tabla1[],2,FALSE),"NO EXISTE")</f>
        <v>ANIMALES HERBIVOROS Y CARNIVOROS</v>
      </c>
      <c r="M8" s="102">
        <v>44675</v>
      </c>
      <c r="N8" s="63">
        <v>25</v>
      </c>
    </row>
    <row r="9" spans="1:21" ht="18.75">
      <c r="A9" s="89"/>
      <c r="C9" s="101" t="s">
        <v>168</v>
      </c>
      <c r="D9" s="1" t="s">
        <v>14</v>
      </c>
      <c r="K9" s="103" t="s">
        <v>168</v>
      </c>
      <c r="L9" s="63" t="str">
        <f>IFERROR(VLOOKUP(Tabla2[[#This Row],[CODIGO]],Tabla1[],2,FALSE),"NO EXISTE")</f>
        <v>ANIMALES DOMESTICOS</v>
      </c>
      <c r="M9" s="102">
        <v>44675</v>
      </c>
      <c r="N9" s="63">
        <v>25</v>
      </c>
    </row>
    <row r="10" spans="1:21" ht="18.75">
      <c r="A10" s="89"/>
      <c r="C10" s="101" t="s">
        <v>169</v>
      </c>
      <c r="D10" s="1" t="s">
        <v>15</v>
      </c>
      <c r="K10" s="103" t="s">
        <v>169</v>
      </c>
      <c r="L10" s="63" t="str">
        <f>IFERROR(VLOOKUP(Tabla2[[#This Row],[CODIGO]],Tabla1[],2,FALSE),"NO EXISTE")</f>
        <v>ANIMALES EN PELIGRO DE EXTINCION</v>
      </c>
      <c r="M10" s="102">
        <v>44675</v>
      </c>
      <c r="N10" s="63">
        <v>25</v>
      </c>
    </row>
    <row r="11" spans="1:21" ht="18.75">
      <c r="A11" s="89"/>
      <c r="C11" s="101" t="s">
        <v>170</v>
      </c>
      <c r="D11" s="1" t="s">
        <v>16</v>
      </c>
      <c r="K11" s="103" t="s">
        <v>170</v>
      </c>
      <c r="L11" s="63" t="str">
        <f>IFERROR(VLOOKUP(Tabla2[[#This Row],[CODIGO]],Tabla1[],2,FALSE),"NO EXISTE")</f>
        <v>ANIMALES SALVAJES</v>
      </c>
      <c r="M11" s="102">
        <v>44675</v>
      </c>
      <c r="N11" s="63">
        <v>25</v>
      </c>
    </row>
    <row r="12" spans="1:21" ht="18.75">
      <c r="A12" s="89"/>
      <c r="C12" s="101" t="s">
        <v>171</v>
      </c>
      <c r="D12" s="1" t="s">
        <v>17</v>
      </c>
      <c r="K12" s="103" t="s">
        <v>171</v>
      </c>
      <c r="L12" s="63" t="str">
        <f>IFERROR(VLOOKUP(Tabla2[[#This Row],[CODIGO]],Tabla1[],2,FALSE),"NO EXISTE")</f>
        <v>ANOREXIA Y BULIMIA</v>
      </c>
      <c r="M12" s="102">
        <v>44675</v>
      </c>
      <c r="N12" s="63">
        <v>25</v>
      </c>
    </row>
    <row r="13" spans="1:21" ht="18.75">
      <c r="A13" s="89"/>
      <c r="C13" s="101" t="s">
        <v>172</v>
      </c>
      <c r="D13" s="1" t="s">
        <v>18</v>
      </c>
      <c r="K13" s="103" t="s">
        <v>172</v>
      </c>
      <c r="L13" s="63" t="str">
        <f>IFERROR(VLOOKUP(Tabla2[[#This Row],[CODIGO]],Tabla1[],2,FALSE),"NO EXISTE")</f>
        <v>ANTICONCEPTIVOS</v>
      </c>
      <c r="M13" s="102">
        <v>44675</v>
      </c>
      <c r="N13" s="63">
        <v>25</v>
      </c>
    </row>
    <row r="14" spans="1:21" ht="18.75">
      <c r="A14" s="89"/>
      <c r="C14" s="101" t="s">
        <v>173</v>
      </c>
      <c r="D14" s="1" t="s">
        <v>19</v>
      </c>
      <c r="K14" s="103" t="s">
        <v>173</v>
      </c>
      <c r="L14" s="63" t="str">
        <f>IFERROR(VLOOKUP(Tabla2[[#This Row],[CODIGO]],Tabla1[],2,FALSE),"NO EXISTE")</f>
        <v>APARATO DIGESTIVO</v>
      </c>
      <c r="M14" s="102">
        <v>44675</v>
      </c>
      <c r="N14" s="63">
        <v>25</v>
      </c>
    </row>
    <row r="15" spans="1:21" ht="18.75">
      <c r="A15" s="89"/>
      <c r="C15" s="101" t="s">
        <v>174</v>
      </c>
      <c r="D15" s="1" t="s">
        <v>20</v>
      </c>
      <c r="K15" s="103" t="s">
        <v>174</v>
      </c>
      <c r="L15" s="63" t="str">
        <f>IFERROR(VLOOKUP(Tabla2[[#This Row],[CODIGO]],Tabla1[],2,FALSE),"NO EXISTE")</f>
        <v>APARATO REPRODUCTOR FEMENINO</v>
      </c>
      <c r="M15" s="102">
        <v>44675</v>
      </c>
      <c r="N15" s="63">
        <v>25</v>
      </c>
    </row>
    <row r="16" spans="1:21" ht="18.75">
      <c r="A16" s="89"/>
      <c r="C16" s="101" t="s">
        <v>175</v>
      </c>
      <c r="D16" s="1" t="s">
        <v>21</v>
      </c>
      <c r="K16" s="103" t="s">
        <v>175</v>
      </c>
      <c r="L16" s="63" t="str">
        <f>IFERROR(VLOOKUP(Tabla2[[#This Row],[CODIGO]],Tabla1[],2,FALSE),"NO EXISTE")</f>
        <v>APARATO REPRODUCTOR MASCULINO</v>
      </c>
      <c r="M16" s="102">
        <v>44675</v>
      </c>
      <c r="N16" s="63">
        <v>25</v>
      </c>
    </row>
    <row r="17" spans="1:14" ht="18.75">
      <c r="A17" s="89"/>
      <c r="C17" s="101" t="s">
        <v>176</v>
      </c>
      <c r="D17" s="1" t="s">
        <v>22</v>
      </c>
      <c r="K17" s="103" t="s">
        <v>176</v>
      </c>
      <c r="L17" s="63" t="str">
        <f>IFERROR(VLOOKUP(Tabla2[[#This Row],[CODIGO]],Tabla1[],2,FALSE),"NO EXISTE")</f>
        <v>BULLYING</v>
      </c>
      <c r="M17" s="102">
        <v>44675</v>
      </c>
      <c r="N17" s="63">
        <v>25</v>
      </c>
    </row>
    <row r="18" spans="1:14" ht="18.75">
      <c r="A18" s="89"/>
      <c r="C18" s="101" t="s">
        <v>177</v>
      </c>
      <c r="D18" s="1" t="s">
        <v>23</v>
      </c>
      <c r="K18" s="103" t="s">
        <v>177</v>
      </c>
      <c r="L18" s="63" t="str">
        <f>IFERROR(VLOOKUP(Tabla2[[#This Row],[CODIGO]],Tabla1[],2,FALSE),"NO EXISTE")</f>
        <v>CADENAS ALIMENTICIAS</v>
      </c>
      <c r="M18" s="102">
        <v>44675</v>
      </c>
      <c r="N18" s="63">
        <v>25</v>
      </c>
    </row>
    <row r="19" spans="1:14" ht="18.75">
      <c r="A19" s="89"/>
      <c r="C19" s="101" t="s">
        <v>178</v>
      </c>
      <c r="D19" s="1" t="s">
        <v>24</v>
      </c>
      <c r="K19" s="103" t="s">
        <v>178</v>
      </c>
      <c r="L19" s="63" t="str">
        <f>IFERROR(VLOOKUP(Tabla2[[#This Row],[CODIGO]],Tabla1[],2,FALSE),"NO EXISTE")</f>
        <v>EL CICLO DEL AGUA</v>
      </c>
      <c r="M19" s="102">
        <v>44675</v>
      </c>
      <c r="N19" s="63">
        <v>25</v>
      </c>
    </row>
    <row r="20" spans="1:14" ht="18.75">
      <c r="A20" s="89"/>
      <c r="C20" s="101" t="s">
        <v>179</v>
      </c>
      <c r="D20" s="1" t="s">
        <v>25</v>
      </c>
      <c r="K20" s="103" t="s">
        <v>179</v>
      </c>
      <c r="L20" s="63" t="str">
        <f>IFERROR(VLOOKUP(Tabla2[[#This Row],[CODIGO]],Tabla1[],2,FALSE),"NO EXISTE")</f>
        <v xml:space="preserve">LOS SENTIDOS </v>
      </c>
      <c r="M20" s="102">
        <v>44675</v>
      </c>
      <c r="N20" s="63">
        <v>25</v>
      </c>
    </row>
    <row r="21" spans="1:14" ht="18.75">
      <c r="A21" s="89"/>
      <c r="C21" s="101" t="s">
        <v>180</v>
      </c>
      <c r="D21" s="1" t="s">
        <v>26</v>
      </c>
      <c r="K21" s="103" t="s">
        <v>180</v>
      </c>
      <c r="L21" s="63" t="str">
        <f>IFERROR(VLOOKUP(Tabla2[[#This Row],[CODIGO]],Tabla1[],2,FALSE),"NO EXISTE")</f>
        <v>CONSUMACION DE LA INDEPENDENCIA</v>
      </c>
      <c r="M21" s="102">
        <v>44675</v>
      </c>
      <c r="N21" s="63">
        <v>25</v>
      </c>
    </row>
    <row r="22" spans="1:14" ht="18.75">
      <c r="A22" s="89"/>
      <c r="C22" s="101" t="s">
        <v>181</v>
      </c>
      <c r="D22" s="1" t="s">
        <v>27</v>
      </c>
      <c r="K22" s="103" t="s">
        <v>181</v>
      </c>
      <c r="L22" s="63" t="str">
        <f>IFERROR(VLOOKUP(Tabla2[[#This Row],[CODIGO]],Tabla1[],2,FALSE),"NO EXISTE")</f>
        <v>CUERPO HUMANO COMPLETO</v>
      </c>
      <c r="M22" s="102">
        <v>44675</v>
      </c>
      <c r="N22" s="63">
        <v>25</v>
      </c>
    </row>
    <row r="23" spans="1:14" ht="18.75">
      <c r="A23" s="89"/>
      <c r="C23" s="101" t="s">
        <v>182</v>
      </c>
      <c r="D23" s="1" t="s">
        <v>28</v>
      </c>
      <c r="K23" s="103" t="s">
        <v>182</v>
      </c>
      <c r="L23" s="63" t="str">
        <f>IFERROR(VLOOKUP(Tabla2[[#This Row],[CODIGO]],Tabla1[],2,FALSE),"NO EXISTE")</f>
        <v>CULTURA AZTECA 1</v>
      </c>
      <c r="M23" s="102">
        <v>44675</v>
      </c>
      <c r="N23" s="63">
        <v>25</v>
      </c>
    </row>
    <row r="24" spans="1:14" ht="18.75">
      <c r="A24" s="89"/>
      <c r="C24" s="101" t="s">
        <v>183</v>
      </c>
      <c r="D24" s="1" t="s">
        <v>29</v>
      </c>
      <c r="K24" s="103" t="s">
        <v>183</v>
      </c>
      <c r="L24" s="63" t="str">
        <f>IFERROR(VLOOKUP(Tabla2[[#This Row],[CODIGO]],Tabla1[],2,FALSE),"NO EXISTE")</f>
        <v>CULTURA MAYA 1</v>
      </c>
      <c r="M24" s="102">
        <v>44675</v>
      </c>
      <c r="N24" s="63">
        <v>25</v>
      </c>
    </row>
    <row r="25" spans="1:14" ht="18.75">
      <c r="A25" s="89"/>
      <c r="C25" s="101" t="s">
        <v>184</v>
      </c>
      <c r="D25" s="1" t="s">
        <v>30</v>
      </c>
      <c r="K25" s="103" t="s">
        <v>184</v>
      </c>
      <c r="L25" s="63" t="str">
        <f>IFERROR(VLOOKUP(Tabla2[[#This Row],[CODIGO]],Tabla1[],2,FALSE),"NO EXISTE")</f>
        <v>CULTURA MEXICANA</v>
      </c>
      <c r="M25" s="102">
        <v>44675</v>
      </c>
      <c r="N25" s="63">
        <v>25</v>
      </c>
    </row>
    <row r="26" spans="1:14" ht="18.75">
      <c r="A26" s="89"/>
      <c r="C26" s="101" t="s">
        <v>185</v>
      </c>
      <c r="D26" s="1" t="s">
        <v>31</v>
      </c>
      <c r="K26" s="103" t="s">
        <v>185</v>
      </c>
      <c r="L26" s="63" t="str">
        <f>IFERROR(VLOOKUP(Tabla2[[#This Row],[CODIGO]],Tabla1[],2,FALSE),"NO EXISTE")</f>
        <v>CULTURA OLMECA</v>
      </c>
      <c r="M26" s="102">
        <v>44675</v>
      </c>
      <c r="N26" s="63">
        <v>25</v>
      </c>
    </row>
    <row r="27" spans="1:14" ht="18.75">
      <c r="A27" s="89"/>
      <c r="C27" s="101" t="s">
        <v>186</v>
      </c>
      <c r="D27" s="1" t="s">
        <v>32</v>
      </c>
      <c r="K27" s="103" t="s">
        <v>186</v>
      </c>
      <c r="L27" s="63" t="str">
        <f>IFERROR(VLOOKUP(Tabla2[[#This Row],[CODIGO]],Tabla1[],2,FALSE),"NO EXISTE")</f>
        <v>CULTURA TEOTIHUACANA</v>
      </c>
      <c r="M27" s="102">
        <v>44675</v>
      </c>
      <c r="N27" s="63">
        <v>25</v>
      </c>
    </row>
    <row r="28" spans="1:14" ht="18.75">
      <c r="A28" s="89"/>
      <c r="C28" s="101" t="s">
        <v>187</v>
      </c>
      <c r="D28" s="1" t="s">
        <v>33</v>
      </c>
      <c r="K28" s="103" t="s">
        <v>187</v>
      </c>
      <c r="L28" s="63" t="str">
        <f>IFERROR(VLOOKUP(Tabla2[[#This Row],[CODIGO]],Tabla1[],2,FALSE),"NO EXISTE")</f>
        <v>CULTURA TOLTECA 1</v>
      </c>
      <c r="M28" s="102">
        <v>44675</v>
      </c>
      <c r="N28" s="63">
        <v>25</v>
      </c>
    </row>
    <row r="29" spans="1:14" ht="18.75">
      <c r="A29" s="89"/>
      <c r="C29" s="101" t="s">
        <v>188</v>
      </c>
      <c r="D29" s="1" t="s">
        <v>34</v>
      </c>
      <c r="K29" s="103" t="s">
        <v>188</v>
      </c>
      <c r="L29" s="63" t="str">
        <f>IFERROR(VLOOKUP(Tabla2[[#This Row],[CODIGO]],Tabla1[],2,FALSE),"NO EXISTE")</f>
        <v>CULTURA ZAPOTECA</v>
      </c>
      <c r="M29" s="102">
        <v>44675</v>
      </c>
      <c r="N29" s="63">
        <v>25</v>
      </c>
    </row>
    <row r="30" spans="1:14" ht="18.75">
      <c r="A30" s="89"/>
      <c r="C30" s="101" t="s">
        <v>189</v>
      </c>
      <c r="D30" s="1" t="s">
        <v>35</v>
      </c>
      <c r="K30" s="103" t="s">
        <v>189</v>
      </c>
      <c r="L30" s="63" t="str">
        <f>IFERROR(VLOOKUP(Tabla2[[#This Row],[CODIGO]],Tabla1[],2,FALSE),"NO EXISTE")</f>
        <v>LOS DERECHO HUNAMOS</v>
      </c>
      <c r="M30" s="102">
        <v>44675</v>
      </c>
      <c r="N30" s="63">
        <v>25</v>
      </c>
    </row>
    <row r="31" spans="1:14" ht="18.75">
      <c r="A31" s="89"/>
      <c r="C31" s="101" t="s">
        <v>190</v>
      </c>
      <c r="D31" s="1" t="s">
        <v>36</v>
      </c>
      <c r="K31" s="103" t="s">
        <v>190</v>
      </c>
      <c r="L31" s="63" t="str">
        <f>IFERROR(VLOOKUP(Tabla2[[#This Row],[CODIGO]],Tabla1[],2,FALSE),"NO EXISTE")</f>
        <v>DESARROLLO HUMANO</v>
      </c>
      <c r="M31" s="102">
        <v>44675</v>
      </c>
      <c r="N31" s="63">
        <v>25</v>
      </c>
    </row>
    <row r="32" spans="1:14" ht="18.75">
      <c r="A32" s="89"/>
      <c r="C32" s="101" t="s">
        <v>191</v>
      </c>
      <c r="D32" s="1" t="s">
        <v>37</v>
      </c>
      <c r="K32" s="103" t="s">
        <v>191</v>
      </c>
      <c r="L32" s="63" t="str">
        <f>IFERROR(VLOOKUP(Tabla2[[#This Row],[CODIGO]],Tabla1[],2,FALSE),"NO EXISTE")</f>
        <v>LA EVOLUCION DE LA VIDA</v>
      </c>
      <c r="M32" s="102">
        <v>44675</v>
      </c>
      <c r="N32" s="63">
        <v>25</v>
      </c>
    </row>
    <row r="33" spans="1:14" ht="18.75">
      <c r="A33" s="89"/>
      <c r="C33" s="101" t="s">
        <v>192</v>
      </c>
      <c r="D33" s="1" t="s">
        <v>38</v>
      </c>
      <c r="K33" s="103" t="s">
        <v>192</v>
      </c>
      <c r="L33" s="63" t="str">
        <f>IFERROR(VLOOKUP(Tabla2[[#This Row],[CODIGO]],Tabla1[],2,FALSE),"NO EXISTE")</f>
        <v>EL AGUA Y LA VIDA</v>
      </c>
      <c r="M33" s="102">
        <v>44675</v>
      </c>
      <c r="N33" s="63">
        <v>25</v>
      </c>
    </row>
    <row r="34" spans="1:14" ht="18.75">
      <c r="A34" s="89"/>
      <c r="C34" s="101" t="s">
        <v>193</v>
      </c>
      <c r="D34" s="1" t="s">
        <v>39</v>
      </c>
      <c r="K34" s="103" t="s">
        <v>193</v>
      </c>
      <c r="L34" s="63" t="str">
        <f>IFERROR(VLOOKUP(Tabla2[[#This Row],[CODIGO]],Tabla1[],2,FALSE),"NO EXISTE")</f>
        <v>LAS CUATRO ESTACIONES DEL AÑO</v>
      </c>
      <c r="M34" s="102">
        <v>44675</v>
      </c>
      <c r="N34" s="63">
        <v>25</v>
      </c>
    </row>
    <row r="35" spans="1:14" ht="18.75">
      <c r="A35" s="89"/>
      <c r="C35" s="101" t="s">
        <v>194</v>
      </c>
      <c r="D35" s="1" t="s">
        <v>40</v>
      </c>
      <c r="K35" s="103" t="s">
        <v>194</v>
      </c>
      <c r="L35" s="63" t="str">
        <f>IFERROR(VLOOKUP(Tabla2[[#This Row],[CODIGO]],Tabla1[],2,FALSE),"NO EXISTE")</f>
        <v>LA EVOLUCION DEL HOMBRE</v>
      </c>
      <c r="M35" s="102">
        <v>44675</v>
      </c>
      <c r="N35" s="63">
        <v>25</v>
      </c>
    </row>
    <row r="36" spans="1:14" ht="18.75">
      <c r="A36" s="89"/>
      <c r="C36" s="101" t="s">
        <v>195</v>
      </c>
      <c r="D36" s="1" t="s">
        <v>41</v>
      </c>
      <c r="K36" s="103" t="s">
        <v>195</v>
      </c>
      <c r="L36" s="63" t="str">
        <f>IFERROR(VLOOKUP(Tabla2[[#This Row],[CODIGO]],Tabla1[],2,FALSE),"NO EXISTE")</f>
        <v>FIGURAS Y CUERPOS GEOMETRICOS</v>
      </c>
      <c r="M36" s="102">
        <v>44675</v>
      </c>
      <c r="N36" s="63">
        <v>25</v>
      </c>
    </row>
    <row r="37" spans="1:14" ht="18.75">
      <c r="A37" s="89"/>
      <c r="C37" s="101" t="s">
        <v>196</v>
      </c>
      <c r="D37" s="1" t="s">
        <v>42</v>
      </c>
      <c r="K37" s="103" t="s">
        <v>196</v>
      </c>
      <c r="L37" s="63" t="str">
        <f>IFERROR(VLOOKUP(Tabla2[[#This Row],[CODIGO]],Tabla1[],2,FALSE),"NO EXISTE")</f>
        <v>GRUPOS ÉTNICOS DE LA REPUBLICA MEXICANA</v>
      </c>
      <c r="M37" s="102">
        <v>44675</v>
      </c>
      <c r="N37" s="63">
        <v>25</v>
      </c>
    </row>
    <row r="38" spans="1:14" ht="18.75">
      <c r="A38" s="89"/>
      <c r="C38" s="101" t="s">
        <v>197</v>
      </c>
      <c r="D38" s="1" t="s">
        <v>45</v>
      </c>
      <c r="K38" s="103" t="s">
        <v>197</v>
      </c>
      <c r="L38" s="63" t="str">
        <f>IFERROR(VLOOKUP(Tabla2[[#This Row],[CODIGO]],Tabla1[],2,FALSE),"NO EXISTE")</f>
        <v xml:space="preserve">INSTRUMENTOS LABORATORIO 1 </v>
      </c>
      <c r="M38" s="102">
        <v>44675</v>
      </c>
      <c r="N38" s="63">
        <v>25</v>
      </c>
    </row>
    <row r="39" spans="1:14" ht="18.75">
      <c r="A39" s="89"/>
      <c r="C39" s="101" t="s">
        <v>198</v>
      </c>
      <c r="D39" s="1" t="s">
        <v>46</v>
      </c>
      <c r="K39" s="103" t="s">
        <v>198</v>
      </c>
      <c r="L39" s="63" t="str">
        <f>IFERROR(VLOOKUP(Tabla2[[#This Row],[CODIGO]],Tabla1[],2,FALSE),"NO EXISTE")</f>
        <v>JARRA DEL BUEN BEBER</v>
      </c>
      <c r="M39" s="102">
        <v>44675</v>
      </c>
      <c r="N39" s="63">
        <v>25</v>
      </c>
    </row>
    <row r="40" spans="1:14" ht="18.75">
      <c r="A40" s="89"/>
      <c r="C40" s="101" t="s">
        <v>199</v>
      </c>
      <c r="D40" s="1" t="s">
        <v>47</v>
      </c>
      <c r="K40" s="103" t="s">
        <v>199</v>
      </c>
      <c r="L40" s="63" t="str">
        <f>IFERROR(VLOOKUP(Tabla2[[#This Row],[CODIGO]],Tabla1[],2,FALSE),"NO EXISTE")</f>
        <v>LA REVOLUCIÓN INDUSTRIAL</v>
      </c>
      <c r="M40" s="102">
        <v>44675</v>
      </c>
      <c r="N40" s="63">
        <v>25</v>
      </c>
    </row>
    <row r="41" spans="1:14" ht="18.75">
      <c r="A41" s="89"/>
      <c r="C41" s="101" t="s">
        <v>200</v>
      </c>
      <c r="D41" s="1" t="s">
        <v>48</v>
      </c>
      <c r="K41" s="103" t="s">
        <v>200</v>
      </c>
      <c r="L41" s="63" t="str">
        <f>IFERROR(VLOOKUP(Tabla2[[#This Row],[CODIGO]],Tabla1[],2,FALSE),"NO EXISTE")</f>
        <v>MESOAMÉRICA</v>
      </c>
      <c r="M41" s="102">
        <v>44675</v>
      </c>
      <c r="N41" s="63">
        <v>25</v>
      </c>
    </row>
    <row r="42" spans="1:14" ht="18.75">
      <c r="A42" s="89"/>
      <c r="C42" s="101" t="s">
        <v>201</v>
      </c>
      <c r="D42" s="1" t="s">
        <v>49</v>
      </c>
      <c r="K42" s="103" t="s">
        <v>201</v>
      </c>
      <c r="L42" s="63" t="str">
        <f>IFERROR(VLOOKUP(Tabla2[[#This Row],[CODIGO]],Tabla1[],2,FALSE),"NO EXISTE")</f>
        <v>PIRAMIDE ALIMENTARIA</v>
      </c>
      <c r="M42" s="102">
        <v>44675</v>
      </c>
      <c r="N42" s="63">
        <v>25</v>
      </c>
    </row>
    <row r="43" spans="1:14" ht="18.75">
      <c r="A43" s="89"/>
      <c r="C43" s="101" t="s">
        <v>202</v>
      </c>
      <c r="D43" s="1" t="s">
        <v>51</v>
      </c>
      <c r="K43" s="103" t="s">
        <v>202</v>
      </c>
      <c r="L43" s="63" t="str">
        <f>IFERROR(VLOOKUP(Tabla2[[#This Row],[CODIGO]],Tabla1[],2,FALSE),"NO EXISTE")</f>
        <v>LA INDEPENDENCIA Y SUS ANTECEDENTES</v>
      </c>
      <c r="M43" s="102">
        <v>44675</v>
      </c>
      <c r="N43" s="63">
        <v>25</v>
      </c>
    </row>
    <row r="44" spans="1:14" ht="18.75">
      <c r="A44" s="89"/>
      <c r="C44" s="101" t="s">
        <v>203</v>
      </c>
      <c r="D44" s="1" t="s">
        <v>52</v>
      </c>
      <c r="K44" s="103" t="s">
        <v>203</v>
      </c>
      <c r="L44" s="63" t="str">
        <f>IFERROR(VLOOKUP(Tabla2[[#This Row],[CODIGO]],Tabla1[],2,FALSE),"NO EXISTE")</f>
        <v>SEXUALIDAD: PUBERTAD Y ADOLESCENCIA</v>
      </c>
      <c r="M44" s="102">
        <v>44675</v>
      </c>
      <c r="N44" s="63">
        <v>25</v>
      </c>
    </row>
    <row r="45" spans="1:14" ht="18.75">
      <c r="A45" s="89"/>
      <c r="C45" s="101" t="s">
        <v>204</v>
      </c>
      <c r="D45" s="1" t="s">
        <v>53</v>
      </c>
      <c r="K45" s="103" t="s">
        <v>204</v>
      </c>
      <c r="L45" s="63" t="str">
        <f>IFERROR(VLOOKUP(Tabla2[[#This Row],[CODIGO]],Tabla1[],2,FALSE),"NO EXISTE")</f>
        <v>APARATO CIRCULATORIO</v>
      </c>
      <c r="M45" s="102">
        <v>44675</v>
      </c>
      <c r="N45" s="63">
        <v>25</v>
      </c>
    </row>
    <row r="46" spans="1:14" ht="18.75">
      <c r="A46" s="89"/>
      <c r="C46" s="101" t="s">
        <v>205</v>
      </c>
      <c r="D46" s="1" t="s">
        <v>54</v>
      </c>
      <c r="K46" s="103" t="s">
        <v>205</v>
      </c>
      <c r="L46" s="63" t="str">
        <f>IFERROR(VLOOKUP(Tabla2[[#This Row],[CODIGO]],Tabla1[],2,FALSE),"NO EXISTE")</f>
        <v>PRESIDENTES DE MEXICO 1</v>
      </c>
      <c r="M46" s="102">
        <v>44675</v>
      </c>
      <c r="N46" s="63">
        <v>25</v>
      </c>
    </row>
    <row r="47" spans="1:14" ht="18.75">
      <c r="A47" s="89"/>
      <c r="C47" s="101" t="s">
        <v>206</v>
      </c>
      <c r="D47" s="1" t="s">
        <v>55</v>
      </c>
      <c r="K47" s="103" t="s">
        <v>206</v>
      </c>
      <c r="L47" s="63" t="str">
        <f>IFERROR(VLOOKUP(Tabla2[[#This Row],[CODIGO]],Tabla1[],2,FALSE),"NO EXISTE")</f>
        <v>PRESIDENTES DE MEXICO 2</v>
      </c>
      <c r="M47" s="102">
        <v>44675</v>
      </c>
      <c r="N47" s="63">
        <v>25</v>
      </c>
    </row>
    <row r="48" spans="1:14" ht="18.75">
      <c r="A48" s="89"/>
      <c r="C48" s="101" t="s">
        <v>207</v>
      </c>
      <c r="D48" s="1" t="s">
        <v>56</v>
      </c>
      <c r="K48" s="103" t="s">
        <v>207</v>
      </c>
      <c r="L48" s="63" t="str">
        <f>IFERROR(VLOOKUP(Tabla2[[#This Row],[CODIGO]],Tabla1[],2,FALSE),"NO EXISTE")</f>
        <v xml:space="preserve">EL SISTEMA SOLAR </v>
      </c>
      <c r="M48" s="102">
        <v>44675</v>
      </c>
      <c r="N48" s="63">
        <v>25</v>
      </c>
    </row>
    <row r="49" spans="1:14" ht="18.75">
      <c r="A49" s="89"/>
      <c r="C49" s="101" t="s">
        <v>208</v>
      </c>
      <c r="D49" s="1" t="s">
        <v>58</v>
      </c>
      <c r="K49" s="103" t="s">
        <v>208</v>
      </c>
      <c r="L49" s="63" t="str">
        <f>IFERROR(VLOOKUP(Tabla2[[#This Row],[CODIGO]],Tabla1[],2,FALSE),"NO EXISTE")</f>
        <v>REVOLUCION MEXICANA</v>
      </c>
      <c r="M49" s="102">
        <v>44675</v>
      </c>
      <c r="N49" s="63">
        <v>25</v>
      </c>
    </row>
    <row r="50" spans="1:14" ht="18.75">
      <c r="A50" s="89"/>
      <c r="C50" s="101" t="s">
        <v>209</v>
      </c>
      <c r="D50" s="1" t="s">
        <v>60</v>
      </c>
      <c r="K50" s="103" t="s">
        <v>209</v>
      </c>
      <c r="L50" s="63" t="str">
        <f>IFERROR(VLOOKUP(Tabla2[[#This Row],[CODIGO]],Tabla1[],2,FALSE),"NO EXISTE")</f>
        <v>LOS VALORES ETICOS Y CÍVICOS</v>
      </c>
      <c r="M50" s="102">
        <v>44675</v>
      </c>
      <c r="N50" s="63">
        <v>25</v>
      </c>
    </row>
    <row r="51" spans="1:14" ht="18.75">
      <c r="A51" s="89"/>
      <c r="C51" s="101" t="s">
        <v>210</v>
      </c>
      <c r="D51" s="1" t="s">
        <v>61</v>
      </c>
      <c r="K51" s="103" t="s">
        <v>210</v>
      </c>
      <c r="L51" s="63" t="str">
        <f>IFERROR(VLOOKUP(Tabla2[[#This Row],[CODIGO]],Tabla1[],2,FALSE),"NO EXISTE")</f>
        <v>VALORES UNIVERSALES</v>
      </c>
      <c r="M51" s="102">
        <v>44675</v>
      </c>
      <c r="N51" s="63">
        <v>25</v>
      </c>
    </row>
    <row r="52" spans="1:14" ht="18.75">
      <c r="A52" s="89"/>
      <c r="C52" s="101" t="s">
        <v>211</v>
      </c>
      <c r="D52" s="1" t="s">
        <v>62</v>
      </c>
      <c r="K52" s="103" t="s">
        <v>211</v>
      </c>
      <c r="L52" s="63" t="str">
        <f>IFERROR(VLOOKUP(Tabla2[[#This Row],[CODIGO]],Tabla1[],2,FALSE),"NO EXISTE")</f>
        <v>VIOLENCIA INTRAFAMILIAR</v>
      </c>
      <c r="M52" s="102">
        <v>44675</v>
      </c>
      <c r="N52" s="63">
        <v>25</v>
      </c>
    </row>
    <row r="53" spans="1:14" ht="18.75">
      <c r="A53" s="89"/>
      <c r="C53" s="101" t="s">
        <v>212</v>
      </c>
      <c r="D53" s="1" t="s">
        <v>63</v>
      </c>
      <c r="K53" s="103" t="s">
        <v>212</v>
      </c>
      <c r="L53" s="63" t="str">
        <f>IFERROR(VLOOKUP(Tabla2[[#This Row],[CODIGO]],Tabla1[],2,FALSE),"NO EXISTE")</f>
        <v>LAS FRUTAS 1</v>
      </c>
      <c r="M53" s="102">
        <v>44675</v>
      </c>
      <c r="N53" s="63">
        <v>25</v>
      </c>
    </row>
    <row r="54" spans="1:14" ht="18.75">
      <c r="A54" s="89"/>
      <c r="C54" s="101" t="s">
        <v>213</v>
      </c>
      <c r="D54" s="1" t="s">
        <v>64</v>
      </c>
      <c r="K54" s="103" t="s">
        <v>213</v>
      </c>
      <c r="L54" s="63" t="str">
        <f>IFERROR(VLOOKUP(Tabla2[[#This Row],[CODIGO]],Tabla1[],2,FALSE),"NO EXISTE")</f>
        <v>BATALLA DEL 5 DE MAYO</v>
      </c>
      <c r="M54" s="102">
        <v>44675</v>
      </c>
      <c r="N54" s="63">
        <v>25</v>
      </c>
    </row>
    <row r="55" spans="1:14" ht="18.75">
      <c r="A55" s="92" t="s">
        <v>66</v>
      </c>
      <c r="C55" s="101" t="s">
        <v>214</v>
      </c>
      <c r="D55" s="1" t="s">
        <v>69</v>
      </c>
      <c r="K55" s="103" t="s">
        <v>214</v>
      </c>
      <c r="L55" s="63" t="str">
        <f>IFERROR(VLOOKUP(Tabla2[[#This Row],[CODIGO]],Tabla1[],2,FALSE),"NO EXISTE")</f>
        <v>ARISTOTELES</v>
      </c>
      <c r="M55" s="102">
        <v>44675</v>
      </c>
      <c r="N55" s="63">
        <v>50</v>
      </c>
    </row>
    <row r="56" spans="1:14" ht="18.75">
      <c r="A56" s="91"/>
      <c r="C56" s="101" t="s">
        <v>215</v>
      </c>
      <c r="D56" s="1" t="s">
        <v>70</v>
      </c>
      <c r="K56" s="103" t="s">
        <v>215</v>
      </c>
      <c r="L56" s="63" t="str">
        <f>IFERROR(VLOOKUP(Tabla2[[#This Row],[CODIGO]],Tabla1[],2,FALSE),"NO EXISTE")</f>
        <v>ARQUÍMEDES</v>
      </c>
      <c r="M56" s="102">
        <v>44675</v>
      </c>
      <c r="N56" s="63">
        <v>50</v>
      </c>
    </row>
    <row r="57" spans="1:14" ht="18.75">
      <c r="A57" s="91"/>
      <c r="C57" s="101" t="s">
        <v>216</v>
      </c>
      <c r="D57" s="1" t="s">
        <v>71</v>
      </c>
      <c r="K57" s="103" t="s">
        <v>216</v>
      </c>
      <c r="L57" s="63" t="str">
        <f>IFERROR(VLOOKUP(Tabla2[[#This Row],[CODIGO]],Tabla1[],2,FALSE),"NO EXISTE")</f>
        <v>LUDWIG VAN BEETHOVEN</v>
      </c>
      <c r="M57" s="102">
        <v>44675</v>
      </c>
      <c r="N57" s="63">
        <v>50</v>
      </c>
    </row>
    <row r="58" spans="1:14" ht="18.75">
      <c r="A58" s="91"/>
      <c r="C58" s="101" t="s">
        <v>217</v>
      </c>
      <c r="D58" s="1" t="s">
        <v>72</v>
      </c>
      <c r="K58" s="103" t="s">
        <v>217</v>
      </c>
      <c r="L58" s="63" t="str">
        <f>IFERROR(VLOOKUP(Tabla2[[#This Row],[CODIGO]],Tabla1[],2,FALSE),"NO EXISTE")</f>
        <v>JUÁREZ BENITO</v>
      </c>
      <c r="M58" s="102">
        <v>44675</v>
      </c>
      <c r="N58" s="63">
        <v>50</v>
      </c>
    </row>
    <row r="59" spans="1:14" ht="18.75">
      <c r="A59" s="91"/>
      <c r="C59" s="101" t="s">
        <v>218</v>
      </c>
      <c r="D59" s="1" t="s">
        <v>73</v>
      </c>
      <c r="K59" s="103" t="s">
        <v>218</v>
      </c>
      <c r="L59" s="63" t="str">
        <f>IFERROR(VLOOKUP(Tabla2[[#This Row],[CODIGO]],Tabla1[],2,FALSE),"NO EXISTE")</f>
        <v>NAPOLEÓN BONAPARTE</v>
      </c>
      <c r="M59" s="102">
        <v>44675</v>
      </c>
      <c r="N59" s="63">
        <v>50</v>
      </c>
    </row>
    <row r="60" spans="1:14" ht="18.75">
      <c r="A60" s="91"/>
      <c r="C60" s="101" t="s">
        <v>219</v>
      </c>
      <c r="D60" s="1" t="s">
        <v>74</v>
      </c>
      <c r="K60" s="103" t="s">
        <v>219</v>
      </c>
      <c r="L60" s="63" t="str">
        <f>IFERROR(VLOOKUP(Tabla2[[#This Row],[CODIGO]],Tabla1[],2,FALSE),"NO EXISTE")</f>
        <v>MIGUEL DE CERVANTES SAAVEDRA</v>
      </c>
      <c r="M60" s="102">
        <v>44675</v>
      </c>
      <c r="N60" s="63">
        <v>50</v>
      </c>
    </row>
    <row r="61" spans="1:14" ht="18.75">
      <c r="A61" s="91"/>
      <c r="C61" s="101" t="s">
        <v>220</v>
      </c>
      <c r="D61" s="1" t="s">
        <v>75</v>
      </c>
      <c r="K61" s="103" t="s">
        <v>220</v>
      </c>
      <c r="L61" s="63" t="str">
        <f>IFERROR(VLOOKUP(Tabla2[[#This Row],[CODIGO]],Tabla1[],2,FALSE),"NO EXISTE")</f>
        <v>NICOLÁS COPÉRNICO</v>
      </c>
      <c r="M61" s="102">
        <v>44675</v>
      </c>
      <c r="N61" s="63">
        <v>50</v>
      </c>
    </row>
    <row r="62" spans="1:14" ht="18.75">
      <c r="A62" s="91"/>
      <c r="C62" s="101" t="s">
        <v>221</v>
      </c>
      <c r="D62" s="1" t="s">
        <v>76</v>
      </c>
      <c r="K62" s="103" t="s">
        <v>221</v>
      </c>
      <c r="L62" s="63" t="str">
        <f>IFERROR(VLOOKUP(Tabla2[[#This Row],[CODIGO]],Tabla1[],2,FALSE),"NO EXISTE")</f>
        <v>COLÓN CRISTÓBAL</v>
      </c>
      <c r="M62" s="102">
        <v>44675</v>
      </c>
      <c r="N62" s="63">
        <v>50</v>
      </c>
    </row>
    <row r="63" spans="1:14" ht="18.75">
      <c r="A63" s="91"/>
      <c r="C63" s="101" t="s">
        <v>222</v>
      </c>
      <c r="D63" s="1" t="s">
        <v>77</v>
      </c>
      <c r="K63" s="103" t="s">
        <v>222</v>
      </c>
      <c r="L63" s="63" t="str">
        <f>IFERROR(VLOOKUP(Tabla2[[#This Row],[CODIGO]],Tabla1[],2,FALSE),"NO EXISTE")</f>
        <v>SOR JUANA INÉS DE LA CRUZ</v>
      </c>
      <c r="M63" s="102">
        <v>44675</v>
      </c>
      <c r="N63" s="63">
        <v>50</v>
      </c>
    </row>
    <row r="64" spans="1:14" ht="18.75">
      <c r="A64" s="91"/>
      <c r="C64" s="101" t="s">
        <v>223</v>
      </c>
      <c r="D64" s="1" t="s">
        <v>78</v>
      </c>
      <c r="K64" s="103" t="s">
        <v>223</v>
      </c>
      <c r="L64" s="63" t="str">
        <f>IFERROR(VLOOKUP(Tabla2[[#This Row],[CODIGO]],Tabla1[],2,FALSE),"NO EXISTE")</f>
        <v>JHOHN DALTON</v>
      </c>
      <c r="M64" s="102">
        <v>44675</v>
      </c>
      <c r="N64" s="63">
        <v>50</v>
      </c>
    </row>
    <row r="65" spans="1:14" ht="18.75">
      <c r="A65" s="91"/>
      <c r="C65" s="101" t="s">
        <v>224</v>
      </c>
      <c r="D65" s="1" t="s">
        <v>79</v>
      </c>
      <c r="K65" s="103" t="s">
        <v>224</v>
      </c>
      <c r="L65" s="63" t="str">
        <f>IFERROR(VLOOKUP(Tabla2[[#This Row],[CODIGO]],Tabla1[],2,FALSE),"NO EXISTE")</f>
        <v>CARLOS DARWIN</v>
      </c>
      <c r="M65" s="102">
        <v>44675</v>
      </c>
      <c r="N65" s="63">
        <v>50</v>
      </c>
    </row>
    <row r="66" spans="1:14" ht="18.75">
      <c r="A66" s="91"/>
      <c r="C66" s="101" t="s">
        <v>225</v>
      </c>
      <c r="D66" s="1" t="s">
        <v>80</v>
      </c>
      <c r="K66" s="103" t="s">
        <v>225</v>
      </c>
      <c r="L66" s="63" t="str">
        <f>IFERROR(VLOOKUP(Tabla2[[#This Row],[CODIGO]],Tabla1[],2,FALSE),"NO EXISTE")</f>
        <v>RENATO DESCARTES</v>
      </c>
      <c r="M66" s="102">
        <v>44675</v>
      </c>
      <c r="N66" s="63">
        <v>50</v>
      </c>
    </row>
    <row r="67" spans="1:14" ht="18.75">
      <c r="A67" s="91"/>
      <c r="C67" s="101" t="s">
        <v>226</v>
      </c>
      <c r="D67" s="1" t="s">
        <v>81</v>
      </c>
      <c r="K67" s="103" t="s">
        <v>226</v>
      </c>
      <c r="L67" s="63" t="str">
        <f>IFERROR(VLOOKUP(Tabla2[[#This Row],[CODIGO]],Tabla1[],2,FALSE),"NO EXISTE")</f>
        <v>TOMAS ALBA EDISON</v>
      </c>
      <c r="M67" s="102">
        <v>44675</v>
      </c>
      <c r="N67" s="63">
        <v>50</v>
      </c>
    </row>
    <row r="68" spans="1:14" ht="18.75">
      <c r="A68" s="91"/>
      <c r="C68" s="101" t="s">
        <v>227</v>
      </c>
      <c r="D68" s="1" t="s">
        <v>82</v>
      </c>
      <c r="K68" s="103" t="s">
        <v>227</v>
      </c>
      <c r="L68" s="63" t="str">
        <f>IFERROR(VLOOKUP(Tabla2[[#This Row],[CODIGO]],Tabla1[],2,FALSE),"NO EXISTE")</f>
        <v>ALBERTO EINSTEIN</v>
      </c>
      <c r="M68" s="102">
        <v>44675</v>
      </c>
      <c r="N68" s="63">
        <v>50</v>
      </c>
    </row>
    <row r="69" spans="1:14" ht="18.75">
      <c r="A69" s="91"/>
      <c r="C69" s="101" t="s">
        <v>228</v>
      </c>
      <c r="D69" s="1" t="s">
        <v>83</v>
      </c>
      <c r="K69" s="103" t="s">
        <v>228</v>
      </c>
      <c r="L69" s="63" t="str">
        <f>IFERROR(VLOOKUP(Tabla2[[#This Row],[CODIGO]],Tabla1[],2,FALSE),"NO EXISTE")</f>
        <v>BENJAMIN FRANKLIN</v>
      </c>
      <c r="M69" s="102">
        <v>44675</v>
      </c>
      <c r="N69" s="63">
        <v>50</v>
      </c>
    </row>
    <row r="70" spans="1:14" ht="18.75">
      <c r="A70" s="91"/>
      <c r="C70" s="101" t="s">
        <v>229</v>
      </c>
      <c r="D70" s="1" t="s">
        <v>84</v>
      </c>
      <c r="K70" s="103" t="s">
        <v>229</v>
      </c>
      <c r="L70" s="63" t="str">
        <f>IFERROR(VLOOKUP(Tabla2[[#This Row],[CODIGO]],Tabla1[],2,FALSE),"NO EXISTE")</f>
        <v>HERMENEGILDO GALEANA</v>
      </c>
      <c r="M70" s="102">
        <v>44675</v>
      </c>
      <c r="N70" s="63">
        <v>50</v>
      </c>
    </row>
    <row r="71" spans="1:14" ht="18.75">
      <c r="A71" s="91"/>
      <c r="C71" s="101" t="s">
        <v>230</v>
      </c>
      <c r="D71" s="1" t="s">
        <v>85</v>
      </c>
      <c r="K71" s="103" t="s">
        <v>230</v>
      </c>
      <c r="L71" s="63" t="str">
        <f>IFERROR(VLOOKUP(Tabla2[[#This Row],[CODIGO]],Tabla1[],2,FALSE),"NO EXISTE")</f>
        <v>GALILEO GALILEI</v>
      </c>
      <c r="M71" s="102">
        <v>44675</v>
      </c>
      <c r="N71" s="63">
        <v>50</v>
      </c>
    </row>
    <row r="72" spans="1:14" ht="18.75">
      <c r="A72" s="91"/>
      <c r="C72" s="101" t="s">
        <v>231</v>
      </c>
      <c r="D72" s="1" t="s">
        <v>86</v>
      </c>
      <c r="K72" s="103" t="s">
        <v>231</v>
      </c>
      <c r="L72" s="63" t="str">
        <f>IFERROR(VLOOKUP(Tabla2[[#This Row],[CODIGO]],Tabla1[],2,FALSE),"NO EXISTE")</f>
        <v>ADOLFO HITLER</v>
      </c>
      <c r="M72" s="102">
        <v>44675</v>
      </c>
      <c r="N72" s="63">
        <v>50</v>
      </c>
    </row>
    <row r="73" spans="1:14" ht="18.75">
      <c r="A73" s="91"/>
      <c r="C73" s="101" t="s">
        <v>232</v>
      </c>
      <c r="D73" s="1" t="s">
        <v>87</v>
      </c>
      <c r="K73" s="103" t="s">
        <v>232</v>
      </c>
      <c r="L73" s="63" t="str">
        <f>IFERROR(VLOOKUP(Tabla2[[#This Row],[CODIGO]],Tabla1[],2,FALSE),"NO EXISTE")</f>
        <v>ALLENDE IGNACIO</v>
      </c>
      <c r="M73" s="102">
        <v>44675</v>
      </c>
      <c r="N73" s="63">
        <v>50</v>
      </c>
    </row>
    <row r="74" spans="1:14" ht="18.75">
      <c r="A74" s="91"/>
      <c r="C74" s="101" t="s">
        <v>233</v>
      </c>
      <c r="D74" s="1" t="s">
        <v>88</v>
      </c>
      <c r="K74" s="103" t="s">
        <v>233</v>
      </c>
      <c r="L74" s="63" t="str">
        <f>IFERROR(VLOOKUP(Tabla2[[#This Row],[CODIGO]],Tabla1[],2,FALSE),"NO EXISTE")</f>
        <v>MORELOS Y PAVÓN JOSÉ MA</v>
      </c>
      <c r="M74" s="102">
        <v>44675</v>
      </c>
      <c r="N74" s="63">
        <v>50</v>
      </c>
    </row>
    <row r="75" spans="1:14" ht="18.75">
      <c r="A75" s="91"/>
      <c r="C75" s="101" t="s">
        <v>234</v>
      </c>
      <c r="D75" s="1" t="s">
        <v>89</v>
      </c>
      <c r="K75" s="103" t="s">
        <v>234</v>
      </c>
      <c r="L75" s="63" t="str">
        <f>IFERROR(VLOOKUP(Tabla2[[#This Row],[CODIGO]],Tabla1[],2,FALSE),"NO EXISTE")</f>
        <v>JOHANNES KEPLER</v>
      </c>
      <c r="M75" s="102">
        <v>44675</v>
      </c>
      <c r="N75" s="63">
        <v>50</v>
      </c>
    </row>
    <row r="76" spans="1:14" ht="18.75">
      <c r="A76" s="91"/>
      <c r="C76" s="101" t="s">
        <v>235</v>
      </c>
      <c r="D76" s="1" t="s">
        <v>90</v>
      </c>
      <c r="K76" s="103" t="s">
        <v>235</v>
      </c>
      <c r="L76" s="63" t="str">
        <f>IFERROR(VLOOKUP(Tabla2[[#This Row],[CODIGO]],Tabla1[],2,FALSE),"NO EXISTE")</f>
        <v>MADERO FRANCISCO</v>
      </c>
      <c r="M76" s="102">
        <v>44675</v>
      </c>
      <c r="N76" s="63">
        <v>50</v>
      </c>
    </row>
    <row r="77" spans="1:14" ht="18.75">
      <c r="A77" s="91"/>
      <c r="C77" s="101" t="s">
        <v>236</v>
      </c>
      <c r="D77" s="1" t="s">
        <v>91</v>
      </c>
      <c r="K77" s="103" t="s">
        <v>236</v>
      </c>
      <c r="L77" s="63" t="str">
        <f>IFERROR(VLOOKUP(Tabla2[[#This Row],[CODIGO]],Tabla1[],2,FALSE),"NO EXISTE")</f>
        <v>ANTONIO LORENZO LAVOISIER</v>
      </c>
      <c r="M77" s="102">
        <v>44675</v>
      </c>
      <c r="N77" s="63">
        <v>50</v>
      </c>
    </row>
    <row r="78" spans="1:14" ht="18.75">
      <c r="A78" s="91"/>
      <c r="C78" s="101" t="s">
        <v>237</v>
      </c>
      <c r="D78" s="1" t="s">
        <v>92</v>
      </c>
      <c r="K78" s="103" t="s">
        <v>237</v>
      </c>
      <c r="L78" s="63" t="str">
        <f>IFERROR(VLOOKUP(Tabla2[[#This Row],[CODIGO]],Tabla1[],2,FALSE),"NO EXISTE")</f>
        <v>CARLOS MARX</v>
      </c>
      <c r="M78" s="102">
        <v>44675</v>
      </c>
      <c r="N78" s="63">
        <v>50</v>
      </c>
    </row>
    <row r="79" spans="1:14" ht="18.75">
      <c r="A79" s="91"/>
      <c r="C79" s="101" t="s">
        <v>238</v>
      </c>
      <c r="D79" s="1" t="s">
        <v>93</v>
      </c>
      <c r="K79" s="103" t="s">
        <v>238</v>
      </c>
      <c r="L79" s="63" t="str">
        <f>IFERROR(VLOOKUP(Tabla2[[#This Row],[CODIGO]],Tabla1[],2,FALSE),"NO EXISTE")</f>
        <v>ISAAC NEWTON</v>
      </c>
      <c r="M79" s="102">
        <v>44675</v>
      </c>
      <c r="N79" s="63">
        <v>50</v>
      </c>
    </row>
    <row r="80" spans="1:14" ht="18.75">
      <c r="A80" s="91"/>
      <c r="C80" s="101" t="s">
        <v>239</v>
      </c>
      <c r="D80" s="1" t="s">
        <v>94</v>
      </c>
      <c r="K80" s="103" t="s">
        <v>239</v>
      </c>
      <c r="L80" s="63" t="str">
        <f>IFERROR(VLOOKUP(Tabla2[[#This Row],[CODIGO]],Tabla1[],2,FALSE),"NO EXISTE")</f>
        <v>BLAISE PASCAL</v>
      </c>
      <c r="M80" s="102">
        <v>44675</v>
      </c>
      <c r="N80" s="63">
        <v>50</v>
      </c>
    </row>
    <row r="81" spans="1:14" ht="18.75">
      <c r="A81" s="91"/>
      <c r="C81" s="101" t="s">
        <v>240</v>
      </c>
      <c r="D81" s="1" t="s">
        <v>95</v>
      </c>
      <c r="K81" s="103" t="s">
        <v>240</v>
      </c>
      <c r="L81" s="63" t="str">
        <f>IFERROR(VLOOKUP(Tabla2[[#This Row],[CODIGO]],Tabla1[],2,FALSE),"NO EXISTE")</f>
        <v>LUIS PASTEUR</v>
      </c>
      <c r="M81" s="102">
        <v>44675</v>
      </c>
      <c r="N81" s="63">
        <v>50</v>
      </c>
    </row>
    <row r="82" spans="1:14" ht="18.75">
      <c r="A82" s="91"/>
      <c r="C82" s="101" t="s">
        <v>241</v>
      </c>
      <c r="D82" s="1" t="s">
        <v>96</v>
      </c>
      <c r="K82" s="103" t="s">
        <v>241</v>
      </c>
      <c r="L82" s="63" t="str">
        <f>IFERROR(VLOOKUP(Tabla2[[#This Row],[CODIGO]],Tabla1[],2,FALSE),"NO EXISTE")</f>
        <v>OCTAVIO PAZ</v>
      </c>
      <c r="M82" s="102">
        <v>44675</v>
      </c>
      <c r="N82" s="63">
        <v>50</v>
      </c>
    </row>
    <row r="83" spans="1:14" ht="18.75">
      <c r="A83" s="91"/>
      <c r="C83" s="101" t="s">
        <v>242</v>
      </c>
      <c r="D83" s="1" t="s">
        <v>97</v>
      </c>
      <c r="K83" s="103" t="s">
        <v>242</v>
      </c>
      <c r="L83" s="63" t="str">
        <f>IFERROR(VLOOKUP(Tabla2[[#This Row],[CODIGO]],Tabla1[],2,FALSE),"NO EXISTE")</f>
        <v>PITÁGORAS</v>
      </c>
      <c r="M83" s="102">
        <v>44675</v>
      </c>
      <c r="N83" s="63">
        <v>50</v>
      </c>
    </row>
    <row r="84" spans="1:14" ht="18.75">
      <c r="A84" s="91"/>
      <c r="C84" s="101" t="s">
        <v>243</v>
      </c>
      <c r="D84" s="1" t="s">
        <v>98</v>
      </c>
      <c r="K84" s="103" t="s">
        <v>243</v>
      </c>
      <c r="L84" s="63" t="str">
        <f>IFERROR(VLOOKUP(Tabla2[[#This Row],[CODIGO]],Tabla1[],2,FALSE),"NO EXISTE")</f>
        <v>PLATÓN</v>
      </c>
      <c r="M84" s="102">
        <v>44675</v>
      </c>
      <c r="N84" s="63">
        <v>50</v>
      </c>
    </row>
    <row r="85" spans="1:14" ht="18.75">
      <c r="A85" s="91"/>
      <c r="C85" s="101" t="s">
        <v>244</v>
      </c>
      <c r="D85" s="1" t="s">
        <v>99</v>
      </c>
      <c r="K85" s="103" t="s">
        <v>244</v>
      </c>
      <c r="L85" s="63" t="str">
        <f>IFERROR(VLOOKUP(Tabla2[[#This Row],[CODIGO]],Tabla1[],2,FALSE),"NO EXISTE")</f>
        <v>JUAN J. ROUSSEAU</v>
      </c>
      <c r="M85" s="102">
        <v>44675</v>
      </c>
      <c r="N85" s="63">
        <v>50</v>
      </c>
    </row>
    <row r="86" spans="1:14" ht="18.75">
      <c r="A86" s="91"/>
      <c r="C86" s="101" t="s">
        <v>245</v>
      </c>
      <c r="D86" s="1" t="s">
        <v>100</v>
      </c>
      <c r="K86" s="103" t="s">
        <v>245</v>
      </c>
      <c r="L86" s="63" t="str">
        <f>IFERROR(VLOOKUP(Tabla2[[#This Row],[CODIGO]],Tabla1[],2,FALSE),"NO EXISTE")</f>
        <v>SÓCRATES</v>
      </c>
      <c r="M86" s="102">
        <v>44675</v>
      </c>
      <c r="N86" s="63">
        <v>50</v>
      </c>
    </row>
    <row r="87" spans="1:14" ht="18.75">
      <c r="A87" s="91"/>
      <c r="C87" s="101" t="s">
        <v>246</v>
      </c>
      <c r="D87" s="1" t="s">
        <v>101</v>
      </c>
      <c r="K87" s="103" t="s">
        <v>246</v>
      </c>
      <c r="L87" s="63" t="str">
        <f>IFERROR(VLOOKUP(Tabla2[[#This Row],[CODIGO]],Tabla1[],2,FALSE),"NO EXISTE")</f>
        <v>TALES DE MILETO</v>
      </c>
      <c r="M87" s="102">
        <v>44675</v>
      </c>
      <c r="N87" s="63">
        <v>50</v>
      </c>
    </row>
    <row r="88" spans="1:14" ht="18.75">
      <c r="A88" s="91"/>
      <c r="C88" s="101" t="s">
        <v>247</v>
      </c>
      <c r="D88" s="1" t="s">
        <v>102</v>
      </c>
      <c r="K88" s="103" t="s">
        <v>247</v>
      </c>
      <c r="L88" s="63" t="str">
        <f>IFERROR(VLOOKUP(Tabla2[[#This Row],[CODIGO]],Tabla1[],2,FALSE),"NO EXISTE")</f>
        <v>JOSÉ VASCONCELOS</v>
      </c>
      <c r="M88" s="102">
        <v>44675</v>
      </c>
      <c r="N88" s="63">
        <v>50</v>
      </c>
    </row>
    <row r="89" spans="1:14" ht="18.75">
      <c r="A89" s="91"/>
      <c r="C89" s="101" t="s">
        <v>248</v>
      </c>
      <c r="D89" s="1" t="s">
        <v>103</v>
      </c>
      <c r="K89" s="103" t="s">
        <v>248</v>
      </c>
      <c r="L89" s="63" t="str">
        <f>IFERROR(VLOOKUP(Tabla2[[#This Row],[CODIGO]],Tabla1[],2,FALSE),"NO EXISTE")</f>
        <v>LEONARDO DA VINCI</v>
      </c>
      <c r="M89" s="102">
        <v>44675</v>
      </c>
      <c r="N89" s="63">
        <v>50</v>
      </c>
    </row>
    <row r="90" spans="1:14" ht="18.75">
      <c r="A90" s="94" t="s">
        <v>104</v>
      </c>
      <c r="C90" s="101" t="s">
        <v>249</v>
      </c>
      <c r="D90" s="1" t="s">
        <v>106</v>
      </c>
      <c r="K90" s="103" t="s">
        <v>249</v>
      </c>
      <c r="L90" s="63" t="str">
        <f>IFERROR(VLOOKUP(Tabla2[[#This Row],[CODIGO]],Tabla1[],2,FALSE),"NO EXISTE")</f>
        <v>ÁGUILA</v>
      </c>
      <c r="M90" s="102">
        <v>44675</v>
      </c>
      <c r="N90" s="63">
        <v>50</v>
      </c>
    </row>
    <row r="91" spans="1:14" ht="18.75">
      <c r="A91" s="93"/>
      <c r="C91" s="101" t="s">
        <v>250</v>
      </c>
      <c r="D91" s="1" t="s">
        <v>107</v>
      </c>
      <c r="K91" s="103" t="s">
        <v>250</v>
      </c>
      <c r="L91" s="63" t="str">
        <f>IFERROR(VLOOKUP(Tabla2[[#This Row],[CODIGO]],Tabla1[],2,FALSE),"NO EXISTE")</f>
        <v>BALLENA</v>
      </c>
      <c r="M91" s="102">
        <v>44675</v>
      </c>
      <c r="N91" s="63">
        <v>50</v>
      </c>
    </row>
    <row r="92" spans="1:14" ht="18.75">
      <c r="A92" s="93"/>
      <c r="C92" s="101" t="s">
        <v>251</v>
      </c>
      <c r="D92" s="1" t="s">
        <v>108</v>
      </c>
      <c r="K92" s="103" t="s">
        <v>251</v>
      </c>
      <c r="L92" s="63" t="str">
        <f>IFERROR(VLOOKUP(Tabla2[[#This Row],[CODIGO]],Tabla1[],2,FALSE),"NO EXISTE")</f>
        <v>BORREGO</v>
      </c>
      <c r="M92" s="102">
        <v>44675</v>
      </c>
      <c r="N92" s="63">
        <v>50</v>
      </c>
    </row>
    <row r="93" spans="1:14" ht="18.75">
      <c r="A93" s="93"/>
      <c r="C93" s="101" t="s">
        <v>252</v>
      </c>
      <c r="D93" s="1" t="s">
        <v>109</v>
      </c>
      <c r="K93" s="103" t="s">
        <v>252</v>
      </c>
      <c r="L93" s="63" t="str">
        <f>IFERROR(VLOOKUP(Tabla2[[#This Row],[CODIGO]],Tabla1[],2,FALSE),"NO EXISTE")</f>
        <v>CABALLO</v>
      </c>
      <c r="M93" s="102">
        <v>44675</v>
      </c>
      <c r="N93" s="63">
        <v>50</v>
      </c>
    </row>
    <row r="94" spans="1:14" ht="18.75">
      <c r="A94" s="93"/>
      <c r="C94" s="101" t="s">
        <v>253</v>
      </c>
      <c r="D94" s="1" t="s">
        <v>110</v>
      </c>
      <c r="K94" s="103" t="s">
        <v>253</v>
      </c>
      <c r="L94" s="63" t="str">
        <f>IFERROR(VLOOKUP(Tabla2[[#This Row],[CODIGO]],Tabla1[],2,FALSE),"NO EXISTE")</f>
        <v>CERDO</v>
      </c>
      <c r="M94" s="102">
        <v>44675</v>
      </c>
      <c r="N94" s="63">
        <v>50</v>
      </c>
    </row>
    <row r="95" spans="1:14" ht="18.75">
      <c r="A95" s="93"/>
      <c r="C95" s="101" t="s">
        <v>254</v>
      </c>
      <c r="D95" s="1" t="s">
        <v>111</v>
      </c>
      <c r="K95" s="103" t="s">
        <v>254</v>
      </c>
      <c r="L95" s="63" t="str">
        <f>IFERROR(VLOOKUP(Tabla2[[#This Row],[CODIGO]],Tabla1[],2,FALSE),"NO EXISTE")</f>
        <v>CONEJO</v>
      </c>
      <c r="M95" s="102">
        <v>44675</v>
      </c>
      <c r="N95" s="63">
        <v>50</v>
      </c>
    </row>
    <row r="96" spans="1:14" ht="18.75">
      <c r="A96" s="93"/>
      <c r="C96" s="101" t="s">
        <v>255</v>
      </c>
      <c r="D96" s="1" t="s">
        <v>112</v>
      </c>
      <c r="K96" s="103" t="s">
        <v>255</v>
      </c>
      <c r="L96" s="63" t="str">
        <f>IFERROR(VLOOKUP(Tabla2[[#This Row],[CODIGO]],Tabla1[],2,FALSE),"NO EXISTE")</f>
        <v xml:space="preserve">DELFIN </v>
      </c>
      <c r="M96" s="102">
        <v>44675</v>
      </c>
      <c r="N96" s="63">
        <v>50</v>
      </c>
    </row>
    <row r="97" spans="1:14" ht="18.75">
      <c r="A97" s="93"/>
      <c r="C97" s="101" t="s">
        <v>256</v>
      </c>
      <c r="D97" s="1" t="s">
        <v>113</v>
      </c>
      <c r="K97" s="103" t="s">
        <v>256</v>
      </c>
      <c r="L97" s="63" t="str">
        <f>IFERROR(VLOOKUP(Tabla2[[#This Row],[CODIGO]],Tabla1[],2,FALSE),"NO EXISTE")</f>
        <v>ELEFANTE</v>
      </c>
      <c r="M97" s="102">
        <v>44675</v>
      </c>
      <c r="N97" s="63">
        <v>50</v>
      </c>
    </row>
    <row r="98" spans="1:14" ht="18.75">
      <c r="A98" s="93"/>
      <c r="C98" s="101" t="s">
        <v>257</v>
      </c>
      <c r="D98" s="1" t="s">
        <v>114</v>
      </c>
      <c r="K98" s="103" t="s">
        <v>257</v>
      </c>
      <c r="L98" s="63" t="str">
        <f>IFERROR(VLOOKUP(Tabla2[[#This Row],[CODIGO]],Tabla1[],2,FALSE),"NO EXISTE")</f>
        <v>GATO</v>
      </c>
      <c r="M98" s="102">
        <v>44675</v>
      </c>
      <c r="N98" s="63">
        <v>50</v>
      </c>
    </row>
    <row r="99" spans="1:14" ht="18.75">
      <c r="A99" s="93"/>
      <c r="C99" s="101" t="s">
        <v>258</v>
      </c>
      <c r="D99" s="1" t="s">
        <v>115</v>
      </c>
      <c r="K99" s="103" t="s">
        <v>258</v>
      </c>
      <c r="L99" s="63" t="str">
        <f>IFERROR(VLOOKUP(Tabla2[[#This Row],[CODIGO]],Tabla1[],2,FALSE),"NO EXISTE")</f>
        <v>JIRAFA</v>
      </c>
      <c r="M99" s="102">
        <v>44675</v>
      </c>
      <c r="N99" s="63">
        <v>50</v>
      </c>
    </row>
    <row r="100" spans="1:14" ht="18.75">
      <c r="A100" s="93"/>
      <c r="C100" s="101" t="s">
        <v>259</v>
      </c>
      <c r="D100" s="1" t="s">
        <v>116</v>
      </c>
      <c r="K100" s="103" t="s">
        <v>259</v>
      </c>
      <c r="L100" s="63" t="str">
        <f>IFERROR(VLOOKUP(Tabla2[[#This Row],[CODIGO]],Tabla1[],2,FALSE),"NO EXISTE")</f>
        <v>LEON</v>
      </c>
      <c r="M100" s="102">
        <v>44675</v>
      </c>
      <c r="N100" s="63">
        <v>50</v>
      </c>
    </row>
    <row r="101" spans="1:14" ht="18.75">
      <c r="A101" s="93"/>
      <c r="C101" s="101" t="s">
        <v>260</v>
      </c>
      <c r="D101" s="1" t="s">
        <v>117</v>
      </c>
      <c r="K101" s="103" t="s">
        <v>260</v>
      </c>
      <c r="L101" s="63" t="str">
        <f>IFERROR(VLOOKUP(Tabla2[[#This Row],[CODIGO]],Tabla1[],2,FALSE),"NO EXISTE")</f>
        <v>PANDA</v>
      </c>
      <c r="M101" s="102">
        <v>44675</v>
      </c>
      <c r="N101" s="63">
        <v>50</v>
      </c>
    </row>
    <row r="102" spans="1:14" ht="18.75">
      <c r="A102" s="93"/>
      <c r="C102" s="101" t="s">
        <v>261</v>
      </c>
      <c r="D102" s="1" t="s">
        <v>118</v>
      </c>
      <c r="K102" s="103" t="s">
        <v>261</v>
      </c>
      <c r="L102" s="63" t="str">
        <f>IFERROR(VLOOKUP(Tabla2[[#This Row],[CODIGO]],Tabla1[],2,FALSE),"NO EXISTE")</f>
        <v>PERRO POLICIA</v>
      </c>
      <c r="M102" s="102">
        <v>44675</v>
      </c>
      <c r="N102" s="63">
        <v>50</v>
      </c>
    </row>
    <row r="103" spans="1:14" ht="18.75">
      <c r="A103" s="93"/>
      <c r="C103" s="101" t="s">
        <v>262</v>
      </c>
      <c r="D103" s="1" t="s">
        <v>119</v>
      </c>
      <c r="K103" s="103" t="s">
        <v>262</v>
      </c>
      <c r="L103" s="63" t="str">
        <f>IFERROR(VLOOKUP(Tabla2[[#This Row],[CODIGO]],Tabla1[],2,FALSE),"NO EXISTE")</f>
        <v>TIBURON</v>
      </c>
      <c r="M103" s="102">
        <v>44675</v>
      </c>
      <c r="N103" s="63">
        <v>50</v>
      </c>
    </row>
    <row r="104" spans="1:14" ht="18.75">
      <c r="A104" s="93"/>
      <c r="C104" s="101" t="s">
        <v>263</v>
      </c>
      <c r="D104" s="1" t="s">
        <v>120</v>
      </c>
      <c r="K104" s="103" t="s">
        <v>263</v>
      </c>
      <c r="L104" s="63" t="str">
        <f>IFERROR(VLOOKUP(Tabla2[[#This Row],[CODIGO]],Tabla1[],2,FALSE),"NO EXISTE")</f>
        <v>TIGRE</v>
      </c>
      <c r="M104" s="102">
        <v>44675</v>
      </c>
      <c r="N104" s="63">
        <v>50</v>
      </c>
    </row>
    <row r="105" spans="1:14" ht="18.75">
      <c r="A105" s="93"/>
      <c r="C105" s="101" t="s">
        <v>264</v>
      </c>
      <c r="D105" s="1" t="s">
        <v>121</v>
      </c>
      <c r="K105" s="103" t="s">
        <v>264</v>
      </c>
      <c r="L105" s="63" t="str">
        <f>IFERROR(VLOOKUP(Tabla2[[#This Row],[CODIGO]],Tabla1[],2,FALSE),"NO EXISTE")</f>
        <v>TORTUGA</v>
      </c>
      <c r="M105" s="102">
        <v>44675</v>
      </c>
      <c r="N105" s="63">
        <v>50</v>
      </c>
    </row>
    <row r="106" spans="1:14" ht="18.75">
      <c r="A106" s="93"/>
      <c r="C106" s="101" t="s">
        <v>265</v>
      </c>
      <c r="D106" s="1" t="s">
        <v>122</v>
      </c>
      <c r="K106" s="103" t="s">
        <v>265</v>
      </c>
      <c r="L106" s="63" t="str">
        <f>IFERROR(VLOOKUP(Tabla2[[#This Row],[CODIGO]],Tabla1[],2,FALSE),"NO EXISTE")</f>
        <v>VENADO</v>
      </c>
      <c r="M106" s="102">
        <v>44675</v>
      </c>
      <c r="N106" s="63">
        <v>50</v>
      </c>
    </row>
    <row r="107" spans="1:14" ht="18.75">
      <c r="A107" s="93"/>
      <c r="C107" s="101" t="s">
        <v>266</v>
      </c>
      <c r="D107" s="1" t="s">
        <v>123</v>
      </c>
      <c r="K107" s="103" t="s">
        <v>266</v>
      </c>
      <c r="L107" s="63" t="str">
        <f>IFERROR(VLOOKUP(Tabla2[[#This Row],[CODIGO]],Tabla1[],2,FALSE),"NO EXISTE")</f>
        <v>VIBORA DE CASCABEL</v>
      </c>
      <c r="M107" s="102">
        <v>44675</v>
      </c>
      <c r="N107" s="63">
        <v>50</v>
      </c>
    </row>
    <row r="108" spans="1:14" ht="18.75">
      <c r="A108" s="96" t="s">
        <v>267</v>
      </c>
      <c r="C108" s="101" t="s">
        <v>268</v>
      </c>
      <c r="D108" s="1" t="s">
        <v>126</v>
      </c>
      <c r="K108" s="103" t="s">
        <v>268</v>
      </c>
      <c r="L108" s="63" t="str">
        <f>IFERROR(VLOOKUP(Tabla2[[#This Row],[CODIGO]],Tabla1[],2,FALSE),"NO EXISTE")</f>
        <v>REPUBLICA MEXICANA DIVISION POLITICA S/N</v>
      </c>
      <c r="M108" s="102">
        <v>44675</v>
      </c>
      <c r="N108" s="63">
        <v>25</v>
      </c>
    </row>
    <row r="109" spans="1:14" ht="18.75">
      <c r="A109" s="95"/>
      <c r="C109" s="101" t="s">
        <v>269</v>
      </c>
      <c r="D109" s="1" t="s">
        <v>127</v>
      </c>
      <c r="K109" s="103" t="s">
        <v>269</v>
      </c>
      <c r="L109" s="63" t="str">
        <f>IFERROR(VLOOKUP(Tabla2[[#This Row],[CODIGO]],Tabla1[],2,FALSE),"NO EXISTE")</f>
        <v>REPUBLICA MEXICANA DIVISION POLITICA C/N</v>
      </c>
      <c r="M109" s="102">
        <v>44675</v>
      </c>
      <c r="N109" s="63">
        <v>25</v>
      </c>
    </row>
    <row r="110" spans="1:14" ht="18.75">
      <c r="A110" s="98" t="s">
        <v>270</v>
      </c>
      <c r="C110" s="101" t="s">
        <v>271</v>
      </c>
      <c r="D110" s="1" t="s">
        <v>130</v>
      </c>
      <c r="K110" s="103" t="s">
        <v>271</v>
      </c>
      <c r="L110" s="63" t="str">
        <f>IFERROR(VLOOKUP(Tabla2[[#This Row],[CODIGO]],Tabla1[],2,FALSE),"NO EXISTE")</f>
        <v>AMERICA. DIVISION POLITICA S/N</v>
      </c>
      <c r="M110" s="102">
        <v>44675</v>
      </c>
      <c r="N110" s="63">
        <v>100</v>
      </c>
    </row>
    <row r="111" spans="1:14" ht="18.75">
      <c r="A111" s="97"/>
      <c r="C111" s="101" t="s">
        <v>272</v>
      </c>
      <c r="D111" s="1" t="s">
        <v>131</v>
      </c>
      <c r="K111" s="103" t="s">
        <v>272</v>
      </c>
      <c r="L111" s="63" t="str">
        <f>IFERROR(VLOOKUP(Tabla2[[#This Row],[CODIGO]],Tabla1[],2,FALSE),"NO EXISTE")</f>
        <v>AMÉRICA. DIVISION POLÍTICA C/N</v>
      </c>
      <c r="M111" s="102">
        <v>44675</v>
      </c>
      <c r="N111" s="63">
        <v>100</v>
      </c>
    </row>
    <row r="112" spans="1:14" ht="18.75">
      <c r="A112" s="97"/>
      <c r="C112" s="101" t="s">
        <v>273</v>
      </c>
      <c r="D112" s="1" t="s">
        <v>132</v>
      </c>
      <c r="K112" s="103" t="s">
        <v>273</v>
      </c>
      <c r="L112" s="63" t="str">
        <f>IFERROR(VLOOKUP(Tabla2[[#This Row],[CODIGO]],Tabla1[],2,FALSE),"NO EXISTE")</f>
        <v>MAPAMUNDI. DIVISION POLITICA S/N</v>
      </c>
      <c r="M112" s="102">
        <v>44675</v>
      </c>
      <c r="N112" s="63">
        <v>100</v>
      </c>
    </row>
    <row r="113" spans="1:14" ht="18.75">
      <c r="A113" s="97"/>
      <c r="C113" s="101" t="s">
        <v>274</v>
      </c>
      <c r="D113" s="1" t="s">
        <v>133</v>
      </c>
      <c r="K113" s="103" t="s">
        <v>274</v>
      </c>
      <c r="L113" s="63" t="str">
        <f>IFERROR(VLOOKUP(Tabla2[[#This Row],[CODIGO]],Tabla1[],2,FALSE),"NO EXISTE")</f>
        <v>MAPAMUNDI. DIVISION POLITICA C/N</v>
      </c>
      <c r="M113" s="102">
        <v>44675</v>
      </c>
      <c r="N113" s="63">
        <v>100</v>
      </c>
    </row>
    <row r="114" spans="1:14" ht="18.75">
      <c r="A114" s="97"/>
      <c r="C114" s="101" t="s">
        <v>275</v>
      </c>
      <c r="D114" s="1" t="s">
        <v>126</v>
      </c>
      <c r="K114" s="103" t="s">
        <v>275</v>
      </c>
      <c r="L114" s="63" t="str">
        <f>IFERROR(VLOOKUP(Tabla2[[#This Row],[CODIGO]],Tabla1[],2,FALSE),"NO EXISTE")</f>
        <v>REPUBLICA MEXICANA DIVISION POLITICA S/N</v>
      </c>
      <c r="M114" s="102">
        <v>44675</v>
      </c>
      <c r="N114" s="63">
        <v>100</v>
      </c>
    </row>
    <row r="115" spans="1:14" ht="18.75">
      <c r="A115" s="97"/>
      <c r="C115" s="101" t="s">
        <v>276</v>
      </c>
      <c r="D115" s="1" t="s">
        <v>135</v>
      </c>
      <c r="K115" s="103" t="s">
        <v>276</v>
      </c>
      <c r="L115" s="63" t="str">
        <f>IFERROR(VLOOKUP(Tabla2[[#This Row],[CODIGO]],Tabla1[],2,FALSE),"NO EXISTE")</f>
        <v>PLANISFERIO. DIVISION POLITICA S/N</v>
      </c>
      <c r="M115" s="102">
        <v>44675</v>
      </c>
      <c r="N115" s="63">
        <v>100</v>
      </c>
    </row>
    <row r="116" spans="1:14" ht="18.75">
      <c r="A116" s="97"/>
      <c r="C116" s="101" t="s">
        <v>277</v>
      </c>
      <c r="D116" s="1" t="s">
        <v>137</v>
      </c>
      <c r="K116" s="103" t="s">
        <v>277</v>
      </c>
      <c r="L116" s="63" t="str">
        <f>IFERROR(VLOOKUP(Tabla2[[#This Row],[CODIGO]],Tabla1[],2,FALSE),"NO EXISTE")</f>
        <v>EUROPA. DIVISION POLITICA C/N</v>
      </c>
      <c r="M116" s="102">
        <v>44675</v>
      </c>
      <c r="N116" s="63">
        <v>100</v>
      </c>
    </row>
    <row r="117" spans="1:14" ht="18.75">
      <c r="A117" s="97"/>
      <c r="C117" s="101" t="s">
        <v>278</v>
      </c>
      <c r="D117" s="1" t="s">
        <v>138</v>
      </c>
      <c r="K117" s="103" t="s">
        <v>278</v>
      </c>
      <c r="L117" s="63" t="str">
        <f>IFERROR(VLOOKUP(Tabla2[[#This Row],[CODIGO]],Tabla1[],2,FALSE),"NO EXISTE")</f>
        <v>ASIA. DIVISION POLITICA C/N</v>
      </c>
      <c r="M117" s="102">
        <v>44675</v>
      </c>
      <c r="N117" s="63">
        <v>100</v>
      </c>
    </row>
    <row r="118" spans="1:14" ht="18.75">
      <c r="A118" s="100" t="s">
        <v>139</v>
      </c>
      <c r="C118" s="101" t="s">
        <v>279</v>
      </c>
      <c r="D118" s="1" t="s">
        <v>141</v>
      </c>
      <c r="K118" s="103" t="s">
        <v>279</v>
      </c>
      <c r="L118" s="63" t="str">
        <f>IFERROR(VLOOKUP(Tabla2[[#This Row],[CODIGO]],Tabla1[],2,FALSE),"NO EXISTE")</f>
        <v>CRANEO. C/N</v>
      </c>
      <c r="M118" s="102">
        <v>44675</v>
      </c>
      <c r="N118" s="63">
        <v>100</v>
      </c>
    </row>
    <row r="119" spans="1:14" ht="18.75">
      <c r="A119" s="99"/>
      <c r="C119" s="101" t="s">
        <v>280</v>
      </c>
      <c r="D119" s="1" t="s">
        <v>142</v>
      </c>
      <c r="K119" s="103" t="s">
        <v>280</v>
      </c>
      <c r="L119" s="63" t="str">
        <f>IFERROR(VLOOKUP(Tabla2[[#This Row],[CODIGO]],Tabla1[],2,FALSE),"NO EXISTE")</f>
        <v>APARATO DIGESTIVO C/N</v>
      </c>
      <c r="M119" s="102">
        <v>44675</v>
      </c>
      <c r="N119" s="63">
        <v>100</v>
      </c>
    </row>
    <row r="120" spans="1:14" ht="18.75">
      <c r="A120" s="99"/>
      <c r="C120" s="101" t="s">
        <v>281</v>
      </c>
      <c r="D120" s="1" t="s">
        <v>143</v>
      </c>
      <c r="K120" s="103" t="s">
        <v>281</v>
      </c>
      <c r="L120" s="63" t="str">
        <f>IFERROR(VLOOKUP(Tabla2[[#This Row],[CODIGO]],Tabla1[],2,FALSE),"NO EXISTE")</f>
        <v>SISTEMA OSEO C/N</v>
      </c>
      <c r="M120" s="102">
        <v>44675</v>
      </c>
      <c r="N120" s="63">
        <v>100</v>
      </c>
    </row>
    <row r="121" spans="1:14" ht="18.75">
      <c r="A121" s="99"/>
      <c r="C121" s="101" t="s">
        <v>282</v>
      </c>
      <c r="D121" s="1" t="s">
        <v>144</v>
      </c>
      <c r="K121" s="103" t="s">
        <v>282</v>
      </c>
      <c r="L121" s="63" t="str">
        <f>IFERROR(VLOOKUP(Tabla2[[#This Row],[CODIGO]],Tabla1[],2,FALSE),"NO EXISTE")</f>
        <v>EL CUERPO HUMANO C/N</v>
      </c>
      <c r="M121" s="102">
        <v>44675</v>
      </c>
      <c r="N121" s="63">
        <v>100</v>
      </c>
    </row>
    <row r="122" spans="1:14" ht="18.75">
      <c r="A122" s="99"/>
      <c r="C122" s="101" t="s">
        <v>283</v>
      </c>
      <c r="D122" s="1" t="s">
        <v>145</v>
      </c>
      <c r="K122" s="103" t="s">
        <v>283</v>
      </c>
      <c r="L122" s="63" t="str">
        <f>IFERROR(VLOOKUP(Tabla2[[#This Row],[CODIGO]],Tabla1[],2,FALSE),"NO EXISTE")</f>
        <v>CELULA C/N</v>
      </c>
      <c r="M122" s="102">
        <v>44675</v>
      </c>
      <c r="N122" s="63">
        <v>100</v>
      </c>
    </row>
    <row r="123" spans="1:14" ht="18.75">
      <c r="A123" s="99"/>
      <c r="C123" s="101" t="s">
        <v>284</v>
      </c>
      <c r="D123" s="1" t="s">
        <v>146</v>
      </c>
      <c r="K123" s="103" t="s">
        <v>284</v>
      </c>
      <c r="L123" s="63" t="str">
        <f>IFERROR(VLOOKUP(Tabla2[[#This Row],[CODIGO]],Tabla1[],2,FALSE),"NO EXISTE")</f>
        <v>APARARATO REPRODUCTOR MASCULINO C/N</v>
      </c>
      <c r="M123" s="102">
        <v>44675</v>
      </c>
      <c r="N123" s="63">
        <v>100</v>
      </c>
    </row>
    <row r="124" spans="1:14" ht="18.75">
      <c r="A124" s="99"/>
      <c r="C124" s="101" t="s">
        <v>285</v>
      </c>
      <c r="D124" s="1" t="s">
        <v>147</v>
      </c>
      <c r="K124" s="103" t="s">
        <v>285</v>
      </c>
      <c r="L124" s="63" t="str">
        <f>IFERROR(VLOOKUP(Tabla2[[#This Row],[CODIGO]],Tabla1[],2,FALSE),"NO EXISTE")</f>
        <v>APARATO RESPIRATORIO C/N</v>
      </c>
      <c r="M124" s="102">
        <v>44675</v>
      </c>
      <c r="N124" s="63">
        <v>100</v>
      </c>
    </row>
    <row r="125" spans="1:14" ht="18.75">
      <c r="A125" s="99"/>
      <c r="C125" s="101" t="s">
        <v>286</v>
      </c>
      <c r="D125" s="1" t="s">
        <v>148</v>
      </c>
      <c r="K125" s="103" t="s">
        <v>286</v>
      </c>
      <c r="L125" s="63" t="str">
        <f>IFERROR(VLOOKUP(Tabla2[[#This Row],[CODIGO]],Tabla1[],2,FALSE),"NO EXISTE")</f>
        <v>LOS DIENTES C/N</v>
      </c>
      <c r="M125" s="102">
        <v>44675</v>
      </c>
      <c r="N125" s="63">
        <v>100</v>
      </c>
    </row>
    <row r="126" spans="1:14" ht="18.75">
      <c r="A126" s="90" t="s">
        <v>149</v>
      </c>
      <c r="C126" s="101" t="s">
        <v>287</v>
      </c>
      <c r="D126" s="1" t="s">
        <v>126</v>
      </c>
      <c r="K126" s="103" t="s">
        <v>287</v>
      </c>
      <c r="L126" s="63" t="str">
        <f>IFERROR(VLOOKUP(Tabla2[[#This Row],[CODIGO]],Tabla1[],2,FALSE),"NO EXISTE")</f>
        <v>REPUBLICA MEXICANA DIVISION POLITICA S/N</v>
      </c>
      <c r="M126" s="102">
        <v>44675</v>
      </c>
      <c r="N126" s="63">
        <v>200</v>
      </c>
    </row>
    <row r="127" spans="1:14" ht="18.75">
      <c r="A127" s="89"/>
      <c r="C127" s="101" t="s">
        <v>288</v>
      </c>
      <c r="D127" s="1" t="s">
        <v>127</v>
      </c>
      <c r="K127" s="103" t="s">
        <v>288</v>
      </c>
      <c r="L127" s="63" t="str">
        <f>IFERROR(VLOOKUP(Tabla2[[#This Row],[CODIGO]],Tabla1[],2,FALSE),"NO EXISTE")</f>
        <v>REPUBLICA MEXICANA DIVISION POLITICA C/N</v>
      </c>
      <c r="M127" s="102">
        <v>44675</v>
      </c>
      <c r="N127" s="63">
        <v>200</v>
      </c>
    </row>
    <row r="128" spans="1:14" ht="18.75">
      <c r="A128" s="89"/>
      <c r="C128" s="101" t="s">
        <v>289</v>
      </c>
      <c r="D128" s="1" t="s">
        <v>136</v>
      </c>
      <c r="K128" s="103" t="s">
        <v>289</v>
      </c>
      <c r="L128" s="63" t="str">
        <f>IFERROR(VLOOKUP(Tabla2[[#This Row],[CODIGO]],Tabla1[],2,FALSE),"NO EXISTE")</f>
        <v>PLANISFERIO. DIVISION POLITICA C/N</v>
      </c>
      <c r="M128" s="102">
        <v>44675</v>
      </c>
      <c r="N128" s="63">
        <v>200</v>
      </c>
    </row>
    <row r="129" spans="1:14" ht="18.75">
      <c r="A129" s="89"/>
      <c r="C129" s="101" t="s">
        <v>290</v>
      </c>
      <c r="D129" s="1" t="s">
        <v>135</v>
      </c>
      <c r="K129" s="103" t="s">
        <v>290</v>
      </c>
      <c r="L129" s="63" t="str">
        <f>IFERROR(VLOOKUP(Tabla2[[#This Row],[CODIGO]],Tabla1[],2,FALSE),"NO EXISTE")</f>
        <v>PLANISFERIO. DIVISION POLITICA S/N</v>
      </c>
      <c r="M129" s="102">
        <v>44675</v>
      </c>
      <c r="N129" s="63">
        <v>200</v>
      </c>
    </row>
  </sheetData>
  <mergeCells count="3">
    <mergeCell ref="C3:G4"/>
    <mergeCell ref="K3:N4"/>
    <mergeCell ref="R3:U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6B8F-7893-46B4-BE38-6A77BDE2133C}">
  <sheetPr>
    <tabColor rgb="FFB4C6E7"/>
  </sheetPr>
  <dimension ref="A1:S77"/>
  <sheetViews>
    <sheetView topLeftCell="A3" workbookViewId="0">
      <selection activeCell="F3" sqref="F3"/>
    </sheetView>
  </sheetViews>
  <sheetFormatPr defaultRowHeight="15"/>
  <cols>
    <col min="2" max="2" width="82.28515625" customWidth="1"/>
    <col min="3" max="3" width="12.85546875" customWidth="1"/>
    <col min="4" max="4" width="14.5703125" customWidth="1"/>
    <col min="5" max="5" width="14.7109375" customWidth="1"/>
    <col min="6" max="6" width="17" customWidth="1"/>
    <col min="7" max="8" width="35.42578125" customWidth="1"/>
    <col min="9" max="9" width="29.140625" customWidth="1"/>
    <col min="10" max="10" width="33" customWidth="1"/>
    <col min="11" max="11" width="16.140625" customWidth="1"/>
  </cols>
  <sheetData>
    <row r="1" spans="1:19" ht="18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6.25">
      <c r="A3" s="1"/>
      <c r="B3" s="16" t="s">
        <v>291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8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.75">
      <c r="A5" s="1"/>
      <c r="B5" s="13" t="s">
        <v>292</v>
      </c>
      <c r="C5" s="14" t="s">
        <v>293</v>
      </c>
      <c r="D5" s="14" t="s">
        <v>294</v>
      </c>
      <c r="E5" s="14" t="s">
        <v>295</v>
      </c>
      <c r="F5" s="14" t="s">
        <v>296</v>
      </c>
      <c r="G5" s="14" t="s">
        <v>297</v>
      </c>
      <c r="H5" s="14" t="s">
        <v>298</v>
      </c>
      <c r="I5" s="15" t="s">
        <v>299</v>
      </c>
      <c r="J5" s="2"/>
      <c r="K5" s="1"/>
      <c r="L5" s="1"/>
      <c r="M5" s="1"/>
      <c r="N5" s="1"/>
      <c r="O5" s="1"/>
      <c r="P5" s="1"/>
      <c r="Q5" s="1"/>
      <c r="R5" s="1"/>
      <c r="S5" s="1"/>
    </row>
    <row r="6" spans="1:19" ht="18.75">
      <c r="A6" s="1"/>
      <c r="B6" s="4" t="s">
        <v>300</v>
      </c>
      <c r="C6" s="1" t="s">
        <v>301</v>
      </c>
      <c r="D6" s="1">
        <v>3</v>
      </c>
      <c r="E6" s="1">
        <v>17.77</v>
      </c>
      <c r="F6" s="1">
        <v>53.31</v>
      </c>
      <c r="G6" s="84">
        <v>19</v>
      </c>
      <c r="H6" s="3">
        <f>G6+0.48</f>
        <v>19.48</v>
      </c>
      <c r="I6" s="6">
        <f>D6*G6</f>
        <v>57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.75">
      <c r="A7" s="1"/>
      <c r="B7" s="4" t="s">
        <v>302</v>
      </c>
      <c r="C7" s="1" t="s">
        <v>303</v>
      </c>
      <c r="D7" s="1">
        <v>5</v>
      </c>
      <c r="E7" s="1">
        <v>4.55</v>
      </c>
      <c r="F7" s="5">
        <v>22.75</v>
      </c>
      <c r="G7" s="84">
        <v>6</v>
      </c>
      <c r="H7" s="3">
        <f>G7+0.48</f>
        <v>6.48</v>
      </c>
      <c r="I7" s="6">
        <f t="shared" ref="I7:I64" si="0">D7*G7</f>
        <v>30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8.75">
      <c r="A8" s="1"/>
      <c r="B8" s="4" t="s">
        <v>304</v>
      </c>
      <c r="C8" s="1" t="s">
        <v>301</v>
      </c>
      <c r="D8" s="1">
        <v>12</v>
      </c>
      <c r="E8" s="1">
        <v>3.61</v>
      </c>
      <c r="F8" s="1">
        <v>43.29</v>
      </c>
      <c r="G8" s="84">
        <v>5</v>
      </c>
      <c r="H8" s="3">
        <f t="shared" ref="H7:H64" si="1">G8+0.48</f>
        <v>5.48</v>
      </c>
      <c r="I8" s="6">
        <f>D8*G8</f>
        <v>60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8.75">
      <c r="A9" s="1"/>
      <c r="B9" s="4" t="s">
        <v>305</v>
      </c>
      <c r="C9" s="1" t="s">
        <v>301</v>
      </c>
      <c r="D9" s="1">
        <v>12</v>
      </c>
      <c r="E9" s="1">
        <v>3.61</v>
      </c>
      <c r="F9" s="1">
        <v>43.29</v>
      </c>
      <c r="G9" s="84">
        <v>5</v>
      </c>
      <c r="H9" s="3">
        <f t="shared" si="1"/>
        <v>5.48</v>
      </c>
      <c r="I9" s="6">
        <f t="shared" si="0"/>
        <v>60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8.75">
      <c r="A10" s="1"/>
      <c r="B10" s="4" t="s">
        <v>306</v>
      </c>
      <c r="C10" s="1" t="s">
        <v>301</v>
      </c>
      <c r="D10" s="1">
        <v>12</v>
      </c>
      <c r="E10" s="1">
        <v>3.61</v>
      </c>
      <c r="F10" s="1">
        <v>43.29</v>
      </c>
      <c r="G10" s="84">
        <v>5</v>
      </c>
      <c r="H10" s="3">
        <f t="shared" si="1"/>
        <v>5.48</v>
      </c>
      <c r="I10" s="6">
        <f t="shared" si="0"/>
        <v>60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8.75">
      <c r="A11" s="1"/>
      <c r="B11" s="4" t="s">
        <v>307</v>
      </c>
      <c r="C11" s="1" t="s">
        <v>301</v>
      </c>
      <c r="D11" s="1">
        <v>25</v>
      </c>
      <c r="E11" s="1">
        <v>3.32</v>
      </c>
      <c r="F11" s="1">
        <v>82.94</v>
      </c>
      <c r="G11" s="84">
        <v>3.5</v>
      </c>
      <c r="H11" s="3">
        <f t="shared" si="1"/>
        <v>3.98</v>
      </c>
      <c r="I11" s="6">
        <f t="shared" si="0"/>
        <v>87.5</v>
      </c>
      <c r="J11" s="1" t="s">
        <v>308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8.75">
      <c r="A12" s="1"/>
      <c r="B12" s="4" t="s">
        <v>309</v>
      </c>
      <c r="C12" s="1" t="s">
        <v>301</v>
      </c>
      <c r="D12" s="1">
        <v>25</v>
      </c>
      <c r="E12" s="1">
        <v>2.89</v>
      </c>
      <c r="F12" s="1">
        <v>72.209999999999994</v>
      </c>
      <c r="G12" s="84">
        <v>4</v>
      </c>
      <c r="H12" s="3">
        <f t="shared" si="1"/>
        <v>4.4800000000000004</v>
      </c>
      <c r="I12" s="6">
        <f t="shared" si="0"/>
        <v>100</v>
      </c>
      <c r="J12" s="1" t="s">
        <v>310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ht="18.75">
      <c r="A13" s="1"/>
      <c r="B13" s="4" t="s">
        <v>311</v>
      </c>
      <c r="C13" s="1" t="s">
        <v>301</v>
      </c>
      <c r="D13" s="1">
        <v>10</v>
      </c>
      <c r="E13" s="1">
        <v>5.65</v>
      </c>
      <c r="F13" s="1">
        <v>56.49</v>
      </c>
      <c r="G13" s="84">
        <v>6.99</v>
      </c>
      <c r="H13" s="3">
        <f t="shared" si="1"/>
        <v>7.4700000000000006</v>
      </c>
      <c r="I13" s="6">
        <f t="shared" si="0"/>
        <v>69.900000000000006</v>
      </c>
      <c r="J13" s="1" t="s">
        <v>312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ht="18.75">
      <c r="A14" s="1"/>
      <c r="B14" s="4" t="s">
        <v>313</v>
      </c>
      <c r="C14" s="1" t="s">
        <v>301</v>
      </c>
      <c r="D14" s="1">
        <v>5</v>
      </c>
      <c r="E14" s="1">
        <v>7.54</v>
      </c>
      <c r="F14" s="1">
        <v>37.700000000000003</v>
      </c>
      <c r="G14" s="84">
        <v>10</v>
      </c>
      <c r="H14" s="3">
        <f t="shared" si="1"/>
        <v>10.48</v>
      </c>
      <c r="I14" s="6">
        <f t="shared" si="0"/>
        <v>50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8.75">
      <c r="A15" s="1"/>
      <c r="B15" s="4" t="s">
        <v>314</v>
      </c>
      <c r="C15" s="1" t="s">
        <v>301</v>
      </c>
      <c r="D15" s="1">
        <v>5</v>
      </c>
      <c r="E15" s="1">
        <v>4.72</v>
      </c>
      <c r="F15" s="1">
        <v>23.61</v>
      </c>
      <c r="G15" s="85">
        <v>8</v>
      </c>
      <c r="H15" s="3">
        <f t="shared" si="1"/>
        <v>8.48</v>
      </c>
      <c r="I15" s="6">
        <f t="shared" si="0"/>
        <v>40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8.75">
      <c r="A16" s="1"/>
      <c r="B16" s="4" t="s">
        <v>315</v>
      </c>
      <c r="C16" s="1" t="s">
        <v>301</v>
      </c>
      <c r="D16" s="1">
        <v>3</v>
      </c>
      <c r="E16" s="1">
        <v>16.7</v>
      </c>
      <c r="F16" s="1">
        <v>50.11</v>
      </c>
      <c r="G16" s="84">
        <v>23.5</v>
      </c>
      <c r="H16" s="3">
        <f t="shared" si="1"/>
        <v>23.98</v>
      </c>
      <c r="I16" s="6">
        <f t="shared" si="0"/>
        <v>70.5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8.75">
      <c r="A17" s="1"/>
      <c r="B17" s="4" t="s">
        <v>316</v>
      </c>
      <c r="C17" s="1" t="s">
        <v>317</v>
      </c>
      <c r="D17" s="1">
        <v>2</v>
      </c>
      <c r="E17" s="1">
        <v>12.86</v>
      </c>
      <c r="F17" s="1">
        <v>25.73</v>
      </c>
      <c r="G17" s="84">
        <v>13.5</v>
      </c>
      <c r="H17" s="3">
        <f t="shared" si="1"/>
        <v>13.98</v>
      </c>
      <c r="I17" s="6">
        <f t="shared" si="0"/>
        <v>27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8.75">
      <c r="A18" s="1"/>
      <c r="B18" s="4" t="s">
        <v>318</v>
      </c>
      <c r="C18" s="1" t="s">
        <v>301</v>
      </c>
      <c r="D18" s="1">
        <v>6</v>
      </c>
      <c r="E18" s="1">
        <v>12.96</v>
      </c>
      <c r="F18" s="1">
        <v>77.739999999999995</v>
      </c>
      <c r="G18" s="84">
        <v>17</v>
      </c>
      <c r="H18" s="3">
        <f t="shared" si="1"/>
        <v>17.48</v>
      </c>
      <c r="I18" s="6">
        <f t="shared" si="0"/>
        <v>102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8.75">
      <c r="A19" s="1"/>
      <c r="B19" s="4" t="s">
        <v>319</v>
      </c>
      <c r="C19" s="1" t="s">
        <v>301</v>
      </c>
      <c r="D19" s="1">
        <v>3</v>
      </c>
      <c r="E19" s="1">
        <v>8.5399999999999991</v>
      </c>
      <c r="F19" s="1">
        <v>25.61</v>
      </c>
      <c r="G19" s="84">
        <v>13</v>
      </c>
      <c r="H19" s="3">
        <f t="shared" si="1"/>
        <v>13.48</v>
      </c>
      <c r="I19" s="6">
        <f t="shared" si="0"/>
        <v>39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8.75">
      <c r="A20" s="1"/>
      <c r="B20" s="4" t="s">
        <v>320</v>
      </c>
      <c r="C20" s="1" t="s">
        <v>317</v>
      </c>
      <c r="D20" s="1">
        <v>3</v>
      </c>
      <c r="E20" s="1">
        <v>29.61</v>
      </c>
      <c r="F20" s="1">
        <v>88.84</v>
      </c>
      <c r="G20" s="84">
        <v>36.5</v>
      </c>
      <c r="H20" s="3">
        <f t="shared" si="1"/>
        <v>36.979999999999997</v>
      </c>
      <c r="I20" s="6">
        <f t="shared" si="0"/>
        <v>109.5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8.75">
      <c r="A21" s="1"/>
      <c r="B21" s="4" t="s">
        <v>321</v>
      </c>
      <c r="C21" s="1" t="s">
        <v>301</v>
      </c>
      <c r="D21" s="1">
        <v>6</v>
      </c>
      <c r="E21" s="1">
        <v>13.75</v>
      </c>
      <c r="F21" s="1">
        <v>82.48</v>
      </c>
      <c r="G21" s="84">
        <v>17.5</v>
      </c>
      <c r="H21" s="3">
        <f t="shared" si="1"/>
        <v>17.98</v>
      </c>
      <c r="I21" s="6">
        <f t="shared" si="0"/>
        <v>105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8.75">
      <c r="A22" s="1"/>
      <c r="B22" s="4" t="s">
        <v>322</v>
      </c>
      <c r="C22" s="1" t="s">
        <v>301</v>
      </c>
      <c r="D22" s="1">
        <v>6</v>
      </c>
      <c r="E22" s="1">
        <v>13.75</v>
      </c>
      <c r="F22" s="1">
        <v>82.48</v>
      </c>
      <c r="G22" s="84">
        <v>17.5</v>
      </c>
      <c r="H22" s="3">
        <f t="shared" si="1"/>
        <v>17.98</v>
      </c>
      <c r="I22" s="6">
        <f t="shared" si="0"/>
        <v>105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8.75">
      <c r="A23" s="1"/>
      <c r="B23" s="4" t="s">
        <v>323</v>
      </c>
      <c r="C23" s="1" t="s">
        <v>301</v>
      </c>
      <c r="D23" s="1">
        <v>5</v>
      </c>
      <c r="E23" s="1">
        <v>17.059999999999999</v>
      </c>
      <c r="F23" s="1">
        <v>85.32</v>
      </c>
      <c r="G23" s="84">
        <v>20</v>
      </c>
      <c r="H23" s="3">
        <f t="shared" si="1"/>
        <v>20.48</v>
      </c>
      <c r="I23" s="6">
        <f>D23*G23</f>
        <v>100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.75">
      <c r="A24" s="1"/>
      <c r="B24" s="80" t="s">
        <v>324</v>
      </c>
      <c r="C24" s="81" t="s">
        <v>301</v>
      </c>
      <c r="D24" s="81">
        <v>5</v>
      </c>
      <c r="E24" s="81">
        <v>17.059999999999999</v>
      </c>
      <c r="F24" s="81">
        <v>85.32</v>
      </c>
      <c r="G24" s="84">
        <v>20</v>
      </c>
      <c r="H24" s="82">
        <f t="shared" si="1"/>
        <v>20.48</v>
      </c>
      <c r="I24" s="83">
        <f t="shared" si="0"/>
        <v>100</v>
      </c>
      <c r="J24" s="81" t="s">
        <v>325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8.75">
      <c r="A25" s="1"/>
      <c r="B25" s="4" t="s">
        <v>326</v>
      </c>
      <c r="C25" s="1" t="s">
        <v>301</v>
      </c>
      <c r="D25" s="1">
        <v>25</v>
      </c>
      <c r="E25" s="1">
        <v>1.57</v>
      </c>
      <c r="F25" s="1">
        <v>39.15</v>
      </c>
      <c r="G25" s="84">
        <v>2.5</v>
      </c>
      <c r="H25" s="3">
        <f t="shared" si="1"/>
        <v>2.98</v>
      </c>
      <c r="I25" s="6">
        <f t="shared" si="0"/>
        <v>62.5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.75">
      <c r="A26" s="1"/>
      <c r="B26" s="4" t="s">
        <v>327</v>
      </c>
      <c r="C26" s="1" t="s">
        <v>301</v>
      </c>
      <c r="D26" s="1">
        <v>12</v>
      </c>
      <c r="E26" s="1">
        <v>2.0299999999999998</v>
      </c>
      <c r="F26" s="1">
        <v>24.36</v>
      </c>
      <c r="G26" s="84">
        <v>3.5</v>
      </c>
      <c r="H26" s="3">
        <f t="shared" si="1"/>
        <v>3.98</v>
      </c>
      <c r="I26" s="6">
        <f t="shared" si="0"/>
        <v>42</v>
      </c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.75">
      <c r="A27" s="1"/>
      <c r="B27" s="4" t="s">
        <v>328</v>
      </c>
      <c r="C27" s="1" t="s">
        <v>301</v>
      </c>
      <c r="D27" s="1">
        <v>5</v>
      </c>
      <c r="E27" s="1">
        <v>4.55</v>
      </c>
      <c r="F27" s="1">
        <v>22.74</v>
      </c>
      <c r="G27" s="84">
        <v>6.5</v>
      </c>
      <c r="H27" s="3">
        <f t="shared" si="1"/>
        <v>6.98</v>
      </c>
      <c r="I27" s="6">
        <f t="shared" si="0"/>
        <v>32.5</v>
      </c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8.75">
      <c r="A28" s="1"/>
      <c r="B28" s="4" t="s">
        <v>329</v>
      </c>
      <c r="C28" s="1" t="s">
        <v>330</v>
      </c>
      <c r="D28" s="1">
        <v>3</v>
      </c>
      <c r="E28" s="1">
        <v>21.46</v>
      </c>
      <c r="F28" s="1">
        <v>64.38</v>
      </c>
      <c r="G28" s="84">
        <v>28</v>
      </c>
      <c r="H28" s="3">
        <f t="shared" si="1"/>
        <v>28.48</v>
      </c>
      <c r="I28" s="6">
        <f t="shared" si="0"/>
        <v>84</v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.75">
      <c r="A29" s="1"/>
      <c r="B29" s="4" t="s">
        <v>331</v>
      </c>
      <c r="C29" s="1" t="s">
        <v>330</v>
      </c>
      <c r="D29" s="1">
        <v>5</v>
      </c>
      <c r="E29" s="1">
        <v>19.059999999999999</v>
      </c>
      <c r="F29" s="1">
        <v>95.29</v>
      </c>
      <c r="G29" s="84">
        <v>25</v>
      </c>
      <c r="H29" s="3">
        <f t="shared" si="1"/>
        <v>25.48</v>
      </c>
      <c r="I29" s="6">
        <f t="shared" si="0"/>
        <v>125</v>
      </c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.75">
      <c r="A30" s="1"/>
      <c r="B30" s="4" t="s">
        <v>332</v>
      </c>
      <c r="C30" s="1" t="s">
        <v>317</v>
      </c>
      <c r="D30" s="1">
        <v>3</v>
      </c>
      <c r="E30" s="1">
        <v>8</v>
      </c>
      <c r="F30" s="1">
        <v>24.01</v>
      </c>
      <c r="G30" s="84">
        <v>11</v>
      </c>
      <c r="H30" s="3">
        <f t="shared" si="1"/>
        <v>11.48</v>
      </c>
      <c r="I30" s="6">
        <f t="shared" si="0"/>
        <v>33</v>
      </c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.75">
      <c r="A31" s="1"/>
      <c r="B31" s="4" t="s">
        <v>333</v>
      </c>
      <c r="C31" s="1" t="s">
        <v>317</v>
      </c>
      <c r="D31" s="1">
        <v>3</v>
      </c>
      <c r="E31" s="1">
        <v>13.2</v>
      </c>
      <c r="F31" s="1">
        <v>39.6</v>
      </c>
      <c r="G31" s="84">
        <v>16</v>
      </c>
      <c r="H31" s="3">
        <f t="shared" si="1"/>
        <v>16.48</v>
      </c>
      <c r="I31" s="6">
        <f t="shared" si="0"/>
        <v>48</v>
      </c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.75">
      <c r="A32" s="1"/>
      <c r="B32" s="4" t="s">
        <v>334</v>
      </c>
      <c r="C32" s="1" t="s">
        <v>301</v>
      </c>
      <c r="D32" s="1">
        <v>10</v>
      </c>
      <c r="E32" s="1">
        <v>4.6399999999999997</v>
      </c>
      <c r="F32" s="1">
        <v>46.4</v>
      </c>
      <c r="G32" s="84">
        <v>7</v>
      </c>
      <c r="H32" s="3">
        <f t="shared" si="1"/>
        <v>7.48</v>
      </c>
      <c r="I32" s="6">
        <f t="shared" si="0"/>
        <v>70</v>
      </c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.75">
      <c r="A33" s="1"/>
      <c r="B33" s="4" t="s">
        <v>335</v>
      </c>
      <c r="C33" s="1" t="s">
        <v>301</v>
      </c>
      <c r="D33" s="1">
        <v>50</v>
      </c>
      <c r="E33" s="1">
        <v>0.63</v>
      </c>
      <c r="F33" s="1">
        <v>31.26</v>
      </c>
      <c r="G33" s="85">
        <v>2</v>
      </c>
      <c r="H33" s="3">
        <f t="shared" si="1"/>
        <v>2.48</v>
      </c>
      <c r="I33" s="6">
        <f t="shared" si="0"/>
        <v>100</v>
      </c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.75">
      <c r="A34" s="1"/>
      <c r="B34" s="4" t="s">
        <v>336</v>
      </c>
      <c r="C34" s="1" t="s">
        <v>301</v>
      </c>
      <c r="D34" s="1">
        <v>3</v>
      </c>
      <c r="E34" s="1">
        <v>19.600000000000001</v>
      </c>
      <c r="F34" s="1">
        <v>58.81</v>
      </c>
      <c r="G34" s="84">
        <v>25</v>
      </c>
      <c r="H34" s="3">
        <f t="shared" si="1"/>
        <v>25.48</v>
      </c>
      <c r="I34" s="6">
        <f t="shared" si="0"/>
        <v>75</v>
      </c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.75">
      <c r="A35" s="1"/>
      <c r="B35" s="4" t="s">
        <v>337</v>
      </c>
      <c r="C35" s="1" t="s">
        <v>301</v>
      </c>
      <c r="D35" s="1">
        <v>10</v>
      </c>
      <c r="E35" s="1">
        <v>4.08</v>
      </c>
      <c r="F35" s="1">
        <v>40.83</v>
      </c>
      <c r="G35" s="84">
        <v>5</v>
      </c>
      <c r="H35" s="3">
        <f t="shared" si="1"/>
        <v>5.48</v>
      </c>
      <c r="I35" s="6">
        <f t="shared" si="0"/>
        <v>50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.75">
      <c r="A36" s="1"/>
      <c r="B36" s="4" t="s">
        <v>338</v>
      </c>
      <c r="C36" s="1" t="s">
        <v>301</v>
      </c>
      <c r="D36" s="1">
        <v>12</v>
      </c>
      <c r="E36" s="1">
        <v>4.12</v>
      </c>
      <c r="F36" s="1">
        <v>49.42</v>
      </c>
      <c r="G36" s="84">
        <v>5</v>
      </c>
      <c r="H36" s="3">
        <f t="shared" si="1"/>
        <v>5.48</v>
      </c>
      <c r="I36" s="6">
        <f t="shared" si="0"/>
        <v>60</v>
      </c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8.75">
      <c r="A37" s="1"/>
      <c r="B37" s="4" t="s">
        <v>339</v>
      </c>
      <c r="C37" s="1" t="s">
        <v>301</v>
      </c>
      <c r="D37" s="1">
        <v>12</v>
      </c>
      <c r="E37" s="1">
        <v>1.79</v>
      </c>
      <c r="F37" s="1">
        <v>21.44</v>
      </c>
      <c r="G37" s="84">
        <v>2.5</v>
      </c>
      <c r="H37" s="3">
        <f t="shared" si="1"/>
        <v>2.98</v>
      </c>
      <c r="I37" s="6">
        <f t="shared" si="0"/>
        <v>30</v>
      </c>
      <c r="J37" s="1" t="s">
        <v>340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 ht="18.75">
      <c r="A38" s="1"/>
      <c r="B38" s="4" t="s">
        <v>341</v>
      </c>
      <c r="C38" s="1" t="s">
        <v>301</v>
      </c>
      <c r="D38" s="1">
        <v>1</v>
      </c>
      <c r="E38" s="1">
        <v>16.190000000000001</v>
      </c>
      <c r="F38" s="1">
        <v>16.190000000000001</v>
      </c>
      <c r="G38" s="84">
        <v>20</v>
      </c>
      <c r="H38" s="3">
        <f t="shared" si="1"/>
        <v>20.48</v>
      </c>
      <c r="I38" s="6">
        <f t="shared" si="0"/>
        <v>20</v>
      </c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8.75">
      <c r="A39" s="1"/>
      <c r="B39" s="4" t="s">
        <v>342</v>
      </c>
      <c r="C39" s="1" t="s">
        <v>301</v>
      </c>
      <c r="D39" s="1">
        <v>3</v>
      </c>
      <c r="E39" s="1">
        <v>12.25</v>
      </c>
      <c r="F39" s="1">
        <v>36.75</v>
      </c>
      <c r="G39" s="85">
        <v>15</v>
      </c>
      <c r="H39" s="3">
        <f t="shared" si="1"/>
        <v>15.48</v>
      </c>
      <c r="I39" s="6">
        <f t="shared" si="0"/>
        <v>45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8.75">
      <c r="A40" s="1"/>
      <c r="B40" s="4" t="s">
        <v>343</v>
      </c>
      <c r="C40" s="1" t="s">
        <v>301</v>
      </c>
      <c r="D40" s="1">
        <v>5</v>
      </c>
      <c r="E40" s="1">
        <v>10.89</v>
      </c>
      <c r="F40" s="1">
        <v>54.46</v>
      </c>
      <c r="G40" s="84">
        <v>12.5</v>
      </c>
      <c r="H40" s="3">
        <f t="shared" si="1"/>
        <v>12.98</v>
      </c>
      <c r="I40" s="6">
        <f t="shared" si="0"/>
        <v>62.5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8.75">
      <c r="A41" s="1"/>
      <c r="B41" s="4" t="s">
        <v>344</v>
      </c>
      <c r="C41" s="1" t="s">
        <v>301</v>
      </c>
      <c r="D41" s="1">
        <v>5</v>
      </c>
      <c r="E41" s="1">
        <v>10.76</v>
      </c>
      <c r="F41" s="1">
        <v>53.82</v>
      </c>
      <c r="G41" s="84">
        <v>16</v>
      </c>
      <c r="H41" s="3">
        <f t="shared" si="1"/>
        <v>16.48</v>
      </c>
      <c r="I41" s="6">
        <f t="shared" si="0"/>
        <v>80</v>
      </c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8.75">
      <c r="A42" s="1"/>
      <c r="B42" s="4" t="s">
        <v>345</v>
      </c>
      <c r="C42" s="1" t="s">
        <v>346</v>
      </c>
      <c r="D42" s="1">
        <v>2</v>
      </c>
      <c r="E42" s="1">
        <v>36.15</v>
      </c>
      <c r="F42" s="1">
        <v>72.290000000000006</v>
      </c>
      <c r="G42" s="85">
        <v>52</v>
      </c>
      <c r="H42" s="3">
        <f t="shared" si="1"/>
        <v>52.48</v>
      </c>
      <c r="I42" s="6">
        <f t="shared" si="0"/>
        <v>104</v>
      </c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8.75">
      <c r="A43" s="1"/>
      <c r="B43" s="4" t="s">
        <v>347</v>
      </c>
      <c r="C43" s="1" t="s">
        <v>301</v>
      </c>
      <c r="D43" s="1">
        <v>25</v>
      </c>
      <c r="E43" s="1">
        <v>2.78</v>
      </c>
      <c r="F43" s="1">
        <v>69.599999999999994</v>
      </c>
      <c r="G43" s="84">
        <v>3.5</v>
      </c>
      <c r="H43" s="3">
        <f t="shared" si="1"/>
        <v>3.98</v>
      </c>
      <c r="I43" s="6">
        <f t="shared" si="0"/>
        <v>87.5</v>
      </c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8.75">
      <c r="A44" s="1"/>
      <c r="B44" s="4" t="s">
        <v>348</v>
      </c>
      <c r="C44" s="1" t="s">
        <v>301</v>
      </c>
      <c r="D44" s="1">
        <v>25</v>
      </c>
      <c r="E44" s="1">
        <v>2.56</v>
      </c>
      <c r="F44" s="1">
        <v>64.09</v>
      </c>
      <c r="G44" s="84">
        <v>3.5</v>
      </c>
      <c r="H44" s="3">
        <f t="shared" si="1"/>
        <v>3.98</v>
      </c>
      <c r="I44" s="6">
        <f t="shared" si="0"/>
        <v>87.5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8.75">
      <c r="A45" s="1"/>
      <c r="B45" s="4" t="s">
        <v>349</v>
      </c>
      <c r="C45" s="1" t="s">
        <v>346</v>
      </c>
      <c r="D45" s="1">
        <v>1</v>
      </c>
      <c r="E45" s="1">
        <v>131.54</v>
      </c>
      <c r="F45" s="1">
        <v>131.54</v>
      </c>
      <c r="G45" s="84"/>
      <c r="H45" s="3">
        <f t="shared" si="1"/>
        <v>0.48</v>
      </c>
      <c r="I45" s="6">
        <f t="shared" si="0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8.75">
      <c r="A46" s="1"/>
      <c r="B46" s="4" t="s">
        <v>350</v>
      </c>
      <c r="C46" s="1" t="s">
        <v>301</v>
      </c>
      <c r="D46" s="1">
        <v>25</v>
      </c>
      <c r="E46" s="1">
        <v>1.19</v>
      </c>
      <c r="F46" s="1">
        <v>29.87</v>
      </c>
      <c r="G46" s="85">
        <v>2.25</v>
      </c>
      <c r="H46" s="3">
        <f t="shared" si="1"/>
        <v>2.73</v>
      </c>
      <c r="I46" s="6">
        <f t="shared" si="0"/>
        <v>56.25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8.75">
      <c r="A47" s="1"/>
      <c r="B47" s="4" t="s">
        <v>351</v>
      </c>
      <c r="C47" s="1" t="s">
        <v>301</v>
      </c>
      <c r="D47" s="1">
        <v>10</v>
      </c>
      <c r="E47" s="1">
        <v>5.95</v>
      </c>
      <c r="F47" s="1">
        <v>59.51</v>
      </c>
      <c r="G47" s="84">
        <v>8.07</v>
      </c>
      <c r="H47" s="3">
        <f t="shared" si="1"/>
        <v>8.5500000000000007</v>
      </c>
      <c r="I47" s="6">
        <f t="shared" si="0"/>
        <v>80.7</v>
      </c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8.75">
      <c r="A48" s="1"/>
      <c r="B48" s="4" t="s">
        <v>352</v>
      </c>
      <c r="C48" s="1" t="s">
        <v>301</v>
      </c>
      <c r="D48" s="1">
        <v>25</v>
      </c>
      <c r="E48" s="1">
        <v>4.9000000000000004</v>
      </c>
      <c r="F48" s="1">
        <v>122.38</v>
      </c>
      <c r="G48" s="84">
        <v>7.5</v>
      </c>
      <c r="H48" s="3">
        <f t="shared" si="1"/>
        <v>7.98</v>
      </c>
      <c r="I48" s="6">
        <f t="shared" si="0"/>
        <v>187.5</v>
      </c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8.75">
      <c r="A49" s="1"/>
      <c r="B49" s="4" t="s">
        <v>353</v>
      </c>
      <c r="C49" s="1" t="s">
        <v>301</v>
      </c>
      <c r="D49" s="1">
        <v>25</v>
      </c>
      <c r="E49" s="1">
        <v>2.59</v>
      </c>
      <c r="F49" s="1">
        <v>64.67</v>
      </c>
      <c r="G49" s="84">
        <v>6</v>
      </c>
      <c r="H49" s="3">
        <f t="shared" si="1"/>
        <v>6.48</v>
      </c>
      <c r="I49" s="6">
        <f t="shared" si="0"/>
        <v>150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8.75">
      <c r="A50" s="1"/>
      <c r="B50" s="4" t="s">
        <v>354</v>
      </c>
      <c r="C50" s="1" t="s">
        <v>301</v>
      </c>
      <c r="D50" s="1">
        <v>3</v>
      </c>
      <c r="E50" s="1">
        <v>20.64</v>
      </c>
      <c r="F50" s="1">
        <v>61.92</v>
      </c>
      <c r="G50" s="84">
        <v>25</v>
      </c>
      <c r="H50" s="3">
        <f t="shared" si="1"/>
        <v>25.48</v>
      </c>
      <c r="I50" s="6">
        <f t="shared" si="0"/>
        <v>75</v>
      </c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8.75">
      <c r="A51" s="1"/>
      <c r="B51" s="4" t="s">
        <v>355</v>
      </c>
      <c r="C51" s="1" t="s">
        <v>301</v>
      </c>
      <c r="D51" s="1">
        <v>12</v>
      </c>
      <c r="E51" s="1">
        <v>2.42</v>
      </c>
      <c r="F51" s="1">
        <v>29.09</v>
      </c>
      <c r="G51" s="84">
        <v>4</v>
      </c>
      <c r="H51" s="3">
        <f t="shared" si="1"/>
        <v>4.4800000000000004</v>
      </c>
      <c r="I51" s="6">
        <f t="shared" si="0"/>
        <v>48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8.75">
      <c r="A52" s="1"/>
      <c r="B52" s="4" t="s">
        <v>356</v>
      </c>
      <c r="C52" s="1" t="s">
        <v>317</v>
      </c>
      <c r="D52" s="1">
        <v>2</v>
      </c>
      <c r="E52" s="1">
        <v>17.72</v>
      </c>
      <c r="F52" s="1">
        <v>35.450000000000003</v>
      </c>
      <c r="G52" s="84">
        <v>22</v>
      </c>
      <c r="H52" s="3">
        <f t="shared" si="1"/>
        <v>22.48</v>
      </c>
      <c r="I52" s="6">
        <f t="shared" si="0"/>
        <v>44</v>
      </c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8.75">
      <c r="A53" s="1"/>
      <c r="B53" s="4" t="s">
        <v>318</v>
      </c>
      <c r="C53" s="1" t="s">
        <v>301</v>
      </c>
      <c r="D53" s="1">
        <v>3</v>
      </c>
      <c r="E53" s="1">
        <v>14</v>
      </c>
      <c r="F53" s="20">
        <v>42</v>
      </c>
      <c r="G53" s="84">
        <v>17</v>
      </c>
      <c r="H53" s="3">
        <f t="shared" si="1"/>
        <v>17.48</v>
      </c>
      <c r="I53" s="6">
        <f t="shared" si="0"/>
        <v>51</v>
      </c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8.75">
      <c r="A54" s="1"/>
      <c r="B54" s="4" t="s">
        <v>357</v>
      </c>
      <c r="C54" s="1" t="s">
        <v>301</v>
      </c>
      <c r="D54" s="1">
        <v>10</v>
      </c>
      <c r="E54" s="1">
        <v>3.2</v>
      </c>
      <c r="F54" s="1">
        <v>32.020000000000003</v>
      </c>
      <c r="G54" s="84">
        <v>5</v>
      </c>
      <c r="H54" s="3">
        <f t="shared" si="1"/>
        <v>5.48</v>
      </c>
      <c r="I54" s="6">
        <f t="shared" si="0"/>
        <v>50</v>
      </c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8.75">
      <c r="A55" s="1"/>
      <c r="B55" s="4" t="s">
        <v>358</v>
      </c>
      <c r="C55" s="1" t="s">
        <v>301</v>
      </c>
      <c r="D55" s="1">
        <v>10</v>
      </c>
      <c r="E55" s="1">
        <v>5.85</v>
      </c>
      <c r="F55" s="1">
        <v>58.46</v>
      </c>
      <c r="G55" s="84">
        <v>8</v>
      </c>
      <c r="H55" s="3">
        <f t="shared" si="1"/>
        <v>8.48</v>
      </c>
      <c r="I55" s="6">
        <f t="shared" si="0"/>
        <v>80</v>
      </c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8.75">
      <c r="A56" s="1"/>
      <c r="B56" s="4" t="s">
        <v>359</v>
      </c>
      <c r="C56" s="1" t="s">
        <v>301</v>
      </c>
      <c r="D56" s="1">
        <v>5</v>
      </c>
      <c r="E56" s="1">
        <v>10.210000000000001</v>
      </c>
      <c r="F56" s="1">
        <v>51.04</v>
      </c>
      <c r="G56" s="84">
        <v>15</v>
      </c>
      <c r="H56" s="3">
        <f t="shared" si="1"/>
        <v>15.48</v>
      </c>
      <c r="I56" s="6">
        <f t="shared" si="0"/>
        <v>75</v>
      </c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8.75">
      <c r="A57" s="1"/>
      <c r="B57" s="4" t="s">
        <v>360</v>
      </c>
      <c r="C57" s="1" t="s">
        <v>301</v>
      </c>
      <c r="D57" s="1">
        <v>10</v>
      </c>
      <c r="E57" s="1">
        <v>5.43</v>
      </c>
      <c r="F57" s="1">
        <v>54.29</v>
      </c>
      <c r="G57" s="84">
        <v>8</v>
      </c>
      <c r="H57" s="3">
        <f t="shared" si="1"/>
        <v>8.48</v>
      </c>
      <c r="I57" s="6">
        <f t="shared" si="0"/>
        <v>80</v>
      </c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8.75">
      <c r="A58" s="1"/>
      <c r="B58" s="4" t="s">
        <v>361</v>
      </c>
      <c r="C58" s="1" t="s">
        <v>301</v>
      </c>
      <c r="D58" s="1">
        <v>25</v>
      </c>
      <c r="E58" s="1">
        <v>2.0699999999999998</v>
      </c>
      <c r="F58" s="1">
        <v>51.85</v>
      </c>
      <c r="G58" s="84">
        <v>5.07</v>
      </c>
      <c r="H58" s="3">
        <f t="shared" si="1"/>
        <v>5.5500000000000007</v>
      </c>
      <c r="I58" s="6">
        <f t="shared" si="0"/>
        <v>126.75</v>
      </c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8.75">
      <c r="A59" s="1"/>
      <c r="B59" s="4" t="s">
        <v>362</v>
      </c>
      <c r="C59" s="1" t="s">
        <v>301</v>
      </c>
      <c r="D59" s="1">
        <v>25</v>
      </c>
      <c r="E59" s="1">
        <v>2.0099999999999998</v>
      </c>
      <c r="F59" s="1">
        <v>50.17</v>
      </c>
      <c r="G59" s="85">
        <v>8.01</v>
      </c>
      <c r="H59" s="20">
        <f>G59+0.48</f>
        <v>8.49</v>
      </c>
      <c r="I59" s="6">
        <f t="shared" si="0"/>
        <v>200.25</v>
      </c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8.75">
      <c r="A60" s="1"/>
      <c r="B60" s="4" t="s">
        <v>363</v>
      </c>
      <c r="C60" s="1" t="s">
        <v>301</v>
      </c>
      <c r="D60" s="1">
        <v>5</v>
      </c>
      <c r="E60" s="1">
        <v>6.24</v>
      </c>
      <c r="F60" s="1">
        <v>31.2</v>
      </c>
      <c r="G60" s="86">
        <v>8</v>
      </c>
      <c r="H60" s="3">
        <f t="shared" si="1"/>
        <v>8.48</v>
      </c>
      <c r="I60" s="6">
        <f t="shared" si="0"/>
        <v>40</v>
      </c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8.75">
      <c r="A61" s="1"/>
      <c r="B61" s="4" t="s">
        <v>364</v>
      </c>
      <c r="C61" s="1" t="s">
        <v>365</v>
      </c>
      <c r="D61" s="1">
        <v>10</v>
      </c>
      <c r="E61" s="1">
        <v>3.05</v>
      </c>
      <c r="F61" s="1">
        <v>30.51</v>
      </c>
      <c r="G61" s="84">
        <v>5</v>
      </c>
      <c r="H61" s="3">
        <f t="shared" si="1"/>
        <v>5.48</v>
      </c>
      <c r="I61" s="6">
        <f t="shared" si="0"/>
        <v>50</v>
      </c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8.75">
      <c r="A62" s="1"/>
      <c r="B62" s="4" t="s">
        <v>366</v>
      </c>
      <c r="C62" s="1" t="s">
        <v>301</v>
      </c>
      <c r="D62" s="1">
        <v>24</v>
      </c>
      <c r="E62" s="1">
        <v>0.28000000000000003</v>
      </c>
      <c r="F62" s="1">
        <v>6.69</v>
      </c>
      <c r="G62" s="84">
        <v>5</v>
      </c>
      <c r="H62" s="3">
        <f t="shared" si="1"/>
        <v>5.48</v>
      </c>
      <c r="I62" s="6">
        <f t="shared" si="0"/>
        <v>120</v>
      </c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8.75">
      <c r="A63" s="1"/>
      <c r="B63" s="4" t="s">
        <v>367</v>
      </c>
      <c r="C63" s="1" t="s">
        <v>301</v>
      </c>
      <c r="D63" s="1">
        <v>3</v>
      </c>
      <c r="E63" s="1">
        <v>26.42</v>
      </c>
      <c r="F63" s="1">
        <v>79.27</v>
      </c>
      <c r="G63" s="84">
        <v>33</v>
      </c>
      <c r="H63" s="3">
        <f t="shared" si="1"/>
        <v>33.479999999999997</v>
      </c>
      <c r="I63" s="6">
        <f t="shared" si="0"/>
        <v>99</v>
      </c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8.75">
      <c r="A64" s="1"/>
      <c r="B64" s="4" t="s">
        <v>368</v>
      </c>
      <c r="C64" s="1" t="s">
        <v>365</v>
      </c>
      <c r="D64" s="1">
        <v>1</v>
      </c>
      <c r="E64" s="1">
        <v>18.12</v>
      </c>
      <c r="F64" s="1">
        <v>18.12</v>
      </c>
      <c r="G64" s="84">
        <v>2.5</v>
      </c>
      <c r="H64" s="3">
        <f t="shared" si="1"/>
        <v>2.98</v>
      </c>
      <c r="I64" s="6">
        <f t="shared" si="0"/>
        <v>2.5</v>
      </c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8.75">
      <c r="A65" s="1"/>
      <c r="B65" s="4"/>
      <c r="C65" s="1"/>
      <c r="D65" s="1"/>
      <c r="E65" s="1"/>
      <c r="F65" s="1"/>
      <c r="G65" s="3"/>
      <c r="H65" s="3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8.75">
      <c r="A66" s="1"/>
      <c r="B66" s="7" t="s">
        <v>369</v>
      </c>
      <c r="C66" s="1"/>
      <c r="D66" s="8">
        <f>SUM(D6:D65)</f>
        <v>606</v>
      </c>
      <c r="E66" s="1"/>
      <c r="F66" s="8">
        <f>SUM(F6:F65)</f>
        <v>3047.45</v>
      </c>
      <c r="G66" s="1"/>
      <c r="H66" s="1"/>
      <c r="I66" s="9">
        <f>SUM(I6:I63)</f>
        <v>4284.3500000000004</v>
      </c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8.75">
      <c r="A67" s="1"/>
      <c r="B67" s="10"/>
      <c r="C67" s="11"/>
      <c r="D67" s="11"/>
      <c r="E67" s="11"/>
      <c r="F67" s="11"/>
      <c r="G67" s="11"/>
      <c r="H67" s="11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8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8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8.75">
      <c r="A70" s="1"/>
      <c r="B70" s="1"/>
      <c r="C70" s="1" t="s">
        <v>370</v>
      </c>
      <c r="D70" s="1"/>
      <c r="E70" s="1">
        <v>290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8.75">
      <c r="A71" s="1"/>
      <c r="B71" s="1"/>
      <c r="C71" s="1" t="s">
        <v>371</v>
      </c>
      <c r="D71" s="1"/>
      <c r="E71" s="1">
        <f>F66+E70</f>
        <v>3337.45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8.75">
      <c r="A72" s="1"/>
      <c r="B72" s="1"/>
      <c r="C72" s="1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8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8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8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8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8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89C6-4FF6-4794-8A14-C569A68221D4}">
  <dimension ref="C3:U64"/>
  <sheetViews>
    <sheetView topLeftCell="L1" workbookViewId="0">
      <selection activeCell="Q45" sqref="Q45"/>
    </sheetView>
  </sheetViews>
  <sheetFormatPr defaultRowHeight="15"/>
  <cols>
    <col min="3" max="3" width="19" customWidth="1"/>
    <col min="4" max="4" width="63.5703125" customWidth="1"/>
    <col min="5" max="5" width="26" customWidth="1"/>
    <col min="6" max="6" width="19.42578125" customWidth="1"/>
    <col min="7" max="7" width="20.5703125" customWidth="1"/>
    <col min="11" max="11" width="20.7109375" customWidth="1"/>
    <col min="12" max="12" width="66" customWidth="1"/>
    <col min="13" max="13" width="23.42578125" customWidth="1"/>
    <col min="14" max="14" width="19.42578125" customWidth="1"/>
    <col min="18" max="18" width="20.42578125" customWidth="1"/>
    <col min="19" max="19" width="71.140625" customWidth="1"/>
    <col min="20" max="20" width="20.5703125" customWidth="1"/>
    <col min="21" max="21" width="24.28515625" customWidth="1"/>
  </cols>
  <sheetData>
    <row r="3" spans="3:21">
      <c r="C3" s="119" t="s">
        <v>152</v>
      </c>
      <c r="D3" s="119"/>
      <c r="E3" s="119"/>
      <c r="F3" s="119"/>
      <c r="G3" s="119"/>
      <c r="K3" s="120" t="s">
        <v>153</v>
      </c>
      <c r="L3" s="120"/>
      <c r="M3" s="120"/>
      <c r="N3" s="120"/>
      <c r="R3" s="121" t="s">
        <v>154</v>
      </c>
      <c r="S3" s="121"/>
      <c r="T3" s="121"/>
      <c r="U3" s="121"/>
    </row>
    <row r="4" spans="3:21">
      <c r="C4" s="119"/>
      <c r="D4" s="119"/>
      <c r="E4" s="119"/>
      <c r="F4" s="119"/>
      <c r="G4" s="119"/>
      <c r="K4" s="120"/>
      <c r="L4" s="120"/>
      <c r="M4" s="120"/>
      <c r="N4" s="120"/>
      <c r="R4" s="121"/>
      <c r="S4" s="121"/>
      <c r="T4" s="121"/>
      <c r="U4" s="121"/>
    </row>
    <row r="5" spans="3:21" ht="18.75">
      <c r="C5" s="2" t="s">
        <v>155</v>
      </c>
      <c r="D5" s="2" t="s">
        <v>156</v>
      </c>
      <c r="E5" s="2" t="s">
        <v>157</v>
      </c>
      <c r="F5" s="2" t="s">
        <v>158</v>
      </c>
      <c r="G5" s="2" t="s">
        <v>159</v>
      </c>
      <c r="K5" s="66" t="s">
        <v>160</v>
      </c>
      <c r="L5" s="66" t="s">
        <v>156</v>
      </c>
      <c r="M5" s="66" t="s">
        <v>161</v>
      </c>
      <c r="N5" s="66" t="s">
        <v>4</v>
      </c>
      <c r="R5" s="64" t="s">
        <v>160</v>
      </c>
      <c r="S5" s="64" t="s">
        <v>156</v>
      </c>
      <c r="T5" s="64" t="s">
        <v>161</v>
      </c>
      <c r="U5" s="64" t="s">
        <v>4</v>
      </c>
    </row>
    <row r="6" spans="3:21" ht="18.75">
      <c r="C6" s="67" t="s">
        <v>163</v>
      </c>
      <c r="D6" s="4" t="s">
        <v>300</v>
      </c>
      <c r="E6" s="32">
        <f>SUMIF(Tabla26[CODIGO], Tabla15[[#This Row],[CODIGO ]], Tabla26[CANTIDAD])</f>
        <v>3</v>
      </c>
      <c r="F6" s="32">
        <f>SUMIF(Tabla37[CODIGO], Tabla15[[#This Row],[CODIGO ]], Tabla37[CANTIDAD])</f>
        <v>0</v>
      </c>
      <c r="G6" s="29">
        <f>Tabla15[[#This Row],[ENTRADAS ]]-Tabla15[[#This Row],[SALIDAS ]]</f>
        <v>3</v>
      </c>
      <c r="K6" s="70" t="s">
        <v>163</v>
      </c>
      <c r="L6" s="73" t="str">
        <f>IFERROR(VLOOKUP(Tabla26[[#This Row],[CODIGO]],Tabla15[],2,FALSE),"NO EXISTE")</f>
        <v>ACUARELAS CARTON C/12 40601 3/6 SMARTY</v>
      </c>
      <c r="M6" s="87">
        <v>44669</v>
      </c>
      <c r="N6" s="76">
        <v>3</v>
      </c>
      <c r="R6" s="112" t="s">
        <v>183</v>
      </c>
      <c r="S6" s="112" t="str">
        <f>IFERROR(VLOOKUP(Tabla37[[#This Row],[CODIGO]],Tabla15[],2,FALSE),"NO EXISTE")</f>
        <v>CUADERNO PROF. ESP. C-7 100H 08088 5/25 SWING</v>
      </c>
      <c r="T6" s="113">
        <v>44711</v>
      </c>
      <c r="U6" s="112">
        <v>5</v>
      </c>
    </row>
    <row r="7" spans="3:21" ht="18.75">
      <c r="C7" s="68" t="s">
        <v>165</v>
      </c>
      <c r="D7" s="4" t="s">
        <v>302</v>
      </c>
      <c r="E7" s="32">
        <f>SUMIF(Tabla26[CODIGO], Tabla15[[#This Row],[CODIGO ]], Tabla26[CANTIDAD])</f>
        <v>5</v>
      </c>
      <c r="F7" s="30">
        <f>SUMIF(Tabla37[CODIGO], Tabla15[[#This Row],[CODIGO ]], Tabla37[CANTIDAD])</f>
        <v>0</v>
      </c>
      <c r="G7" s="26">
        <f>Tabla15[[#This Row],[ENTRADAS ]]-Tabla15[[#This Row],[SALIDAS ]]</f>
        <v>5</v>
      </c>
      <c r="K7" s="71" t="s">
        <v>165</v>
      </c>
      <c r="L7" s="74" t="str">
        <f>IFERROR(VLOOKUP(Tabla26[[#This Row],[CODIGO]],Tabla15[],2,FALSE),"NO EXISTE")</f>
        <v>BLOCK REMISION 1/4 DUPLICADO 5/15 JOCAR</v>
      </c>
      <c r="M7" s="87">
        <v>44669</v>
      </c>
      <c r="N7" s="77">
        <v>5</v>
      </c>
      <c r="R7" s="112" t="s">
        <v>194</v>
      </c>
      <c r="S7" s="112" t="str">
        <f>IFERROR(VLOOKUP(Tabla37[[#This Row],[CODIGO]],Tabla15[],2,FALSE),"NO EXISTE")</f>
        <v>LAPIZ DUO GRAFITO-ROJO E-960 10/30 TRYME</v>
      </c>
      <c r="T7" s="113">
        <v>44711</v>
      </c>
      <c r="U7" s="112">
        <v>1</v>
      </c>
    </row>
    <row r="8" spans="3:21" ht="18.75">
      <c r="C8" s="68" t="s">
        <v>167</v>
      </c>
      <c r="D8" s="4" t="s">
        <v>304</v>
      </c>
      <c r="E8" s="32">
        <f>SUMIF(Tabla26[CODIGO], Tabla15[[#This Row],[CODIGO ]], Tabla26[CANTIDAD])</f>
        <v>12</v>
      </c>
      <c r="F8" s="30">
        <f>SUMIF(Tabla37[CODIGO], Tabla15[[#This Row],[CODIGO ]], Tabla37[CANTIDAD])</f>
        <v>2</v>
      </c>
      <c r="G8" s="26">
        <f>Tabla15[[#This Row],[ENTRADAS ]]-Tabla15[[#This Row],[SALIDAS ]]</f>
        <v>10</v>
      </c>
      <c r="K8" s="71" t="s">
        <v>167</v>
      </c>
      <c r="L8" s="74" t="str">
        <f>IFERROR(VLOOKUP(Tabla26[[#This Row],[CODIGO]],Tabla15[],2,FALSE),"NO EXISTE")</f>
        <v>BOLIGRAFO PIN POINT MEDIANO AZUL 1MM 12/36 AZOR</v>
      </c>
      <c r="M8" s="87">
        <v>44669</v>
      </c>
      <c r="N8" s="77">
        <v>12</v>
      </c>
      <c r="R8" s="112" t="s">
        <v>223</v>
      </c>
      <c r="S8" s="112" t="str">
        <f>IFERROR(VLOOKUP(Tabla37[[#This Row],[CODIGO]],Tabla15[],2,FALSE),"NO EXISTE")</f>
        <v>SACAPUNTA PLASTICO BOLSA 25PZ E-100 1/3 KAISER</v>
      </c>
      <c r="T8" s="113">
        <v>44711</v>
      </c>
      <c r="U8" s="112">
        <v>1</v>
      </c>
    </row>
    <row r="9" spans="3:21" ht="18.75">
      <c r="C9" s="68" t="s">
        <v>168</v>
      </c>
      <c r="D9" s="4" t="s">
        <v>305</v>
      </c>
      <c r="E9" s="30">
        <f>SUMIF(Tabla26[CODIGO], Tabla15[[#This Row],[CODIGO ]], Tabla26[CANTIDAD])</f>
        <v>12</v>
      </c>
      <c r="F9" s="30">
        <f>SUMIF(Tabla37[CODIGO], Tabla15[[#This Row],[CODIGO ]], Tabla37[CANTIDAD])</f>
        <v>2</v>
      </c>
      <c r="G9" s="26">
        <f>Tabla15[[#This Row],[ENTRADAS ]]-Tabla15[[#This Row],[SALIDAS ]]</f>
        <v>10</v>
      </c>
      <c r="K9" s="71" t="s">
        <v>168</v>
      </c>
      <c r="L9" s="74" t="str">
        <f>IFERROR(VLOOKUP(Tabla26[[#This Row],[CODIGO]],Tabla15[],2,FALSE),"NO EXISTE")</f>
        <v>BOLIGRAFO PIN POINT MEDIANO NEGRO 1MM 12/36 AZOR</v>
      </c>
      <c r="M9" s="87">
        <v>44669</v>
      </c>
      <c r="N9" s="77">
        <v>12</v>
      </c>
      <c r="R9" s="112" t="s">
        <v>208</v>
      </c>
      <c r="S9" s="112" t="str">
        <f>IFERROR(VLOOKUP(Tabla37[[#This Row],[CODIGO]],Tabla15[],2,FALSE),"NO EXISTE")</f>
        <v>PAPEL LUSTRE COLORES PLIEGO 50X75 25/50 SM</v>
      </c>
      <c r="T9" s="113">
        <v>44712</v>
      </c>
      <c r="U9" s="112">
        <v>3</v>
      </c>
    </row>
    <row r="10" spans="3:21" ht="18.75">
      <c r="C10" s="68" t="s">
        <v>169</v>
      </c>
      <c r="D10" s="4" t="s">
        <v>306</v>
      </c>
      <c r="E10" s="30">
        <f>SUMIF(Tabla26[CODIGO], Tabla15[[#This Row],[CODIGO ]], Tabla26[CANTIDAD])</f>
        <v>12</v>
      </c>
      <c r="F10" s="30">
        <f>SUMIF(Tabla37[CODIGO], Tabla15[[#This Row],[CODIGO ]], Tabla37[CANTIDAD])</f>
        <v>2</v>
      </c>
      <c r="G10" s="26">
        <f>Tabla15[[#This Row],[ENTRADAS ]]-Tabla15[[#This Row],[SALIDAS ]]</f>
        <v>10</v>
      </c>
      <c r="K10" s="71" t="s">
        <v>169</v>
      </c>
      <c r="L10" s="74" t="str">
        <f>IFERROR(VLOOKUP(Tabla26[[#This Row],[CODIGO]],Tabla15[],2,FALSE),"NO EXISTE")</f>
        <v>BOLIGRAFO PIN POINT MEDIANO ROJO 1MM 12/36 AZOR</v>
      </c>
      <c r="M10" s="87">
        <v>44669</v>
      </c>
      <c r="N10" s="77">
        <v>12</v>
      </c>
      <c r="R10" s="112" t="s">
        <v>210</v>
      </c>
      <c r="S10" s="112" t="str">
        <f>IFERROR(VLOOKUP(Tabla37[[#This Row],[CODIGO]],Tabla15[],2,FALSE),"NO EXISTE")</f>
        <v>PEGAMENTO BLANCO 20GR 12/25 PEGA QUIP</v>
      </c>
      <c r="T10" s="113">
        <v>44712</v>
      </c>
      <c r="U10" s="112">
        <v>1</v>
      </c>
    </row>
    <row r="11" spans="3:21" ht="18.75">
      <c r="C11" s="68" t="s">
        <v>170</v>
      </c>
      <c r="D11" s="4" t="s">
        <v>307</v>
      </c>
      <c r="E11" s="30">
        <f>SUMIF(Tabla26[CODIGO], Tabla15[[#This Row],[CODIGO ]], Tabla26[CANTIDAD])</f>
        <v>25</v>
      </c>
      <c r="F11" s="30">
        <f>SUMIF(Tabla37[CODIGO], Tabla15[[#This Row],[CODIGO ]], Tabla37[CANTIDAD])</f>
        <v>0</v>
      </c>
      <c r="G11" s="26">
        <f>Tabla15[[#This Row],[ENTRADAS ]]-Tabla15[[#This Row],[SALIDAS ]]</f>
        <v>25</v>
      </c>
      <c r="K11" s="71" t="s">
        <v>170</v>
      </c>
      <c r="L11" s="74" t="str">
        <f>IFERROR(VLOOKUP(Tabla26[[#This Row],[CODIGO]],Tabla15[],2,FALSE),"NO EXISTE")</f>
        <v>CARTULINA BRISTOL BLANCA 50X65 25/50 SM</v>
      </c>
      <c r="M11" s="87">
        <v>44669</v>
      </c>
      <c r="N11" s="77">
        <v>25</v>
      </c>
      <c r="R11" s="112" t="s">
        <v>167</v>
      </c>
      <c r="S11" s="112" t="str">
        <f>IFERROR(VLOOKUP(Tabla37[[#This Row],[CODIGO]],Tabla15[],2,FALSE),"NO EXISTE")</f>
        <v>BOLIGRAFO PIN POINT MEDIANO AZUL 1MM 12/36 AZOR</v>
      </c>
      <c r="T11" s="113">
        <v>44718</v>
      </c>
      <c r="U11" s="112">
        <v>1</v>
      </c>
    </row>
    <row r="12" spans="3:21" ht="18.75">
      <c r="C12" s="68" t="s">
        <v>171</v>
      </c>
      <c r="D12" s="4" t="s">
        <v>309</v>
      </c>
      <c r="E12" s="30">
        <f>SUMIF(Tabla26[CODIGO], Tabla15[[#This Row],[CODIGO ]], Tabla26[CANTIDAD])</f>
        <v>25</v>
      </c>
      <c r="F12" s="30">
        <f>SUMIF(Tabla37[CODIGO], Tabla15[[#This Row],[CODIGO ]], Tabla37[CANTIDAD])</f>
        <v>0</v>
      </c>
      <c r="G12" s="26">
        <f>Tabla15[[#This Row],[ENTRADAS ]]-Tabla15[[#This Row],[SALIDAS ]]</f>
        <v>25</v>
      </c>
      <c r="K12" s="71" t="s">
        <v>171</v>
      </c>
      <c r="L12" s="74" t="str">
        <f>IFERROR(VLOOKUP(Tabla26[[#This Row],[CODIGO]],Tabla15[],2,FALSE),"NO EXISTE")</f>
        <v>CARTULINA BRISTOL COLORES 50X65 25/40 SM</v>
      </c>
      <c r="M12" s="87">
        <v>44669</v>
      </c>
      <c r="N12" s="77">
        <v>25</v>
      </c>
      <c r="R12" s="112" t="s">
        <v>168</v>
      </c>
      <c r="S12" s="112" t="str">
        <f>IFERROR(VLOOKUP(Tabla37[[#This Row],[CODIGO]],Tabla15[],2,FALSE),"NO EXISTE")</f>
        <v>BOLIGRAFO PIN POINT MEDIANO NEGRO 1MM 12/36 AZOR</v>
      </c>
      <c r="T12" s="113">
        <v>44718</v>
      </c>
      <c r="U12" s="112">
        <v>1</v>
      </c>
    </row>
    <row r="13" spans="3:21" ht="18.75">
      <c r="C13" s="68" t="s">
        <v>172</v>
      </c>
      <c r="D13" s="4" t="s">
        <v>311</v>
      </c>
      <c r="E13" s="30">
        <f>SUMIF(Tabla26[CODIGO], Tabla15[[#This Row],[CODIGO ]], Tabla26[CANTIDAD])</f>
        <v>10</v>
      </c>
      <c r="F13" s="30">
        <f>SUMIF(Tabla37[CODIGO], Tabla15[[#This Row],[CODIGO ]], Tabla37[CANTIDAD])</f>
        <v>1</v>
      </c>
      <c r="G13" s="26">
        <f>Tabla15[[#This Row],[ENTRADAS ]]-Tabla15[[#This Row],[SALIDAS ]]</f>
        <v>9</v>
      </c>
      <c r="K13" s="71" t="s">
        <v>172</v>
      </c>
      <c r="L13" s="74" t="str">
        <f>IFERROR(VLOOKUP(Tabla26[[#This Row],[CODIGO]],Tabla15[],2,FALSE),"NO EXISTE")</f>
        <v>CARTULINA FLUORECENTE COLORES 10/40 PLIEGO SM</v>
      </c>
      <c r="M13" s="87">
        <v>44669</v>
      </c>
      <c r="N13" s="77">
        <v>10</v>
      </c>
      <c r="R13" s="112" t="s">
        <v>169</v>
      </c>
      <c r="S13" s="112" t="str">
        <f>IFERROR(VLOOKUP(Tabla37[[#This Row],[CODIGO]],Tabla15[],2,FALSE),"NO EXISTE")</f>
        <v>BOLIGRAFO PIN POINT MEDIANO ROJO 1MM 12/36 AZOR</v>
      </c>
      <c r="T13" s="113">
        <v>44718</v>
      </c>
      <c r="U13" s="112">
        <v>1</v>
      </c>
    </row>
    <row r="14" spans="3:21" ht="18.75">
      <c r="C14" s="68" t="s">
        <v>173</v>
      </c>
      <c r="D14" s="4" t="s">
        <v>313</v>
      </c>
      <c r="E14" s="30">
        <f>SUMIF(Tabla26[CODIGO], Tabla15[[#This Row],[CODIGO ]], Tabla26[CANTIDAD])</f>
        <v>5</v>
      </c>
      <c r="F14" s="30">
        <f>SUMIF(Tabla37[CODIGO], Tabla15[[#This Row],[CODIGO ]], Tabla37[CANTIDAD])</f>
        <v>0</v>
      </c>
      <c r="G14" s="26">
        <f>Tabla15[[#This Row],[ENTRADAS ]]-Tabla15[[#This Row],[SALIDAS ]]</f>
        <v>5</v>
      </c>
      <c r="K14" s="71" t="s">
        <v>173</v>
      </c>
      <c r="L14" s="74" t="str">
        <f>IFERROR(VLOOKUP(Tabla26[[#This Row],[CODIGO]],Tabla15[],2,FALSE),"NO EXISTE")</f>
        <v>CARTULINA IRIS PLIEGO 50X65 5/20 MARCAS</v>
      </c>
      <c r="M14" s="87">
        <v>44669</v>
      </c>
      <c r="N14" s="77">
        <v>5</v>
      </c>
      <c r="R14" s="112" t="s">
        <v>200</v>
      </c>
      <c r="S14" s="112" t="str">
        <f>IFERROR(VLOOKUP(Tabla37[[#This Row],[CODIGO]],Tabla15[],2,FALSE),"NO EXISTE")</f>
        <v>CUTTER GRANDE SOLIDOS 10052 5/10 SMART</v>
      </c>
      <c r="T14" s="113">
        <v>44718</v>
      </c>
      <c r="U14" s="112">
        <v>1</v>
      </c>
    </row>
    <row r="15" spans="3:21" ht="18.75">
      <c r="C15" s="68" t="s">
        <v>174</v>
      </c>
      <c r="D15" s="4" t="s">
        <v>314</v>
      </c>
      <c r="E15" s="30">
        <f>SUMIF(Tabla26[CODIGO], Tabla15[[#This Row],[CODIGO ]], Tabla26[CANTIDAD])</f>
        <v>5</v>
      </c>
      <c r="F15" s="30">
        <f>SUMIF(Tabla37[CODIGO], Tabla15[[#This Row],[CODIGO ]], Tabla37[CANTIDAD])</f>
        <v>0</v>
      </c>
      <c r="G15" s="26">
        <f>Tabla15[[#This Row],[ENTRADAS ]]-Tabla15[[#This Row],[SALIDAS ]]</f>
        <v>5</v>
      </c>
      <c r="K15" s="71" t="s">
        <v>174</v>
      </c>
      <c r="L15" s="74" t="str">
        <f>IFERROR(VLOOKUP(Tabla26[[#This Row],[CODIGO]],Tabla15[],2,FALSE),"NO EXISTE")</f>
        <v>CASCARON 1/8 28X35.5 5/10 DIPATH</v>
      </c>
      <c r="M15" s="87">
        <v>44669</v>
      </c>
      <c r="N15" s="77">
        <v>5</v>
      </c>
      <c r="R15" s="112" t="s">
        <v>172</v>
      </c>
      <c r="S15" s="112" t="str">
        <f>IFERROR(VLOOKUP(Tabla37[[#This Row],[CODIGO]],Tabla15[],2,FALSE),"NO EXISTE")</f>
        <v>CARTULINA FLUORECENTE COLORES 10/40 PLIEGO SM</v>
      </c>
      <c r="T15" s="113">
        <v>44718</v>
      </c>
      <c r="U15" s="112">
        <v>1</v>
      </c>
    </row>
    <row r="16" spans="3:21" ht="18.75">
      <c r="C16" s="68" t="s">
        <v>175</v>
      </c>
      <c r="D16" s="4" t="s">
        <v>315</v>
      </c>
      <c r="E16" s="30">
        <f>SUMIF(Tabla26[CODIGO], Tabla15[[#This Row],[CODIGO ]], Tabla26[CANTIDAD])</f>
        <v>3</v>
      </c>
      <c r="F16" s="30">
        <f>SUMIF(Tabla37[CODIGO], Tabla15[[#This Row],[CODIGO ]], Tabla37[CANTIDAD])</f>
        <v>0</v>
      </c>
      <c r="G16" s="26">
        <f>Tabla15[[#This Row],[ENTRADAS ]]-Tabla15[[#This Row],[SALIDAS ]]</f>
        <v>3</v>
      </c>
      <c r="K16" s="71" t="s">
        <v>175</v>
      </c>
      <c r="L16" s="74" t="str">
        <f>IFERROR(VLOOKUP(Tabla26[[#This Row],[CODIGO]],Tabla15[],2,FALSE),"NO EXISTE")</f>
        <v>CINTA ADH. TRANSPARENTE 48X50 3/6 JANEL</v>
      </c>
      <c r="M16" s="87">
        <v>44669</v>
      </c>
      <c r="N16" s="77">
        <v>3</v>
      </c>
      <c r="R16" s="112" t="s">
        <v>195</v>
      </c>
      <c r="S16" s="112" t="str">
        <f>IFERROR(VLOOKUP(Tabla37[[#This Row],[CODIGO]],Tabla15[],2,FALSE),"NO EXISTE")</f>
        <v>LAPIZ TRIANGULAR BLACK PEPS 12/36 MAPED</v>
      </c>
      <c r="T16" s="113">
        <v>44718</v>
      </c>
      <c r="U16" s="112">
        <v>1</v>
      </c>
    </row>
    <row r="17" spans="3:21" ht="18.75">
      <c r="C17" s="68" t="s">
        <v>176</v>
      </c>
      <c r="D17" s="4" t="s">
        <v>316</v>
      </c>
      <c r="E17" s="30">
        <f>SUMIF(Tabla26[CODIGO], Tabla15[[#This Row],[CODIGO ]], Tabla26[CANTIDAD])</f>
        <v>2</v>
      </c>
      <c r="F17" s="30">
        <f>SUMIF(Tabla37[CODIGO], Tabla15[[#This Row],[CODIGO ]], Tabla37[CANTIDAD])</f>
        <v>0</v>
      </c>
      <c r="G17" s="26">
        <f>Tabla15[[#This Row],[ENTRADAS ]]-Tabla15[[#This Row],[SALIDAS ]]</f>
        <v>2</v>
      </c>
      <c r="K17" s="71" t="s">
        <v>176</v>
      </c>
      <c r="L17" s="74" t="str">
        <f>IFERROR(VLOOKUP(Tabla26[[#This Row],[CODIGO]],Tabla15[],2,FALSE),"NO EXISTE")</f>
        <v>CLIP TROPICALIZADO No.3 100PZ 2/5 BACO</v>
      </c>
      <c r="M17" s="87">
        <v>44669</v>
      </c>
      <c r="N17" s="77">
        <v>2</v>
      </c>
      <c r="R17" s="112" t="s">
        <v>191</v>
      </c>
      <c r="S17" s="112" t="str">
        <f>IFERROR(VLOOKUP(Tabla37[[#This Row],[CODIGO]],Tabla15[],2,FALSE),"NO EXISTE")</f>
        <v>GOMA GM-20 PM 10/20 MAE</v>
      </c>
      <c r="T17" s="113">
        <v>44719</v>
      </c>
      <c r="U17" s="112">
        <v>2</v>
      </c>
    </row>
    <row r="18" spans="3:21" ht="18.75">
      <c r="C18" s="68" t="s">
        <v>177</v>
      </c>
      <c r="D18" s="4" t="s">
        <v>318</v>
      </c>
      <c r="E18" s="30">
        <f>SUMIF(Tabla26[CODIGO], Tabla15[[#This Row],[CODIGO ]], Tabla26[CANTIDAD])</f>
        <v>10</v>
      </c>
      <c r="F18" s="30">
        <f>SUMIF(Tabla37[CODIGO], Tabla15[[#This Row],[CODIGO ]], Tabla37[CANTIDAD])</f>
        <v>0</v>
      </c>
      <c r="G18" s="26">
        <f>Tabla15[[#This Row],[ENTRADAS ]]-Tabla15[[#This Row],[SALIDAS ]]</f>
        <v>10</v>
      </c>
      <c r="K18" s="71" t="s">
        <v>177</v>
      </c>
      <c r="L18" s="74" t="str">
        <f>IFERROR(VLOOKUP(Tabla26[[#This Row],[CODIGO]],Tabla15[],2,FALSE),"NO EXISTE")</f>
        <v>PLASTILINA CAJA 10 BARRAS 20004 3/6 SMARTY</v>
      </c>
      <c r="M18" s="87">
        <v>44669</v>
      </c>
      <c r="N18" s="77">
        <v>10</v>
      </c>
      <c r="R18" s="112" t="s">
        <v>167</v>
      </c>
      <c r="S18" s="112" t="str">
        <f>IFERROR(VLOOKUP(Tabla37[[#This Row],[CODIGO]],Tabla15[],2,FALSE),"NO EXISTE")</f>
        <v>BOLIGRAFO PIN POINT MEDIANO AZUL 1MM 12/36 AZOR</v>
      </c>
      <c r="T18" s="113">
        <v>44719</v>
      </c>
      <c r="U18" s="112">
        <v>1</v>
      </c>
    </row>
    <row r="19" spans="3:21" ht="18.75">
      <c r="C19" s="68" t="s">
        <v>178</v>
      </c>
      <c r="D19" s="4" t="s">
        <v>319</v>
      </c>
      <c r="E19" s="30">
        <f>SUMIF(Tabla26[CODIGO], Tabla15[[#This Row],[CODIGO ]], Tabla26[CANTIDAD])</f>
        <v>2</v>
      </c>
      <c r="F19" s="30">
        <f>SUMIF(Tabla37[CODIGO], Tabla15[[#This Row],[CODIGO ]], Tabla37[CANTIDAD])</f>
        <v>0</v>
      </c>
      <c r="G19" s="26">
        <f>Tabla15[[#This Row],[ENTRADAS ]]-Tabla15[[#This Row],[SALIDAS ]]</f>
        <v>2</v>
      </c>
      <c r="K19" s="71" t="s">
        <v>178</v>
      </c>
      <c r="L19" s="74" t="str">
        <f>IFERROR(VLOOKUP(Tabla26[[#This Row],[CODIGO]],Tabla15[],2,FALSE),"NO EXISTE")</f>
        <v>CORRECTOR PLUMA 5ML PCOR2 3/6 JUMBO</v>
      </c>
      <c r="M19" s="87">
        <v>44669</v>
      </c>
      <c r="N19" s="77">
        <v>2</v>
      </c>
      <c r="R19" s="112" t="s">
        <v>168</v>
      </c>
      <c r="S19" s="112" t="str">
        <f>IFERROR(VLOOKUP(Tabla37[[#This Row],[CODIGO]],Tabla15[],2,FALSE),"NO EXISTE")</f>
        <v>BOLIGRAFO PIN POINT MEDIANO NEGRO 1MM 12/36 AZOR</v>
      </c>
      <c r="T19" s="113">
        <v>44719</v>
      </c>
      <c r="U19" s="112">
        <v>1</v>
      </c>
    </row>
    <row r="20" spans="3:21" ht="18.75">
      <c r="C20" s="68" t="s">
        <v>179</v>
      </c>
      <c r="D20" s="4" t="s">
        <v>320</v>
      </c>
      <c r="E20" s="30">
        <f>SUMIF(Tabla26[CODIGO], Tabla15[[#This Row],[CODIGO ]], Tabla26[CANTIDAD])</f>
        <v>3</v>
      </c>
      <c r="F20" s="30">
        <f>SUMIF(Tabla37[CODIGO], Tabla15[[#This Row],[CODIGO ]], Tabla37[CANTIDAD])</f>
        <v>0</v>
      </c>
      <c r="G20" s="26">
        <f>Tabla15[[#This Row],[ENTRADAS ]]-Tabla15[[#This Row],[SALIDAS ]]</f>
        <v>3</v>
      </c>
      <c r="K20" s="71" t="s">
        <v>179</v>
      </c>
      <c r="L20" s="74" t="str">
        <f>IFERROR(VLOOKUP(Tabla26[[#This Row],[CODIGO]],Tabla15[],2,FALSE),"NO EXISTE")</f>
        <v>CRAYON TRIAN. 12 JUMBO 40516 3/6 SMARTY</v>
      </c>
      <c r="M20" s="87">
        <v>44669</v>
      </c>
      <c r="N20" s="77">
        <v>3</v>
      </c>
      <c r="R20" s="112" t="s">
        <v>169</v>
      </c>
      <c r="S20" s="112" t="str">
        <f>IFERROR(VLOOKUP(Tabla37[[#This Row],[CODIGO]],Tabla15[],2,FALSE),"NO EXISTE")</f>
        <v>BOLIGRAFO PIN POINT MEDIANO ROJO 1MM 12/36 AZOR</v>
      </c>
      <c r="T20" s="113">
        <v>44719</v>
      </c>
      <c r="U20" s="112">
        <v>1</v>
      </c>
    </row>
    <row r="21" spans="3:21" ht="18.75">
      <c r="C21" s="68" t="s">
        <v>180</v>
      </c>
      <c r="D21" s="4" t="s">
        <v>321</v>
      </c>
      <c r="E21" s="30">
        <f>SUMIF(Tabla26[CODIGO], Tabla15[[#This Row],[CODIGO ]], Tabla26[CANTIDAD])</f>
        <v>6</v>
      </c>
      <c r="F21" s="30">
        <f>SUMIF(Tabla37[CODIGO], Tabla15[[#This Row],[CODIGO ]], Tabla37[CANTIDAD])</f>
        <v>0</v>
      </c>
      <c r="G21" s="26">
        <f>Tabla15[[#This Row],[ENTRADAS ]]-Tabla15[[#This Row],[SALIDAS ]]</f>
        <v>6</v>
      </c>
      <c r="K21" s="71" t="s">
        <v>180</v>
      </c>
      <c r="L21" s="74" t="str">
        <f>IFERROR(VLOOKUP(Tabla26[[#This Row],[CODIGO]],Tabla15[],2,FALSE),"NO EXISTE")</f>
        <v>CUADERNO ITALIANO ESPIRAL RAYA 100H 6/25 JOCAR</v>
      </c>
      <c r="M21" s="87">
        <v>44669</v>
      </c>
      <c r="N21" s="77">
        <v>6</v>
      </c>
      <c r="R21" s="112" t="s">
        <v>200</v>
      </c>
      <c r="S21" s="112" t="str">
        <f>IFERROR(VLOOKUP(Tabla37[[#This Row],[CODIGO]],Tabla15[],2,FALSE),"NO EXISTE")</f>
        <v>CUTTER GRANDE SOLIDOS 10052 5/10 SMART</v>
      </c>
      <c r="T21" s="113">
        <v>44719</v>
      </c>
      <c r="U21" s="112">
        <v>1</v>
      </c>
    </row>
    <row r="22" spans="3:21" ht="18.75">
      <c r="C22" s="68" t="s">
        <v>181</v>
      </c>
      <c r="D22" s="4" t="s">
        <v>322</v>
      </c>
      <c r="E22" s="30">
        <f>SUMIF(Tabla26[CODIGO], Tabla15[[#This Row],[CODIGO ]], Tabla26[CANTIDAD])</f>
        <v>6</v>
      </c>
      <c r="F22" s="30">
        <f>SUMIF(Tabla37[CODIGO], Tabla15[[#This Row],[CODIGO ]], Tabla37[CANTIDAD])</f>
        <v>0</v>
      </c>
      <c r="G22" s="26">
        <f>Tabla15[[#This Row],[ENTRADAS ]]-Tabla15[[#This Row],[SALIDAS ]]</f>
        <v>6</v>
      </c>
      <c r="K22" s="71" t="s">
        <v>181</v>
      </c>
      <c r="L22" s="74" t="str">
        <f>IFERROR(VLOOKUP(Tabla26[[#This Row],[CODIGO]],Tabla15[],2,FALSE),"NO EXISTE")</f>
        <v>CUADERNO ITALIANO ESPIRAL C-7 100H 6/25 JOCAR</v>
      </c>
      <c r="M22" s="87">
        <v>44669</v>
      </c>
      <c r="N22" s="77">
        <v>6</v>
      </c>
      <c r="R22" s="112" t="s">
        <v>213</v>
      </c>
      <c r="S22" s="112" t="str">
        <f>IFERROR(VLOOKUP(Tabla37[[#This Row],[CODIGO]],Tabla15[],2,FALSE),"NO EXISTE")</f>
        <v>REGLA MADERA 30CM ANGOSTA 6/10 SILVA</v>
      </c>
      <c r="T22" s="113">
        <v>44719</v>
      </c>
      <c r="U22" s="112">
        <v>1</v>
      </c>
    </row>
    <row r="23" spans="3:21" ht="18.75">
      <c r="C23" s="68" t="s">
        <v>182</v>
      </c>
      <c r="D23" s="4" t="s">
        <v>323</v>
      </c>
      <c r="E23" s="30">
        <f>SUMIF(Tabla26[CODIGO], Tabla15[[#This Row],[CODIGO ]], Tabla26[CANTIDAD])</f>
        <v>5</v>
      </c>
      <c r="F23" s="30">
        <f>SUMIF(Tabla37[CODIGO], Tabla15[[#This Row],[CODIGO ]], Tabla37[CANTIDAD])</f>
        <v>0</v>
      </c>
      <c r="G23" s="26">
        <f>Tabla15[[#This Row],[ENTRADAS ]]-Tabla15[[#This Row],[SALIDAS ]]</f>
        <v>5</v>
      </c>
      <c r="K23" s="71" t="s">
        <v>182</v>
      </c>
      <c r="L23" s="74" t="str">
        <f>IFERROR(VLOOKUP(Tabla26[[#This Row],[CODIGO]],Tabla15[],2,FALSE),"NO EXISTE")</f>
        <v>CUADERNO PROF. ESP. RAYA 100H 08085 5/25 SWING</v>
      </c>
      <c r="M23" s="87">
        <v>44669</v>
      </c>
      <c r="N23" s="77">
        <v>5</v>
      </c>
      <c r="R23" s="112" t="s">
        <v>195</v>
      </c>
      <c r="S23" s="112" t="str">
        <f>IFERROR(VLOOKUP(Tabla37[[#This Row],[CODIGO]],Tabla15[],2,FALSE),"NO EXISTE")</f>
        <v>LAPIZ TRIANGULAR BLACK PEPS 12/36 MAPED</v>
      </c>
      <c r="T23" s="113">
        <v>44720</v>
      </c>
      <c r="U23" s="112">
        <v>2</v>
      </c>
    </row>
    <row r="24" spans="3:21" ht="18.75">
      <c r="C24" s="68" t="s">
        <v>183</v>
      </c>
      <c r="D24" s="88" t="s">
        <v>324</v>
      </c>
      <c r="E24" s="30">
        <f>SUMIF(Tabla26[CODIGO], Tabla15[[#This Row],[CODIGO ]], Tabla26[CANTIDAD])</f>
        <v>5</v>
      </c>
      <c r="F24" s="30">
        <f>SUMIF(Tabla37[CODIGO], Tabla15[[#This Row],[CODIGO ]], Tabla37[CANTIDAD])</f>
        <v>5</v>
      </c>
      <c r="G24" s="26">
        <f>Tabla15[[#This Row],[ENTRADAS ]]-Tabla15[[#This Row],[SALIDAS ]]</f>
        <v>0</v>
      </c>
      <c r="K24" s="71" t="s">
        <v>183</v>
      </c>
      <c r="L24" s="74" t="str">
        <f>IFERROR(VLOOKUP(Tabla26[[#This Row],[CODIGO]],Tabla15[],2,FALSE),"NO EXISTE")</f>
        <v>CUADERNO PROF. ESP. C-7 100H 08088 5/25 SWING</v>
      </c>
      <c r="M24" s="87">
        <v>44669</v>
      </c>
      <c r="N24" s="77">
        <v>5</v>
      </c>
      <c r="R24" s="112" t="s">
        <v>223</v>
      </c>
      <c r="S24" s="112" t="str">
        <f>IFERROR(VLOOKUP(Tabla37[[#This Row],[CODIGO]],Tabla15[],2,FALSE),"NO EXISTE")</f>
        <v>SACAPUNTA PLASTICO BOLSA 25PZ E-100 1/3 KAISER</v>
      </c>
      <c r="T24" s="113">
        <v>44720</v>
      </c>
      <c r="U24" s="112">
        <v>1</v>
      </c>
    </row>
    <row r="25" spans="3:21" ht="18.75">
      <c r="C25" s="68" t="s">
        <v>184</v>
      </c>
      <c r="D25" s="4" t="s">
        <v>326</v>
      </c>
      <c r="E25" s="30">
        <f>SUMIF(Tabla26[CODIGO], Tabla15[[#This Row],[CODIGO ]], Tabla26[CANTIDAD])</f>
        <v>25</v>
      </c>
      <c r="F25" s="30">
        <f>SUMIF(Tabla37[CODIGO], Tabla15[[#This Row],[CODIGO ]], Tabla37[CANTIDAD])</f>
        <v>0</v>
      </c>
      <c r="G25" s="26">
        <f>Tabla15[[#This Row],[ENTRADAS ]]-Tabla15[[#This Row],[SALIDAS ]]</f>
        <v>25</v>
      </c>
      <c r="K25" s="71" t="s">
        <v>184</v>
      </c>
      <c r="L25" s="74" t="str">
        <f>IFERROR(VLOOKUP(Tabla26[[#This Row],[CODIGO]],Tabla15[],2,FALSE),"NO EXISTE")</f>
        <v>DIUREX ADH. 12X10 25/50 OFFILAND</v>
      </c>
      <c r="M25" s="87">
        <v>44669</v>
      </c>
      <c r="N25" s="77">
        <v>25</v>
      </c>
      <c r="R25" s="112" t="s">
        <v>191</v>
      </c>
      <c r="S25" s="112" t="str">
        <f>IFERROR(VLOOKUP(Tabla37[[#This Row],[CODIGO]],Tabla15[],2,FALSE),"NO EXISTE")</f>
        <v>GOMA GM-20 PM 10/20 MAE</v>
      </c>
      <c r="T25" s="113">
        <v>44720</v>
      </c>
      <c r="U25" s="112">
        <v>1</v>
      </c>
    </row>
    <row r="26" spans="3:21" ht="18.75">
      <c r="C26" s="68" t="s">
        <v>185</v>
      </c>
      <c r="D26" s="4" t="s">
        <v>327</v>
      </c>
      <c r="E26" s="30">
        <f>SUMIF(Tabla26[CODIGO], Tabla15[[#This Row],[CODIGO ]], Tabla26[CANTIDAD])</f>
        <v>12</v>
      </c>
      <c r="F26" s="30">
        <f>SUMIF(Tabla37[CODIGO], Tabla15[[#This Row],[CODIGO ]], Tabla37[CANTIDAD])</f>
        <v>0</v>
      </c>
      <c r="G26" s="26">
        <f>Tabla15[[#This Row],[ENTRADAS ]]-Tabla15[[#This Row],[SALIDAS ]]</f>
        <v>12</v>
      </c>
      <c r="K26" s="71" t="s">
        <v>185</v>
      </c>
      <c r="L26" s="74" t="str">
        <f>IFERROR(VLOOKUP(Tabla26[[#This Row],[CODIGO]],Tabla15[],2,FALSE),"NO EXISTE")</f>
        <v>FOAMI CARTA COLORES 12/24 MARCAS</v>
      </c>
      <c r="M26" s="87">
        <v>44669</v>
      </c>
      <c r="N26" s="77">
        <v>12</v>
      </c>
      <c r="R26" s="1"/>
      <c r="S26" s="1"/>
      <c r="T26" s="1"/>
      <c r="U26" s="1"/>
    </row>
    <row r="27" spans="3:21" ht="18.75">
      <c r="C27" s="68" t="s">
        <v>186</v>
      </c>
      <c r="D27" s="4" t="s">
        <v>328</v>
      </c>
      <c r="E27" s="30">
        <f>SUMIF(Tabla26[CODIGO], Tabla15[[#This Row],[CODIGO ]], Tabla26[CANTIDAD])</f>
        <v>5</v>
      </c>
      <c r="F27" s="30">
        <f>SUMIF(Tabla37[CODIGO], Tabla15[[#This Row],[CODIGO ]], Tabla37[CANTIDAD])</f>
        <v>0</v>
      </c>
      <c r="G27" s="26">
        <f>Tabla15[[#This Row],[ENTRADAS ]]-Tabla15[[#This Row],[SALIDAS ]]</f>
        <v>5</v>
      </c>
      <c r="K27" s="71" t="s">
        <v>186</v>
      </c>
      <c r="L27" s="74" t="str">
        <f>IFERROR(VLOOKUP(Tabla26[[#This Row],[CODIGO]],Tabla15[],2,FALSE),"NO EXISTE")</f>
        <v>FOAMI CARTA DIAMANTADO 5/20 COLORES</v>
      </c>
      <c r="M27" s="87">
        <v>44669</v>
      </c>
      <c r="N27" s="77">
        <v>5</v>
      </c>
      <c r="R27" s="1"/>
      <c r="S27" s="1"/>
      <c r="T27" s="1"/>
      <c r="U27" s="1"/>
    </row>
    <row r="28" spans="3:21" ht="18.75">
      <c r="C28" s="68" t="s">
        <v>187</v>
      </c>
      <c r="D28" s="4" t="s">
        <v>329</v>
      </c>
      <c r="E28" s="30">
        <f>SUMIF(Tabla26[CODIGO], Tabla15[[#This Row],[CODIGO ]], Tabla26[CANTIDAD])</f>
        <v>3</v>
      </c>
      <c r="F28" s="30">
        <f>SUMIF(Tabla37[CODIGO], Tabla15[[#This Row],[CODIGO ]], Tabla37[CANTIDAD])</f>
        <v>0</v>
      </c>
      <c r="G28" s="26">
        <f>Tabla15[[#This Row],[ENTRADAS ]]-Tabla15[[#This Row],[SALIDAS ]]</f>
        <v>3</v>
      </c>
      <c r="K28" s="71" t="s">
        <v>187</v>
      </c>
      <c r="L28" s="74" t="str">
        <f>IFERROR(VLOOKUP(Tabla26[[#This Row],[CODIGO]],Tabla15[],2,FALSE),"NO EXISTE")</f>
        <v>FOAMI PLIEGO 70X95 3/6 MARCAS</v>
      </c>
      <c r="M28" s="87">
        <v>44669</v>
      </c>
      <c r="N28" s="77">
        <v>3</v>
      </c>
      <c r="R28" s="1"/>
      <c r="S28" s="1"/>
      <c r="T28" s="1"/>
      <c r="U28" s="1"/>
    </row>
    <row r="29" spans="3:21" ht="18.75">
      <c r="C29" s="68" t="s">
        <v>188</v>
      </c>
      <c r="D29" s="4" t="s">
        <v>331</v>
      </c>
      <c r="E29" s="30">
        <f>SUMIF(Tabla26[CODIGO], Tabla15[[#This Row],[CODIGO ]], Tabla26[CANTIDAD])</f>
        <v>5</v>
      </c>
      <c r="F29" s="30">
        <f>SUMIF(Tabla37[CODIGO], Tabla15[[#This Row],[CODIGO ]], Tabla37[CANTIDAD])</f>
        <v>0</v>
      </c>
      <c r="G29" s="26">
        <f>Tabla15[[#This Row],[ENTRADAS ]]-Tabla15[[#This Row],[SALIDAS ]]</f>
        <v>5</v>
      </c>
      <c r="K29" s="71" t="s">
        <v>188</v>
      </c>
      <c r="L29" s="74" t="str">
        <f>IFERROR(VLOOKUP(Tabla26[[#This Row],[CODIGO]],Tabla15[],2,FALSE),"NO EXISTE")</f>
        <v>FOAMI PLIEGO DIAMANTADO 55X43 5/10 SM</v>
      </c>
      <c r="M29" s="87">
        <v>44669</v>
      </c>
      <c r="N29" s="77">
        <v>5</v>
      </c>
      <c r="R29" s="1"/>
      <c r="S29" s="1"/>
      <c r="T29" s="1"/>
      <c r="U29" s="1"/>
    </row>
    <row r="30" spans="3:21" ht="18.75">
      <c r="C30" s="68" t="s">
        <v>189</v>
      </c>
      <c r="D30" s="4" t="s">
        <v>332</v>
      </c>
      <c r="E30" s="30">
        <f>SUMIF(Tabla26[CODIGO], Tabla15[[#This Row],[CODIGO ]], Tabla26[CANTIDAD])</f>
        <v>3</v>
      </c>
      <c r="F30" s="30">
        <f>SUMIF(Tabla37[CODIGO], Tabla15[[#This Row],[CODIGO ]], Tabla37[CANTIDAD])</f>
        <v>0</v>
      </c>
      <c r="G30" s="26">
        <f>Tabla15[[#This Row],[ENTRADAS ]]-Tabla15[[#This Row],[SALIDAS ]]</f>
        <v>3</v>
      </c>
      <c r="K30" s="71" t="s">
        <v>189</v>
      </c>
      <c r="L30" s="74" t="str">
        <f>IFERROR(VLOOKUP(Tabla26[[#This Row],[CODIGO]],Tabla15[],2,FALSE),"NO EXISTE")</f>
        <v>GISES BLANCOS C/12 72009 3/6 BACO</v>
      </c>
      <c r="M30" s="87">
        <v>44669</v>
      </c>
      <c r="N30" s="77">
        <v>3</v>
      </c>
      <c r="R30" s="1"/>
      <c r="S30" s="1"/>
      <c r="T30" s="1"/>
      <c r="U30" s="1"/>
    </row>
    <row r="31" spans="3:21" ht="18.75">
      <c r="C31" s="68" t="s">
        <v>190</v>
      </c>
      <c r="D31" s="4" t="s">
        <v>333</v>
      </c>
      <c r="E31" s="30">
        <f>SUMIF(Tabla26[CODIGO], Tabla15[[#This Row],[CODIGO ]], Tabla26[CANTIDAD])</f>
        <v>3</v>
      </c>
      <c r="F31" s="30">
        <f>SUMIF(Tabla37[CODIGO], Tabla15[[#This Row],[CODIGO ]], Tabla37[CANTIDAD])</f>
        <v>0</v>
      </c>
      <c r="G31" s="26">
        <f>Tabla15[[#This Row],[ENTRADAS ]]-Tabla15[[#This Row],[SALIDAS ]]</f>
        <v>3</v>
      </c>
      <c r="K31" s="71" t="s">
        <v>190</v>
      </c>
      <c r="L31" s="74" t="str">
        <f>IFERROR(VLOOKUP(Tabla26[[#This Row],[CODIGO]],Tabla15[],2,FALSE),"NO EXISTE")</f>
        <v>GISES COLORES 12 72023 3/6 BACO</v>
      </c>
      <c r="M31" s="87">
        <v>44669</v>
      </c>
      <c r="N31" s="77">
        <v>3</v>
      </c>
      <c r="R31" s="1"/>
      <c r="S31" s="1"/>
      <c r="T31" s="1"/>
      <c r="U31" s="1"/>
    </row>
    <row r="32" spans="3:21" ht="18.75">
      <c r="C32" s="68" t="s">
        <v>191</v>
      </c>
      <c r="D32" s="4" t="s">
        <v>334</v>
      </c>
      <c r="E32" s="30">
        <f>SUMIF(Tabla26[CODIGO], Tabla15[[#This Row],[CODIGO ]], Tabla26[CANTIDAD])</f>
        <v>10</v>
      </c>
      <c r="F32" s="30">
        <f>SUMIF(Tabla37[CODIGO], Tabla15[[#This Row],[CODIGO ]], Tabla37[CANTIDAD])</f>
        <v>3</v>
      </c>
      <c r="G32" s="26">
        <f>Tabla15[[#This Row],[ENTRADAS ]]-Tabla15[[#This Row],[SALIDAS ]]</f>
        <v>7</v>
      </c>
      <c r="K32" s="71" t="s">
        <v>191</v>
      </c>
      <c r="L32" s="74" t="str">
        <f>IFERROR(VLOOKUP(Tabla26[[#This Row],[CODIGO]],Tabla15[],2,FALSE),"NO EXISTE")</f>
        <v>GOMA GM-20 PM 10/20 MAE</v>
      </c>
      <c r="M32" s="87">
        <v>44669</v>
      </c>
      <c r="N32" s="77">
        <v>10</v>
      </c>
      <c r="R32" s="1"/>
      <c r="S32" s="1"/>
      <c r="T32" s="1"/>
      <c r="U32" s="1"/>
    </row>
    <row r="33" spans="3:21" ht="18.75">
      <c r="C33" s="68" t="s">
        <v>192</v>
      </c>
      <c r="D33" s="4" t="s">
        <v>335</v>
      </c>
      <c r="E33" s="30">
        <f>SUMIF(Tabla26[CODIGO], Tabla15[[#This Row],[CODIGO ]], Tabla26[CANTIDAD])</f>
        <v>50</v>
      </c>
      <c r="F33" s="30">
        <f>SUMIF(Tabla37[CODIGO], Tabla15[[#This Row],[CODIGO ]], Tabla37[CANTIDAD])</f>
        <v>0</v>
      </c>
      <c r="G33" s="26">
        <f>Tabla15[[#This Row],[ENTRADAS ]]-Tabla15[[#This Row],[SALIDAS ]]</f>
        <v>50</v>
      </c>
      <c r="K33" s="71" t="s">
        <v>192</v>
      </c>
      <c r="L33" s="74" t="str">
        <f>IFERROR(VLOOKUP(Tabla26[[#This Row],[CODIGO]],Tabla15[],2,FALSE),"NO EXISTE")</f>
        <v>HOJA CARTA COLOR VENTA S 50/100 SM</v>
      </c>
      <c r="M33" s="87">
        <v>44669</v>
      </c>
      <c r="N33" s="77">
        <v>50</v>
      </c>
      <c r="R33" s="1"/>
      <c r="S33" s="1"/>
      <c r="T33" s="1"/>
      <c r="U33" s="1"/>
    </row>
    <row r="34" spans="3:21" ht="18.75">
      <c r="C34" s="68" t="s">
        <v>193</v>
      </c>
      <c r="D34" s="4" t="s">
        <v>336</v>
      </c>
      <c r="E34" s="30">
        <f>SUMIF(Tabla26[CODIGO], Tabla15[[#This Row],[CODIGO ]], Tabla26[CANTIDAD])</f>
        <v>3</v>
      </c>
      <c r="F34" s="30">
        <f>SUMIF(Tabla37[CODIGO], Tabla15[[#This Row],[CODIGO ]], Tabla37[CANTIDAD])</f>
        <v>0</v>
      </c>
      <c r="G34" s="26">
        <f>Tabla15[[#This Row],[ENTRADAS ]]-Tabla15[[#This Row],[SALIDAS ]]</f>
        <v>3</v>
      </c>
      <c r="K34" s="71" t="s">
        <v>193</v>
      </c>
      <c r="L34" s="74" t="str">
        <f>IFERROR(VLOOKUP(Tabla26[[#This Row],[CODIGO]],Tabla15[],2,FALSE),"NO EXISTE")</f>
        <v>JUEGO GEOMETRIA MEDIANO 2032 3/6 KOALA</v>
      </c>
      <c r="M34" s="87">
        <v>44669</v>
      </c>
      <c r="N34" s="77">
        <v>3</v>
      </c>
      <c r="R34" s="1"/>
      <c r="S34" s="1"/>
      <c r="T34" s="1"/>
      <c r="U34" s="1"/>
    </row>
    <row r="35" spans="3:21" ht="18.75">
      <c r="C35" s="68" t="s">
        <v>194</v>
      </c>
      <c r="D35" s="4" t="s">
        <v>337</v>
      </c>
      <c r="E35" s="30">
        <f>SUMIF(Tabla26[CODIGO], Tabla15[[#This Row],[CODIGO ]], Tabla26[CANTIDAD])</f>
        <v>10</v>
      </c>
      <c r="F35" s="30">
        <f>SUMIF(Tabla37[CODIGO], Tabla15[[#This Row],[CODIGO ]], Tabla37[CANTIDAD])</f>
        <v>1</v>
      </c>
      <c r="G35" s="26">
        <f>Tabla15[[#This Row],[ENTRADAS ]]-Tabla15[[#This Row],[SALIDAS ]]</f>
        <v>9</v>
      </c>
      <c r="K35" s="71" t="s">
        <v>194</v>
      </c>
      <c r="L35" s="74" t="str">
        <f>IFERROR(VLOOKUP(Tabla26[[#This Row],[CODIGO]],Tabla15[],2,FALSE),"NO EXISTE")</f>
        <v>LAPIZ DUO GRAFITO-ROJO E-960 10/30 TRYME</v>
      </c>
      <c r="M35" s="87">
        <v>44669</v>
      </c>
      <c r="N35" s="77">
        <v>10</v>
      </c>
      <c r="R35" s="1"/>
      <c r="S35" s="1"/>
      <c r="T35" s="1"/>
      <c r="U35" s="1"/>
    </row>
    <row r="36" spans="3:21" ht="18.75">
      <c r="C36" s="68" t="s">
        <v>195</v>
      </c>
      <c r="D36" s="4" t="s">
        <v>338</v>
      </c>
      <c r="E36" s="30">
        <f>SUMIF(Tabla26[CODIGO], Tabla15[[#This Row],[CODIGO ]], Tabla26[CANTIDAD])</f>
        <v>12</v>
      </c>
      <c r="F36" s="30">
        <f>SUMIF(Tabla37[CODIGO], Tabla15[[#This Row],[CODIGO ]], Tabla37[CANTIDAD])</f>
        <v>3</v>
      </c>
      <c r="G36" s="26">
        <f>Tabla15[[#This Row],[ENTRADAS ]]-Tabla15[[#This Row],[SALIDAS ]]</f>
        <v>9</v>
      </c>
      <c r="K36" s="71" t="s">
        <v>195</v>
      </c>
      <c r="L36" s="74" t="str">
        <f>IFERROR(VLOOKUP(Tabla26[[#This Row],[CODIGO]],Tabla15[],2,FALSE),"NO EXISTE")</f>
        <v>LAPIZ TRIANGULAR BLACK PEPS 12/36 MAPED</v>
      </c>
      <c r="M36" s="87">
        <v>44669</v>
      </c>
      <c r="N36" s="77">
        <v>12</v>
      </c>
      <c r="R36" s="1"/>
      <c r="S36" s="1"/>
      <c r="T36" s="1"/>
      <c r="U36" s="1"/>
    </row>
    <row r="37" spans="3:21" ht="18.75">
      <c r="C37" s="68" t="s">
        <v>196</v>
      </c>
      <c r="D37" s="4" t="s">
        <v>339</v>
      </c>
      <c r="E37" s="30">
        <f>SUMIF(Tabla26[CODIGO], Tabla15[[#This Row],[CODIGO ]], Tabla26[CANTIDAD])</f>
        <v>12</v>
      </c>
      <c r="F37" s="30">
        <f>SUMIF(Tabla37[CODIGO], Tabla15[[#This Row],[CODIGO ]], Tabla37[CANTIDAD])</f>
        <v>0</v>
      </c>
      <c r="G37" s="26">
        <f>Tabla15[[#This Row],[ENTRADAS ]]-Tabla15[[#This Row],[SALIDAS ]]</f>
        <v>12</v>
      </c>
      <c r="K37" s="71" t="s">
        <v>196</v>
      </c>
      <c r="L37" s="74" t="str">
        <f>IFERROR(VLOOKUP(Tabla26[[#This Row],[CODIGO]],Tabla15[],2,FALSE),"NO EXISTE")</f>
        <v>LAPIZ GRAFITO HB2 C/36 12/36 PAPER M</v>
      </c>
      <c r="M37" s="87">
        <v>44669</v>
      </c>
      <c r="N37" s="77">
        <v>12</v>
      </c>
      <c r="R37" s="1"/>
      <c r="S37" s="1"/>
      <c r="T37" s="1"/>
      <c r="U37" s="1"/>
    </row>
    <row r="38" spans="3:21" ht="18.75">
      <c r="C38" s="68" t="s">
        <v>197</v>
      </c>
      <c r="D38" s="4" t="s">
        <v>341</v>
      </c>
      <c r="E38" s="30">
        <f>SUMIF(Tabla26[CODIGO], Tabla15[[#This Row],[CODIGO ]], Tabla26[CANTIDAD])</f>
        <v>1</v>
      </c>
      <c r="F38" s="30">
        <f>SUMIF(Tabla37[CODIGO], Tabla15[[#This Row],[CODIGO ]], Tabla37[CANTIDAD])</f>
        <v>0</v>
      </c>
      <c r="G38" s="26">
        <f>Tabla15[[#This Row],[ENTRADAS ]]-Tabla15[[#This Row],[SALIDAS ]]</f>
        <v>1</v>
      </c>
      <c r="K38" s="71" t="s">
        <v>197</v>
      </c>
      <c r="L38" s="74" t="str">
        <f>IFERROR(VLOOKUP(Tabla26[[#This Row],[CODIGO]],Tabla15[],2,FALSE),"NO EXISTE")</f>
        <v>LIGA COLORES N.10 80GR SOL 1/3 ABI</v>
      </c>
      <c r="M38" s="87">
        <v>44669</v>
      </c>
      <c r="N38" s="77">
        <v>1</v>
      </c>
      <c r="R38" s="1"/>
      <c r="S38" s="1"/>
      <c r="T38" s="1"/>
      <c r="U38" s="1"/>
    </row>
    <row r="39" spans="3:21" ht="18.75">
      <c r="C39" s="68" t="s">
        <v>198</v>
      </c>
      <c r="D39" s="4" t="s">
        <v>342</v>
      </c>
      <c r="E39" s="30">
        <f>SUMIF(Tabla26[CODIGO], Tabla15[[#This Row],[CODIGO ]], Tabla26[CANTIDAD])</f>
        <v>3</v>
      </c>
      <c r="F39" s="30">
        <f>SUMIF(Tabla37[CODIGO], Tabla15[[#This Row],[CODIGO ]], Tabla37[CANTIDAD])</f>
        <v>0</v>
      </c>
      <c r="G39" s="26">
        <f>Tabla15[[#This Row],[ENTRADAS ]]-Tabla15[[#This Row],[SALIDAS ]]</f>
        <v>3</v>
      </c>
      <c r="K39" s="71" t="s">
        <v>198</v>
      </c>
      <c r="L39" s="74" t="str">
        <f>IFERROR(VLOOKUP(Tabla26[[#This Row],[CODIGO]],Tabla15[],2,FALSE),"NO EXISTE")</f>
        <v>MARCADOR PERM. FINO NEGRO TATOO 3/10 BACO</v>
      </c>
      <c r="M39" s="87">
        <v>44669</v>
      </c>
      <c r="N39" s="77">
        <v>3</v>
      </c>
      <c r="R39" s="1"/>
      <c r="S39" s="1"/>
      <c r="T39" s="1"/>
      <c r="U39" s="1"/>
    </row>
    <row r="40" spans="3:21" ht="18.75">
      <c r="C40" s="68" t="s">
        <v>199</v>
      </c>
      <c r="D40" s="4" t="s">
        <v>343</v>
      </c>
      <c r="E40" s="30">
        <f>SUMIF(Tabla26[CODIGO], Tabla15[[#This Row],[CODIGO ]], Tabla26[CANTIDAD])</f>
        <v>5</v>
      </c>
      <c r="F40" s="30">
        <f>SUMIF(Tabla37[CODIGO], Tabla15[[#This Row],[CODIGO ]], Tabla37[CANTIDAD])</f>
        <v>0</v>
      </c>
      <c r="G40" s="26">
        <f>Tabla15[[#This Row],[ENTRADAS ]]-Tabla15[[#This Row],[SALIDAS ]]</f>
        <v>5</v>
      </c>
      <c r="K40" s="71" t="s">
        <v>199</v>
      </c>
      <c r="L40" s="74" t="str">
        <f>IFERROR(VLOOKUP(Tabla26[[#This Row],[CODIGO]],Tabla15[],2,FALSE),"NO EXISTE")</f>
        <v>MARCATEXTO FLUOR GRUESA COLORES BACOFLAH</v>
      </c>
      <c r="M40" s="87">
        <v>44669</v>
      </c>
      <c r="N40" s="77">
        <v>5</v>
      </c>
      <c r="R40" s="1"/>
      <c r="S40" s="1"/>
      <c r="T40" s="1"/>
      <c r="U40" s="1"/>
    </row>
    <row r="41" spans="3:21" ht="18.75">
      <c r="C41" s="68" t="s">
        <v>200</v>
      </c>
      <c r="D41" s="4" t="s">
        <v>344</v>
      </c>
      <c r="E41" s="30">
        <f>SUMIF(Tabla26[CODIGO], Tabla15[[#This Row],[CODIGO ]], Tabla26[CANTIDAD])</f>
        <v>5</v>
      </c>
      <c r="F41" s="30">
        <f>SUMIF(Tabla37[CODIGO], Tabla15[[#This Row],[CODIGO ]], Tabla37[CANTIDAD])</f>
        <v>2</v>
      </c>
      <c r="G41" s="26">
        <f>Tabla15[[#This Row],[ENTRADAS ]]-Tabla15[[#This Row],[SALIDAS ]]</f>
        <v>3</v>
      </c>
      <c r="K41" s="71" t="s">
        <v>200</v>
      </c>
      <c r="L41" s="74" t="str">
        <f>IFERROR(VLOOKUP(Tabla26[[#This Row],[CODIGO]],Tabla15[],2,FALSE),"NO EXISTE")</f>
        <v>CUTTER GRANDE SOLIDOS 10052 5/10 SMART</v>
      </c>
      <c r="M41" s="87">
        <v>44669</v>
      </c>
      <c r="N41" s="77">
        <v>5</v>
      </c>
      <c r="R41" s="1"/>
      <c r="S41" s="1"/>
      <c r="T41" s="1"/>
      <c r="U41" s="1"/>
    </row>
    <row r="42" spans="3:21" ht="18.75">
      <c r="C42" s="68" t="s">
        <v>201</v>
      </c>
      <c r="D42" s="4" t="s">
        <v>345</v>
      </c>
      <c r="E42" s="30">
        <f>SUMIF(Tabla26[CODIGO], Tabla15[[#This Row],[CODIGO ]], Tabla26[CANTIDAD])</f>
        <v>2</v>
      </c>
      <c r="F42" s="30">
        <f>SUMIF(Tabla37[CODIGO], Tabla15[[#This Row],[CODIGO ]], Tabla37[CANTIDAD])</f>
        <v>0</v>
      </c>
      <c r="G42" s="26">
        <f>Tabla15[[#This Row],[ENTRADAS ]]-Tabla15[[#This Row],[SALIDAS ]]</f>
        <v>2</v>
      </c>
      <c r="K42" s="71" t="s">
        <v>201</v>
      </c>
      <c r="L42" s="74" t="str">
        <f>IFERROR(VLOOKUP(Tabla26[[#This Row],[CODIGO]],Tabla15[],2,FALSE),"NO EXISTE")</f>
        <v>PLUMIN 24 COLORES WT6816-24 2/3 SHELY</v>
      </c>
      <c r="M42" s="87">
        <v>44669</v>
      </c>
      <c r="N42" s="77">
        <v>2</v>
      </c>
      <c r="R42" s="1"/>
      <c r="S42" s="1"/>
      <c r="T42" s="1"/>
      <c r="U42" s="1"/>
    </row>
    <row r="43" spans="3:21" ht="18.75">
      <c r="C43" s="68" t="s">
        <v>202</v>
      </c>
      <c r="D43" s="4" t="s">
        <v>347</v>
      </c>
      <c r="E43" s="30">
        <f>SUMIF(Tabla26[CODIGO], Tabla15[[#This Row],[CODIGO ]], Tabla26[CANTIDAD])</f>
        <v>25</v>
      </c>
      <c r="F43" s="30">
        <f>SUMIF(Tabla37[CODIGO], Tabla15[[#This Row],[CODIGO ]], Tabla37[CANTIDAD])</f>
        <v>0</v>
      </c>
      <c r="G43" s="26">
        <f>Tabla15[[#This Row],[ENTRADAS ]]-Tabla15[[#This Row],[SALIDAS ]]</f>
        <v>25</v>
      </c>
      <c r="K43" s="71" t="s">
        <v>202</v>
      </c>
      <c r="L43" s="74" t="str">
        <f>IFERROR(VLOOKUP(Tabla26[[#This Row],[CODIGO]],Tabla15[],2,FALSE),"NO EXISTE")</f>
        <v>PAPEL BOND BLANCO PLIEGO 70X95 25/50 SM</v>
      </c>
      <c r="M43" s="87">
        <v>44669</v>
      </c>
      <c r="N43" s="77">
        <v>25</v>
      </c>
      <c r="R43" s="1"/>
      <c r="S43" s="1"/>
      <c r="T43" s="1"/>
      <c r="U43" s="1"/>
    </row>
    <row r="44" spans="3:21" ht="18.75">
      <c r="C44" s="68" t="s">
        <v>203</v>
      </c>
      <c r="D44" s="4" t="s">
        <v>348</v>
      </c>
      <c r="E44" s="30">
        <f>SUMIF(Tabla26[CODIGO], Tabla15[[#This Row],[CODIGO ]], Tabla26[CANTIDAD])</f>
        <v>25</v>
      </c>
      <c r="F44" s="30">
        <f>SUMIF(Tabla37[CODIGO], Tabla15[[#This Row],[CODIGO ]], Tabla37[CANTIDAD])</f>
        <v>0</v>
      </c>
      <c r="G44" s="26">
        <f>Tabla15[[#This Row],[ENTRADAS ]]-Tabla15[[#This Row],[SALIDAS ]]</f>
        <v>25</v>
      </c>
      <c r="K44" s="71" t="s">
        <v>203</v>
      </c>
      <c r="L44" s="74" t="str">
        <f>IFERROR(VLOOKUP(Tabla26[[#This Row],[CODIGO]],Tabla15[],2,FALSE),"NO EXISTE")</f>
        <v>PAPEL BOND C-7 PLIEGO 70X95 25/50 SM</v>
      </c>
      <c r="M44" s="87">
        <v>44669</v>
      </c>
      <c r="N44" s="77">
        <v>25</v>
      </c>
      <c r="R44" s="1"/>
      <c r="S44" s="1"/>
      <c r="T44" s="1"/>
      <c r="U44" s="1"/>
    </row>
    <row r="45" spans="3:21" ht="18.75">
      <c r="C45" s="68" t="s">
        <v>204</v>
      </c>
      <c r="D45" s="4" t="s">
        <v>349</v>
      </c>
      <c r="E45" s="30">
        <f>SUMIF(Tabla26[CODIGO], Tabla15[[#This Row],[CODIGO ]], Tabla26[CANTIDAD])</f>
        <v>1</v>
      </c>
      <c r="F45" s="30">
        <f>SUMIF(Tabla37[CODIGO], Tabla15[[#This Row],[CODIGO ]], Tabla37[CANTIDAD])</f>
        <v>0</v>
      </c>
      <c r="G45" s="26">
        <f>Tabla15[[#This Row],[ENTRADAS ]]-Tabla15[[#This Row],[SALIDAS ]]</f>
        <v>1</v>
      </c>
      <c r="K45" s="71" t="s">
        <v>204</v>
      </c>
      <c r="L45" s="74" t="str">
        <f>IFERROR(VLOOKUP(Tabla26[[#This Row],[CODIGO]],Tabla15[],2,FALSE),"NO EXISTE")</f>
        <v>PAPEL BOND CARTA PAQ C/500 97% 1/3 AZUL SCRIBE</v>
      </c>
      <c r="M45" s="87">
        <v>44669</v>
      </c>
      <c r="N45" s="77">
        <v>1</v>
      </c>
      <c r="R45" s="1"/>
      <c r="S45" s="1"/>
      <c r="T45" s="1"/>
      <c r="U45" s="1"/>
    </row>
    <row r="46" spans="3:21" ht="18.75">
      <c r="C46" s="68" t="s">
        <v>205</v>
      </c>
      <c r="D46" s="4" t="s">
        <v>350</v>
      </c>
      <c r="E46" s="30">
        <f>SUMIF(Tabla26[CODIGO], Tabla15[[#This Row],[CODIGO ]], Tabla26[CANTIDAD])</f>
        <v>25</v>
      </c>
      <c r="F46" s="30">
        <f>SUMIF(Tabla37[CODIGO], Tabla15[[#This Row],[CODIGO ]], Tabla37[CANTIDAD])</f>
        <v>0</v>
      </c>
      <c r="G46" s="26">
        <f>Tabla15[[#This Row],[ENTRADAS ]]-Tabla15[[#This Row],[SALIDAS ]]</f>
        <v>25</v>
      </c>
      <c r="K46" s="71" t="s">
        <v>205</v>
      </c>
      <c r="L46" s="74" t="str">
        <f>IFERROR(VLOOKUP(Tabla26[[#This Row],[CODIGO]],Tabla15[],2,FALSE),"NO EXISTE")</f>
        <v>PAPEL CHINA COLORES 50X75 25/100 SM</v>
      </c>
      <c r="M46" s="87">
        <v>44669</v>
      </c>
      <c r="N46" s="77">
        <v>25</v>
      </c>
      <c r="R46" s="1"/>
      <c r="S46" s="1"/>
      <c r="T46" s="1"/>
      <c r="U46" s="1"/>
    </row>
    <row r="47" spans="3:21" ht="18.75">
      <c r="C47" s="68" t="s">
        <v>206</v>
      </c>
      <c r="D47" s="4" t="s">
        <v>351</v>
      </c>
      <c r="E47" s="30">
        <f>SUMIF(Tabla26[CODIGO], Tabla15[[#This Row],[CODIGO ]], Tabla26[CANTIDAD])</f>
        <v>10</v>
      </c>
      <c r="F47" s="30">
        <f>SUMIF(Tabla37[CODIGO], Tabla15[[#This Row],[CODIGO ]], Tabla37[CANTIDAD])</f>
        <v>0</v>
      </c>
      <c r="G47" s="26">
        <f>Tabla15[[#This Row],[ENTRADAS ]]-Tabla15[[#This Row],[SALIDAS ]]</f>
        <v>10</v>
      </c>
      <c r="K47" s="71" t="s">
        <v>206</v>
      </c>
      <c r="L47" s="74" t="str">
        <f>IFERROR(VLOOKUP(Tabla26[[#This Row],[CODIGO]],Tabla15[],2,FALSE),"NO EXISTE")</f>
        <v>PAPEL CREPE COLORES 50X2M 10/30 PINGUINO</v>
      </c>
      <c r="M47" s="87">
        <v>44669</v>
      </c>
      <c r="N47" s="77">
        <v>10</v>
      </c>
      <c r="R47" s="1"/>
      <c r="S47" s="1"/>
      <c r="T47" s="1"/>
      <c r="U47" s="1"/>
    </row>
    <row r="48" spans="3:21" ht="18.75">
      <c r="C48" s="68" t="s">
        <v>207</v>
      </c>
      <c r="D48" s="4" t="s">
        <v>352</v>
      </c>
      <c r="E48" s="30">
        <f>SUMIF(Tabla26[CODIGO], Tabla15[[#This Row],[CODIGO ]], Tabla26[CANTIDAD])</f>
        <v>25</v>
      </c>
      <c r="F48" s="30">
        <f>SUMIF(Tabla37[CODIGO], Tabla15[[#This Row],[CODIGO ]], Tabla37[CANTIDAD])</f>
        <v>0</v>
      </c>
      <c r="G48" s="26">
        <f>Tabla15[[#This Row],[ENTRADAS ]]-Tabla15[[#This Row],[SALIDAS ]]</f>
        <v>25</v>
      </c>
      <c r="K48" s="71" t="s">
        <v>207</v>
      </c>
      <c r="L48" s="74" t="str">
        <f>IFERROR(VLOOKUP(Tabla26[[#This Row],[CODIGO]],Tabla15[],2,FALSE),"NO EXISTE")</f>
        <v>PAPEL FANTASIA T/OCASION 25/50 MARCAS</v>
      </c>
      <c r="M48" s="87">
        <v>44669</v>
      </c>
      <c r="N48" s="77">
        <v>25</v>
      </c>
      <c r="R48" s="1"/>
      <c r="S48" s="1"/>
      <c r="T48" s="1"/>
      <c r="U48" s="1"/>
    </row>
    <row r="49" spans="3:21" ht="18.75">
      <c r="C49" s="68" t="s">
        <v>208</v>
      </c>
      <c r="D49" s="4" t="s">
        <v>353</v>
      </c>
      <c r="E49" s="30">
        <f>SUMIF(Tabla26[CODIGO], Tabla15[[#This Row],[CODIGO ]], Tabla26[CANTIDAD])</f>
        <v>25</v>
      </c>
      <c r="F49" s="30">
        <f>SUMIF(Tabla37[CODIGO], Tabla15[[#This Row],[CODIGO ]], Tabla37[CANTIDAD])</f>
        <v>3</v>
      </c>
      <c r="G49" s="26">
        <f>Tabla15[[#This Row],[ENTRADAS ]]-Tabla15[[#This Row],[SALIDAS ]]</f>
        <v>22</v>
      </c>
      <c r="K49" s="71" t="s">
        <v>208</v>
      </c>
      <c r="L49" s="74" t="str">
        <f>IFERROR(VLOOKUP(Tabla26[[#This Row],[CODIGO]],Tabla15[],2,FALSE),"NO EXISTE")</f>
        <v>PAPEL LUSTRE COLORES PLIEGO 50X75 25/50 SM</v>
      </c>
      <c r="M49" s="87">
        <v>44669</v>
      </c>
      <c r="N49" s="77">
        <v>25</v>
      </c>
      <c r="R49" s="1"/>
      <c r="S49" s="1"/>
      <c r="T49" s="1"/>
      <c r="U49" s="1"/>
    </row>
    <row r="50" spans="3:21" ht="18.75">
      <c r="C50" s="68" t="s">
        <v>209</v>
      </c>
      <c r="D50" s="4" t="s">
        <v>354</v>
      </c>
      <c r="E50" s="30">
        <f>SUMIF(Tabla26[CODIGO], Tabla15[[#This Row],[CODIGO ]], Tabla26[CANTIDAD])</f>
        <v>3</v>
      </c>
      <c r="F50" s="30">
        <f>SUMIF(Tabla37[CODIGO], Tabla15[[#This Row],[CODIGO ]], Tabla37[CANTIDAD])</f>
        <v>0</v>
      </c>
      <c r="G50" s="26">
        <f>Tabla15[[#This Row],[ENTRADAS ]]-Tabla15[[#This Row],[SALIDAS ]]</f>
        <v>3</v>
      </c>
      <c r="K50" s="71" t="s">
        <v>209</v>
      </c>
      <c r="L50" s="74" t="str">
        <f>IFERROR(VLOOKUP(Tabla26[[#This Row],[CODIGO]],Tabla15[],2,FALSE),"NO EXISTE")</f>
        <v>PEGAMENTO ADH. 21GR 10-20 3/6 DIXON</v>
      </c>
      <c r="M50" s="87">
        <v>44669</v>
      </c>
      <c r="N50" s="77">
        <v>3</v>
      </c>
      <c r="R50" s="1"/>
      <c r="S50" s="1"/>
      <c r="T50" s="1"/>
      <c r="U50" s="1"/>
    </row>
    <row r="51" spans="3:21" ht="18.75">
      <c r="C51" s="68" t="s">
        <v>210</v>
      </c>
      <c r="D51" s="4" t="s">
        <v>355</v>
      </c>
      <c r="E51" s="30">
        <f>SUMIF(Tabla26[CODIGO], Tabla15[[#This Row],[CODIGO ]], Tabla26[CANTIDAD])</f>
        <v>12</v>
      </c>
      <c r="F51" s="30">
        <f>SUMIF(Tabla37[CODIGO], Tabla15[[#This Row],[CODIGO ]], Tabla37[CANTIDAD])</f>
        <v>1</v>
      </c>
      <c r="G51" s="26">
        <f>Tabla15[[#This Row],[ENTRADAS ]]-Tabla15[[#This Row],[SALIDAS ]]</f>
        <v>11</v>
      </c>
      <c r="K51" s="71" t="s">
        <v>210</v>
      </c>
      <c r="L51" s="74" t="str">
        <f>IFERROR(VLOOKUP(Tabla26[[#This Row],[CODIGO]],Tabla15[],2,FALSE),"NO EXISTE")</f>
        <v>PEGAMENTO BLANCO 20GR 12/25 PEGA QUIP</v>
      </c>
      <c r="M51" s="87">
        <v>44669</v>
      </c>
      <c r="N51" s="77">
        <v>12</v>
      </c>
      <c r="R51" s="1"/>
      <c r="S51" s="1"/>
      <c r="T51" s="1"/>
      <c r="U51" s="1"/>
    </row>
    <row r="52" spans="3:21" ht="18.75">
      <c r="C52" s="68" t="s">
        <v>211</v>
      </c>
      <c r="D52" s="4" t="s">
        <v>356</v>
      </c>
      <c r="E52" s="30">
        <f>SUMIF(Tabla26[CODIGO], Tabla15[[#This Row],[CODIGO ]], Tabla26[CANTIDAD])</f>
        <v>2</v>
      </c>
      <c r="F52" s="30">
        <f>SUMIF(Tabla37[CODIGO], Tabla15[[#This Row],[CODIGO ]], Tabla37[CANTIDAD])</f>
        <v>0</v>
      </c>
      <c r="G52" s="26">
        <f>Tabla15[[#This Row],[ENTRADAS ]]-Tabla15[[#This Row],[SALIDAS ]]</f>
        <v>2</v>
      </c>
      <c r="K52" s="71" t="s">
        <v>211</v>
      </c>
      <c r="L52" s="74" t="str">
        <f>IFERROR(VLOOKUP(Tabla26[[#This Row],[CODIGO]],Tabla15[],2,FALSE),"NO EXISTE")</f>
        <v>PINZA SUJETA PAPEL 19MM 15120 C/12 2/5 SMART</v>
      </c>
      <c r="M52" s="87">
        <v>44669</v>
      </c>
      <c r="N52" s="77">
        <v>2</v>
      </c>
      <c r="R52" s="1"/>
      <c r="S52" s="1"/>
      <c r="T52" s="1"/>
      <c r="U52" s="1"/>
    </row>
    <row r="53" spans="3:21" ht="18.75">
      <c r="C53" s="68" t="s">
        <v>212</v>
      </c>
      <c r="D53" s="4" t="s">
        <v>318</v>
      </c>
      <c r="E53" s="30">
        <f>SUMIF(Tabla26[CODIGO], Tabla15[[#This Row],[CODIGO ]], Tabla26[CANTIDAD])</f>
        <v>3</v>
      </c>
      <c r="F53" s="30">
        <f>SUMIF(Tabla37[CODIGO], Tabla15[[#This Row],[CODIGO ]], Tabla37[CANTIDAD])</f>
        <v>0</v>
      </c>
      <c r="G53" s="26">
        <f>Tabla15[[#This Row],[ENTRADAS ]]-Tabla15[[#This Row],[SALIDAS ]]</f>
        <v>3</v>
      </c>
      <c r="K53" s="71" t="s">
        <v>212</v>
      </c>
      <c r="L53" s="74" t="str">
        <f>IFERROR(VLOOKUP(Tabla26[[#This Row],[CODIGO]],Tabla15[],2,FALSE),"NO EXISTE")</f>
        <v>PLASTILINA CAJA 10 BARRAS 20004 3/6 SMARTY</v>
      </c>
      <c r="M53" s="87">
        <v>44669</v>
      </c>
      <c r="N53" s="77">
        <v>3</v>
      </c>
      <c r="R53" s="1"/>
      <c r="S53" s="1"/>
      <c r="T53" s="1"/>
      <c r="U53" s="1"/>
    </row>
    <row r="54" spans="3:21" ht="18.75">
      <c r="C54" s="68" t="s">
        <v>213</v>
      </c>
      <c r="D54" s="4" t="s">
        <v>357</v>
      </c>
      <c r="E54" s="30">
        <f>SUMIF(Tabla26[CODIGO], Tabla15[[#This Row],[CODIGO ]], Tabla26[CANTIDAD])</f>
        <v>10</v>
      </c>
      <c r="F54" s="30">
        <f>SUMIF(Tabla37[CODIGO], Tabla15[[#This Row],[CODIGO ]], Tabla37[CANTIDAD])</f>
        <v>1</v>
      </c>
      <c r="G54" s="26">
        <f>Tabla15[[#This Row],[ENTRADAS ]]-Tabla15[[#This Row],[SALIDAS ]]</f>
        <v>9</v>
      </c>
      <c r="K54" s="71" t="s">
        <v>213</v>
      </c>
      <c r="L54" s="74" t="str">
        <f>IFERROR(VLOOKUP(Tabla26[[#This Row],[CODIGO]],Tabla15[],2,FALSE),"NO EXISTE")</f>
        <v>REGLA MADERA 30CM ANGOSTA 6/10 SILVA</v>
      </c>
      <c r="M54" s="87">
        <v>44669</v>
      </c>
      <c r="N54" s="77">
        <v>10</v>
      </c>
      <c r="R54" s="1"/>
      <c r="S54" s="1"/>
      <c r="T54" s="1"/>
      <c r="U54" s="1"/>
    </row>
    <row r="55" spans="3:21" ht="18.75">
      <c r="C55" s="68" t="s">
        <v>214</v>
      </c>
      <c r="D55" s="4" t="s">
        <v>358</v>
      </c>
      <c r="E55" s="30">
        <f>SUMIF(Tabla26[CODIGO], Tabla15[[#This Row],[CODIGO ]], Tabla26[CANTIDAD])</f>
        <v>10</v>
      </c>
      <c r="F55" s="30">
        <f>SUMIF(Tabla37[CODIGO], Tabla15[[#This Row],[CODIGO ]], Tabla37[CANTIDAD])</f>
        <v>0</v>
      </c>
      <c r="G55" s="26">
        <f>Tabla15[[#This Row],[ENTRADAS ]]-Tabla15[[#This Row],[SALIDAS ]]</f>
        <v>10</v>
      </c>
      <c r="K55" s="71" t="s">
        <v>214</v>
      </c>
      <c r="L55" s="74" t="str">
        <f>IFERROR(VLOOKUP(Tabla26[[#This Row],[CODIGO]],Tabla15[],2,FALSE),"NO EXISTE")</f>
        <v>SOBRE MANILA CARTA C/H 23X30.5 10/25 CANSA</v>
      </c>
      <c r="M55" s="87">
        <v>44669</v>
      </c>
      <c r="N55" s="77">
        <v>10</v>
      </c>
      <c r="R55" s="1"/>
      <c r="S55" s="1"/>
      <c r="T55" s="1"/>
      <c r="U55" s="1"/>
    </row>
    <row r="56" spans="3:21" ht="18.75">
      <c r="C56" s="68" t="s">
        <v>215</v>
      </c>
      <c r="D56" s="4" t="s">
        <v>359</v>
      </c>
      <c r="E56" s="30">
        <f>SUMIF(Tabla26[CODIGO], Tabla15[[#This Row],[CODIGO ]], Tabla26[CANTIDAD])</f>
        <v>5</v>
      </c>
      <c r="F56" s="30">
        <f>SUMIF(Tabla37[CODIGO], Tabla15[[#This Row],[CODIGO ]], Tabla37[CANTIDAD])</f>
        <v>0</v>
      </c>
      <c r="G56" s="26">
        <f>Tabla15[[#This Row],[ENTRADAS ]]-Tabla15[[#This Row],[SALIDAS ]]</f>
        <v>5</v>
      </c>
      <c r="K56" s="71" t="s">
        <v>215</v>
      </c>
      <c r="L56" s="74" t="str">
        <f>IFERROR(VLOOKUP(Tabla26[[#This Row],[CODIGO]],Tabla15[],2,FALSE),"NO EXISTE")</f>
        <v>TIJERA ESCOLAR 5" PTIHH9 E-288 5/10 JUMBO</v>
      </c>
      <c r="M56" s="87">
        <v>44669</v>
      </c>
      <c r="N56" s="77">
        <v>5</v>
      </c>
      <c r="R56" s="1"/>
      <c r="S56" s="1"/>
      <c r="T56" s="1"/>
      <c r="U56" s="1"/>
    </row>
    <row r="57" spans="3:21" ht="18.75">
      <c r="C57" s="68" t="s">
        <v>216</v>
      </c>
      <c r="D57" s="4" t="s">
        <v>360</v>
      </c>
      <c r="E57" s="30">
        <f>SUMIF(Tabla26[CODIGO], Tabla15[[#This Row],[CODIGO ]], Tabla26[CANTIDAD])</f>
        <v>10</v>
      </c>
      <c r="F57" s="30">
        <f>SUMIF(Tabla37[CODIGO], Tabla15[[#This Row],[CODIGO ]], Tabla37[CANTIDAD])</f>
        <v>0</v>
      </c>
      <c r="G57" s="26">
        <f>Tabla15[[#This Row],[ENTRADAS ]]-Tabla15[[#This Row],[SALIDAS ]]</f>
        <v>10</v>
      </c>
      <c r="K57" s="71" t="s">
        <v>216</v>
      </c>
      <c r="L57" s="74" t="str">
        <f>IFERROR(VLOOKUP(Tabla26[[#This Row],[CODIGO]],Tabla15[],2,FALSE),"NO EXISTE")</f>
        <v>TRANSPORTADOR 180° 180T 12CM 10/25 BARRILITO</v>
      </c>
      <c r="M57" s="87">
        <v>44669</v>
      </c>
      <c r="N57" s="77">
        <v>10</v>
      </c>
      <c r="R57" s="1"/>
      <c r="S57" s="1"/>
      <c r="T57" s="1"/>
      <c r="U57" s="1"/>
    </row>
    <row r="58" spans="3:21" ht="18.75">
      <c r="C58" s="68" t="s">
        <v>217</v>
      </c>
      <c r="D58" s="4" t="s">
        <v>361</v>
      </c>
      <c r="E58" s="30">
        <f>SUMIF(Tabla26[CODIGO], Tabla15[[#This Row],[CODIGO ]], Tabla26[CANTIDAD])</f>
        <v>25</v>
      </c>
      <c r="F58" s="30">
        <f>SUMIF(Tabla37[CODIGO], Tabla15[[#This Row],[CODIGO ]], Tabla37[CANTIDAD])</f>
        <v>0</v>
      </c>
      <c r="G58" s="26">
        <f>Tabla15[[#This Row],[ENTRADAS ]]-Tabla15[[#This Row],[SALIDAS ]]</f>
        <v>25</v>
      </c>
      <c r="K58" s="71" t="s">
        <v>217</v>
      </c>
      <c r="L58" s="74" t="str">
        <f>IFERROR(VLOOKUP(Tabla26[[#This Row],[CODIGO]],Tabla15[],2,FALSE),"NO EXISTE")</f>
        <v>FOLDER CARTA COLORES VENTA 25/50 SUELTA</v>
      </c>
      <c r="M58" s="87">
        <v>44669</v>
      </c>
      <c r="N58" s="77">
        <v>25</v>
      </c>
      <c r="R58" s="1"/>
      <c r="S58" s="1"/>
      <c r="T58" s="1"/>
      <c r="U58" s="1"/>
    </row>
    <row r="59" spans="3:21" ht="18.75">
      <c r="C59" s="68" t="s">
        <v>218</v>
      </c>
      <c r="D59" s="4" t="s">
        <v>362</v>
      </c>
      <c r="E59" s="30">
        <f>SUMIF(Tabla26[CODIGO], Tabla15[[#This Row],[CODIGO ]], Tabla26[CANTIDAD])</f>
        <v>25</v>
      </c>
      <c r="F59" s="30">
        <f>SUMIF(Tabla37[CODIGO], Tabla15[[#This Row],[CODIGO ]], Tabla37[CANTIDAD])</f>
        <v>0</v>
      </c>
      <c r="G59" s="26">
        <f>Tabla15[[#This Row],[ENTRADAS ]]-Tabla15[[#This Row],[SALIDAS ]]</f>
        <v>25</v>
      </c>
      <c r="K59" s="71" t="s">
        <v>218</v>
      </c>
      <c r="L59" s="74" t="str">
        <f>IFERROR(VLOOKUP(Tabla26[[#This Row],[CODIGO]],Tabla15[],2,FALSE),"NO EXISTE")</f>
        <v>FOLDER OFICIO COLORES VENTA S 15/50</v>
      </c>
      <c r="M59" s="87">
        <v>44669</v>
      </c>
      <c r="N59" s="77">
        <v>25</v>
      </c>
      <c r="R59" s="1"/>
      <c r="S59" s="1"/>
      <c r="T59" s="1"/>
      <c r="U59" s="1"/>
    </row>
    <row r="60" spans="3:21" ht="18.75">
      <c r="C60" s="68" t="s">
        <v>219</v>
      </c>
      <c r="D60" s="4" t="s">
        <v>363</v>
      </c>
      <c r="E60" s="30">
        <f>SUMIF(Tabla26[CODIGO], Tabla15[[#This Row],[CODIGO ]], Tabla26[CANTIDAD])</f>
        <v>5</v>
      </c>
      <c r="F60" s="30">
        <f>SUMIF(Tabla37[CODIGO], Tabla15[[#This Row],[CODIGO ]], Tabla37[CANTIDAD])</f>
        <v>0</v>
      </c>
      <c r="G60" s="26">
        <f>Tabla15[[#This Row],[ENTRADAS ]]-Tabla15[[#This Row],[SALIDAS ]]</f>
        <v>5</v>
      </c>
      <c r="K60" s="71" t="s">
        <v>219</v>
      </c>
      <c r="L60" s="74" t="str">
        <f>IFERROR(VLOOKUP(Tabla26[[#This Row],[CODIGO]],Tabla15[],2,FALSE),"NO EXISTE")</f>
        <v>PINTURA CARTEL 20ML 5/10 BACO</v>
      </c>
      <c r="M60" s="87">
        <v>44669</v>
      </c>
      <c r="N60" s="77">
        <v>5</v>
      </c>
      <c r="R60" s="1"/>
      <c r="S60" s="1"/>
      <c r="T60" s="1"/>
      <c r="U60" s="1"/>
    </row>
    <row r="61" spans="3:21" ht="18.75">
      <c r="C61" s="68" t="s">
        <v>220</v>
      </c>
      <c r="D61" s="4" t="s">
        <v>364</v>
      </c>
      <c r="E61" s="30">
        <f>SUMIF(Tabla26[CODIGO], Tabla15[[#This Row],[CODIGO ]], Tabla26[CANTIDAD])</f>
        <v>10</v>
      </c>
      <c r="F61" s="30">
        <f>SUMIF(Tabla37[CODIGO], Tabla15[[#This Row],[CODIGO ]], Tabla37[CANTIDAD])</f>
        <v>0</v>
      </c>
      <c r="G61" s="26">
        <f>Tabla15[[#This Row],[ENTRADAS ]]-Tabla15[[#This Row],[SALIDAS ]]</f>
        <v>10</v>
      </c>
      <c r="K61" s="71" t="s">
        <v>220</v>
      </c>
      <c r="L61" s="74" t="str">
        <f>IFERROR(VLOOKUP(Tabla26[[#This Row],[CODIGO]],Tabla15[],2,FALSE),"NO EXISTE")</f>
        <v>DIAMANTINA AZUCAR C15 10GR 10/20 SELANUSA</v>
      </c>
      <c r="M61" s="87">
        <v>44669</v>
      </c>
      <c r="N61" s="77">
        <v>10</v>
      </c>
    </row>
    <row r="62" spans="3:21" ht="18.75">
      <c r="C62" s="68" t="s">
        <v>221</v>
      </c>
      <c r="D62" s="4" t="s">
        <v>366</v>
      </c>
      <c r="E62" s="30">
        <f>SUMIF(Tabla26[CODIGO], Tabla15[[#This Row],[CODIGO ]], Tabla26[CANTIDAD])</f>
        <v>24</v>
      </c>
      <c r="F62" s="30">
        <f>SUMIF(Tabla37[CODIGO], Tabla15[[#This Row],[CODIGO ]], Tabla37[CANTIDAD])</f>
        <v>0</v>
      </c>
      <c r="G62" s="26">
        <f>Tabla15[[#This Row],[ENTRADAS ]]-Tabla15[[#This Row],[SALIDAS ]]</f>
        <v>24</v>
      </c>
      <c r="K62" s="71" t="s">
        <v>221</v>
      </c>
      <c r="L62" s="74" t="str">
        <f>IFERROR(VLOOKUP(Tabla26[[#This Row],[CODIGO]],Tabla15[],2,FALSE),"NO EXISTE")</f>
        <v>LIMPIA PIPAS NORMAL COLORES 24/50 SELANUSA</v>
      </c>
      <c r="M62" s="87">
        <v>44669</v>
      </c>
      <c r="N62" s="77">
        <v>24</v>
      </c>
    </row>
    <row r="63" spans="3:21" ht="18.75">
      <c r="C63" s="68" t="s">
        <v>222</v>
      </c>
      <c r="D63" s="4" t="s">
        <v>367</v>
      </c>
      <c r="E63" s="30">
        <f>SUMIF(Tabla26[CODIGO], Tabla15[[#This Row],[CODIGO ]], Tabla26[CANTIDAD])</f>
        <v>3</v>
      </c>
      <c r="F63" s="30">
        <f>SUMIF(Tabla37[CODIGO], Tabla15[[#This Row],[CODIGO ]], Tabla37[CANTIDAD])</f>
        <v>0</v>
      </c>
      <c r="G63" s="26">
        <f>Tabla15[[#This Row],[ENTRADAS ]]-Tabla15[[#This Row],[SALIDAS ]]</f>
        <v>3</v>
      </c>
      <c r="K63" s="71" t="s">
        <v>222</v>
      </c>
      <c r="L63" s="74" t="str">
        <f>IFERROR(VLOOKUP(Tabla26[[#This Row],[CODIGO]],Tabla15[],2,FALSE),"NO EXISTE")</f>
        <v>MASKING ADH 24X50 E-36 3/6 DEVEK</v>
      </c>
      <c r="M63" s="87">
        <v>44669</v>
      </c>
      <c r="N63" s="77">
        <v>3</v>
      </c>
    </row>
    <row r="64" spans="3:21" ht="18.75">
      <c r="C64" s="69" t="s">
        <v>223</v>
      </c>
      <c r="D64" s="4" t="s">
        <v>368</v>
      </c>
      <c r="E64" s="31">
        <v>24</v>
      </c>
      <c r="F64" s="31">
        <f>SUMIF(Tabla37[CODIGO], Tabla15[[#This Row],[CODIGO ]], Tabla37[CANTIDAD])</f>
        <v>2</v>
      </c>
      <c r="G64" s="27">
        <f>Tabla15[[#This Row],[ENTRADAS ]]-Tabla15[[#This Row],[SALIDAS ]]</f>
        <v>22</v>
      </c>
      <c r="K64" s="72" t="s">
        <v>223</v>
      </c>
      <c r="L64" s="75" t="str">
        <f>IFERROR(VLOOKUP(Tabla26[[#This Row],[CODIGO]],Tabla15[],2,FALSE),"NO EXISTE")</f>
        <v>SACAPUNTA PLASTICO BOLSA 25PZ E-100 1/3 KAISER</v>
      </c>
      <c r="M64" s="87">
        <v>44669</v>
      </c>
      <c r="N64" s="78">
        <v>24</v>
      </c>
    </row>
  </sheetData>
  <mergeCells count="3">
    <mergeCell ref="C3:G4"/>
    <mergeCell ref="K3:N4"/>
    <mergeCell ref="R3:U4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AF92-5E2A-4C9D-9E0C-D0CCAC61C7F8}">
  <sheetPr>
    <tabColor rgb="FFFF0000"/>
  </sheetPr>
  <dimension ref="A4:H22"/>
  <sheetViews>
    <sheetView tabSelected="1" workbookViewId="0">
      <selection activeCell="G28" sqref="G28"/>
    </sheetView>
  </sheetViews>
  <sheetFormatPr defaultRowHeight="15"/>
  <cols>
    <col min="2" max="2" width="70" customWidth="1"/>
    <col min="3" max="3" width="17.140625" customWidth="1"/>
    <col min="4" max="4" width="43" customWidth="1"/>
    <col min="5" max="5" width="34.28515625" customWidth="1"/>
    <col min="6" max="6" width="33.42578125" customWidth="1"/>
    <col min="7" max="7" width="33.140625" customWidth="1"/>
    <col min="8" max="8" width="29.42578125" customWidth="1"/>
  </cols>
  <sheetData>
    <row r="4" spans="1:8" ht="21">
      <c r="B4" s="17" t="s">
        <v>372</v>
      </c>
    </row>
    <row r="7" spans="1:8" ht="18.75">
      <c r="B7" s="1"/>
    </row>
    <row r="10" spans="1:8" ht="18.75">
      <c r="A10" s="21" t="s">
        <v>2</v>
      </c>
      <c r="B10" s="22" t="s">
        <v>3</v>
      </c>
      <c r="C10" s="21" t="s">
        <v>4</v>
      </c>
      <c r="D10" s="21" t="s">
        <v>373</v>
      </c>
      <c r="E10" s="21" t="s">
        <v>374</v>
      </c>
      <c r="F10" s="21" t="s">
        <v>375</v>
      </c>
      <c r="G10" s="21" t="s">
        <v>376</v>
      </c>
      <c r="H10" s="21"/>
    </row>
    <row r="11" spans="1:8" ht="18.75">
      <c r="A11" s="1"/>
      <c r="B11" s="1"/>
      <c r="C11" s="1"/>
      <c r="D11" s="1"/>
      <c r="E11" s="1"/>
      <c r="F11" s="1"/>
      <c r="G11" s="1"/>
      <c r="H11" s="1"/>
    </row>
    <row r="12" spans="1:8" ht="18.75">
      <c r="A12" s="2">
        <v>1</v>
      </c>
      <c r="B12" s="1" t="s">
        <v>377</v>
      </c>
      <c r="C12" s="19">
        <v>24</v>
      </c>
      <c r="D12" s="20">
        <v>36.549999999999997</v>
      </c>
      <c r="E12" s="20">
        <v>15</v>
      </c>
      <c r="F12" s="20">
        <f>C12*E12</f>
        <v>360</v>
      </c>
      <c r="G12" s="20" t="s">
        <v>378</v>
      </c>
      <c r="H12" s="20"/>
    </row>
    <row r="13" spans="1:8" ht="18.75">
      <c r="A13" s="2">
        <f>A12+1</f>
        <v>2</v>
      </c>
      <c r="B13" s="1" t="s">
        <v>379</v>
      </c>
      <c r="C13" s="19">
        <v>6</v>
      </c>
      <c r="D13" s="20">
        <v>19.55</v>
      </c>
      <c r="E13" s="20">
        <v>25</v>
      </c>
      <c r="F13" s="20">
        <f t="shared" ref="F13:F20" si="0">C13*E13</f>
        <v>150</v>
      </c>
      <c r="G13" s="20"/>
      <c r="H13" s="20"/>
    </row>
    <row r="14" spans="1:8" ht="18.75">
      <c r="A14" s="2">
        <f t="shared" ref="A14:A19" si="1">A13+1</f>
        <v>3</v>
      </c>
      <c r="B14" s="1" t="s">
        <v>380</v>
      </c>
      <c r="C14" s="19">
        <v>3</v>
      </c>
      <c r="D14" s="20">
        <v>14.45</v>
      </c>
      <c r="E14" s="20">
        <v>20</v>
      </c>
      <c r="F14" s="20">
        <f t="shared" si="0"/>
        <v>60</v>
      </c>
    </row>
    <row r="15" spans="1:8" ht="18.75">
      <c r="A15" s="2">
        <f t="shared" si="1"/>
        <v>4</v>
      </c>
      <c r="B15" s="1" t="s">
        <v>381</v>
      </c>
      <c r="C15" s="19">
        <v>6</v>
      </c>
      <c r="D15" s="20">
        <v>11.9</v>
      </c>
      <c r="E15" s="20">
        <v>22</v>
      </c>
      <c r="F15" s="20">
        <f t="shared" si="0"/>
        <v>132</v>
      </c>
    </row>
    <row r="16" spans="1:8" ht="18.75">
      <c r="A16" s="2">
        <f t="shared" si="1"/>
        <v>5</v>
      </c>
      <c r="B16" s="1" t="s">
        <v>382</v>
      </c>
      <c r="C16" s="19">
        <v>5</v>
      </c>
      <c r="D16" s="20">
        <v>16.149999999999999</v>
      </c>
      <c r="E16" s="20">
        <v>22</v>
      </c>
      <c r="F16" s="20">
        <f t="shared" si="0"/>
        <v>110</v>
      </c>
    </row>
    <row r="17" spans="1:8" ht="18.75">
      <c r="A17" s="2">
        <f t="shared" si="1"/>
        <v>6</v>
      </c>
      <c r="B17" s="1" t="s">
        <v>383</v>
      </c>
      <c r="C17" s="19">
        <v>6</v>
      </c>
      <c r="D17" s="20">
        <v>11.9</v>
      </c>
      <c r="E17" s="20">
        <v>22</v>
      </c>
      <c r="F17" s="20">
        <f t="shared" si="0"/>
        <v>132</v>
      </c>
    </row>
    <row r="18" spans="1:8" ht="18.75">
      <c r="A18" s="2">
        <f t="shared" si="1"/>
        <v>7</v>
      </c>
      <c r="B18" s="1" t="s">
        <v>384</v>
      </c>
      <c r="C18" s="19">
        <v>3</v>
      </c>
      <c r="D18" s="20">
        <v>50.15</v>
      </c>
      <c r="E18" s="20">
        <v>60</v>
      </c>
      <c r="F18" s="20">
        <f t="shared" si="0"/>
        <v>180</v>
      </c>
    </row>
    <row r="19" spans="1:8" ht="18.75">
      <c r="A19" s="2">
        <f t="shared" si="1"/>
        <v>8</v>
      </c>
      <c r="B19" s="1" t="s">
        <v>385</v>
      </c>
      <c r="C19" s="19">
        <v>10</v>
      </c>
      <c r="D19" s="20">
        <v>46.75</v>
      </c>
      <c r="E19" s="20">
        <v>15</v>
      </c>
      <c r="F19" s="20">
        <f t="shared" si="0"/>
        <v>150</v>
      </c>
    </row>
    <row r="20" spans="1:8" ht="18.75">
      <c r="A20" s="2">
        <v>9</v>
      </c>
      <c r="B20" s="1" t="s">
        <v>386</v>
      </c>
      <c r="C20" s="19">
        <v>18</v>
      </c>
      <c r="D20" s="20">
        <v>30.6</v>
      </c>
      <c r="E20" s="20">
        <v>15</v>
      </c>
      <c r="F20" s="20">
        <f t="shared" si="0"/>
        <v>270</v>
      </c>
      <c r="G20" t="s">
        <v>387</v>
      </c>
    </row>
    <row r="22" spans="1:8" ht="18.75">
      <c r="B22" s="23" t="s">
        <v>65</v>
      </c>
      <c r="C22" s="23">
        <f>SUM(C12:C19)</f>
        <v>63</v>
      </c>
      <c r="D22" s="24">
        <f>SUM(D12:D19)</f>
        <v>207.4</v>
      </c>
      <c r="E22" s="24">
        <f>SUM(E12:E20)</f>
        <v>216</v>
      </c>
      <c r="F22" s="24">
        <f>SUM(F12:F20)</f>
        <v>1544</v>
      </c>
      <c r="G22" s="23"/>
      <c r="H2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CAFD-7CC6-4A1F-8E8C-DC8CE447E51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6F64-555A-4C4D-8FAD-E217C98BFFB4}">
  <sheetPr>
    <tabColor rgb="FFA9D08E"/>
  </sheetPr>
  <dimension ref="A1:N43"/>
  <sheetViews>
    <sheetView topLeftCell="A16" workbookViewId="0">
      <selection activeCell="G39" sqref="G39"/>
    </sheetView>
  </sheetViews>
  <sheetFormatPr defaultRowHeight="15"/>
  <cols>
    <col min="3" max="3" width="19" customWidth="1"/>
    <col min="4" max="4" width="57.140625" customWidth="1"/>
    <col min="5" max="5" width="20.7109375" customWidth="1"/>
    <col min="6" max="6" width="19.28515625" customWidth="1"/>
    <col min="7" max="7" width="17" customWidth="1"/>
    <col min="11" max="11" width="16.28515625" customWidth="1"/>
    <col min="12" max="12" width="13.28515625" customWidth="1"/>
    <col min="13" max="13" width="11.5703125" customWidth="1"/>
    <col min="14" max="14" width="13.5703125" customWidth="1"/>
  </cols>
  <sheetData>
    <row r="1" spans="1:14" ht="18.75">
      <c r="A1" s="1"/>
      <c r="B1" s="1"/>
      <c r="C1" s="1"/>
      <c r="D1" s="1"/>
      <c r="E1" s="1"/>
      <c r="F1" s="1"/>
      <c r="G1" s="1"/>
      <c r="H1" s="1"/>
      <c r="I1" s="1"/>
    </row>
    <row r="2" spans="1:14" ht="18.75">
      <c r="A2" s="1"/>
      <c r="B2" s="1"/>
      <c r="C2" s="1"/>
      <c r="D2" s="50" t="s">
        <v>388</v>
      </c>
      <c r="E2" s="1"/>
      <c r="F2" s="1"/>
      <c r="G2" s="1"/>
      <c r="H2" s="1"/>
      <c r="I2" s="1"/>
    </row>
    <row r="3" spans="1:14" ht="18.75">
      <c r="A3" s="1"/>
      <c r="B3" s="1"/>
      <c r="C3" s="1"/>
      <c r="D3" s="51" t="s">
        <v>389</v>
      </c>
      <c r="E3" s="1"/>
      <c r="F3" s="1"/>
      <c r="G3" s="1"/>
      <c r="H3" s="1"/>
      <c r="I3" s="1"/>
    </row>
    <row r="4" spans="1:14" ht="18.75">
      <c r="A4" s="1"/>
      <c r="B4" s="1"/>
      <c r="C4" s="1"/>
      <c r="D4" s="1"/>
      <c r="E4" s="1"/>
      <c r="F4" s="1"/>
      <c r="G4" s="1"/>
      <c r="H4" s="1"/>
      <c r="I4" s="1"/>
    </row>
    <row r="5" spans="1:14" ht="18.75">
      <c r="A5" s="1"/>
      <c r="B5" s="1"/>
      <c r="C5" s="1"/>
      <c r="D5" s="1"/>
      <c r="E5" s="1"/>
      <c r="F5" s="1"/>
      <c r="G5" s="1"/>
      <c r="H5" s="1"/>
      <c r="I5" s="1"/>
    </row>
    <row r="6" spans="1:14" ht="18.75">
      <c r="A6" s="1"/>
      <c r="B6" s="2" t="s">
        <v>390</v>
      </c>
      <c r="C6" s="45" t="s">
        <v>391</v>
      </c>
      <c r="D6" s="1"/>
      <c r="E6" s="1"/>
      <c r="F6" s="1"/>
      <c r="G6" s="1"/>
      <c r="H6" s="1"/>
      <c r="I6" s="1"/>
    </row>
    <row r="7" spans="1:14" ht="18.75">
      <c r="A7" s="1"/>
      <c r="B7" s="1"/>
      <c r="C7" s="1"/>
      <c r="D7" s="1"/>
      <c r="E7" s="1"/>
      <c r="F7" s="1"/>
      <c r="G7" s="1"/>
      <c r="H7" s="1"/>
      <c r="I7" s="1"/>
    </row>
    <row r="8" spans="1:14" ht="18.75">
      <c r="A8" s="1"/>
      <c r="B8" s="34" t="s">
        <v>2</v>
      </c>
      <c r="C8" s="34" t="s">
        <v>392</v>
      </c>
      <c r="D8" s="34" t="s">
        <v>393</v>
      </c>
      <c r="E8" s="34" t="s">
        <v>394</v>
      </c>
      <c r="F8" s="46" t="s">
        <v>395</v>
      </c>
      <c r="G8" s="35" t="s">
        <v>396</v>
      </c>
      <c r="H8" s="1"/>
      <c r="I8" s="1"/>
      <c r="K8" s="59" t="s">
        <v>397</v>
      </c>
      <c r="L8" s="28" t="s">
        <v>398</v>
      </c>
      <c r="M8" s="28" t="s">
        <v>395</v>
      </c>
      <c r="N8" s="33" t="s">
        <v>396</v>
      </c>
    </row>
    <row r="9" spans="1:14" ht="18.75">
      <c r="A9" s="1"/>
      <c r="B9" s="36">
        <v>1</v>
      </c>
      <c r="C9" s="37">
        <v>44713</v>
      </c>
      <c r="D9" s="38" t="s">
        <v>399</v>
      </c>
      <c r="E9" s="39"/>
      <c r="F9" s="40"/>
      <c r="G9" s="48">
        <v>397.5</v>
      </c>
      <c r="H9" s="1"/>
      <c r="I9" s="1"/>
      <c r="K9" s="60" t="s">
        <v>400</v>
      </c>
      <c r="L9" s="32"/>
      <c r="M9" s="32"/>
      <c r="N9" s="29"/>
    </row>
    <row r="10" spans="1:14" ht="18.75">
      <c r="A10" s="1"/>
      <c r="B10" s="7">
        <f>B9+1</f>
        <v>2</v>
      </c>
      <c r="C10" s="37">
        <v>44714</v>
      </c>
      <c r="D10" s="4" t="s">
        <v>401</v>
      </c>
      <c r="E10" s="41">
        <v>28</v>
      </c>
      <c r="F10" s="42"/>
      <c r="G10" s="49">
        <f>G9+E10-F10</f>
        <v>425.5</v>
      </c>
      <c r="H10" s="1"/>
      <c r="I10" s="1"/>
      <c r="K10" s="60" t="s">
        <v>402</v>
      </c>
      <c r="L10" s="30"/>
      <c r="M10" s="30"/>
      <c r="N10" s="26"/>
    </row>
    <row r="11" spans="1:14" ht="18.75">
      <c r="A11" s="1"/>
      <c r="B11" s="7">
        <f t="shared" ref="B11:B44" si="0">B10+1</f>
        <v>3</v>
      </c>
      <c r="C11" s="37">
        <v>44715</v>
      </c>
      <c r="D11" s="4" t="s">
        <v>401</v>
      </c>
      <c r="E11" s="41">
        <v>5</v>
      </c>
      <c r="F11" s="42"/>
      <c r="G11" s="49">
        <f t="shared" ref="G11:G39" si="1">G10+E11-F11</f>
        <v>430.5</v>
      </c>
      <c r="H11" s="1"/>
      <c r="I11" s="1"/>
      <c r="K11" s="60" t="s">
        <v>403</v>
      </c>
      <c r="L11" s="30"/>
      <c r="M11" s="30"/>
      <c r="N11" s="26"/>
    </row>
    <row r="12" spans="1:14" ht="18.75">
      <c r="A12" s="1"/>
      <c r="B12" s="7">
        <f t="shared" si="0"/>
        <v>4</v>
      </c>
      <c r="C12" s="37">
        <v>44716</v>
      </c>
      <c r="D12" s="4" t="s">
        <v>404</v>
      </c>
      <c r="E12" s="41"/>
      <c r="F12" s="42"/>
      <c r="G12" s="49">
        <f t="shared" si="1"/>
        <v>430.5</v>
      </c>
      <c r="H12" s="1"/>
      <c r="I12" s="1"/>
      <c r="K12" s="60" t="s">
        <v>405</v>
      </c>
      <c r="L12" s="30"/>
      <c r="M12" s="30"/>
      <c r="N12" s="26"/>
    </row>
    <row r="13" spans="1:14" ht="18.75">
      <c r="A13" s="1"/>
      <c r="B13" s="7">
        <f t="shared" si="0"/>
        <v>5</v>
      </c>
      <c r="C13" s="37">
        <v>44717</v>
      </c>
      <c r="D13" s="4" t="s">
        <v>404</v>
      </c>
      <c r="E13" s="41"/>
      <c r="F13" s="42"/>
      <c r="G13" s="49">
        <f t="shared" si="1"/>
        <v>430.5</v>
      </c>
      <c r="H13" s="1"/>
      <c r="I13" s="1"/>
      <c r="K13" s="60" t="s">
        <v>406</v>
      </c>
      <c r="L13" s="30"/>
      <c r="M13" s="30"/>
      <c r="N13" s="26"/>
    </row>
    <row r="14" spans="1:14" ht="18.75">
      <c r="A14" s="1"/>
      <c r="B14" s="7">
        <f t="shared" si="0"/>
        <v>6</v>
      </c>
      <c r="C14" s="37">
        <v>44718</v>
      </c>
      <c r="D14" s="4" t="s">
        <v>401</v>
      </c>
      <c r="E14" s="41">
        <v>89</v>
      </c>
      <c r="F14" s="42"/>
      <c r="G14" s="49">
        <f t="shared" si="1"/>
        <v>519.5</v>
      </c>
      <c r="H14" s="1"/>
      <c r="I14" s="1"/>
      <c r="K14" s="60" t="s">
        <v>391</v>
      </c>
      <c r="L14" s="30"/>
      <c r="M14" s="30"/>
      <c r="N14" s="26"/>
    </row>
    <row r="15" spans="1:14" ht="18.75">
      <c r="A15" s="1"/>
      <c r="B15" s="7">
        <f t="shared" si="0"/>
        <v>7</v>
      </c>
      <c r="C15" s="37">
        <v>44719</v>
      </c>
      <c r="D15" s="4" t="s">
        <v>401</v>
      </c>
      <c r="E15" s="41">
        <v>81</v>
      </c>
      <c r="F15" s="42"/>
      <c r="G15" s="49">
        <f t="shared" si="1"/>
        <v>600.5</v>
      </c>
      <c r="H15" s="1"/>
      <c r="I15" s="1"/>
      <c r="K15" s="60" t="s">
        <v>407</v>
      </c>
      <c r="L15" s="30"/>
      <c r="M15" s="30"/>
      <c r="N15" s="26"/>
    </row>
    <row r="16" spans="1:14" ht="18.75">
      <c r="A16" s="1"/>
      <c r="B16" s="7">
        <f t="shared" si="0"/>
        <v>8</v>
      </c>
      <c r="C16" s="37">
        <v>44720</v>
      </c>
      <c r="D16" s="4"/>
      <c r="E16" s="41"/>
      <c r="F16" s="42"/>
      <c r="G16" s="49">
        <f t="shared" si="1"/>
        <v>600.5</v>
      </c>
      <c r="H16" s="1"/>
      <c r="I16" s="1"/>
      <c r="K16" s="60" t="s">
        <v>408</v>
      </c>
      <c r="L16" s="30"/>
      <c r="M16" s="30"/>
      <c r="N16" s="26"/>
    </row>
    <row r="17" spans="1:14" ht="18.75">
      <c r="A17" s="1"/>
      <c r="B17" s="7">
        <f t="shared" si="0"/>
        <v>9</v>
      </c>
      <c r="C17" s="37">
        <v>44721</v>
      </c>
      <c r="D17" s="4"/>
      <c r="E17" s="41"/>
      <c r="F17" s="42"/>
      <c r="G17" s="49">
        <f t="shared" si="1"/>
        <v>600.5</v>
      </c>
      <c r="H17" s="1"/>
      <c r="I17" s="1"/>
      <c r="K17" s="60" t="s">
        <v>409</v>
      </c>
      <c r="L17" s="30"/>
      <c r="M17" s="30"/>
      <c r="N17" s="26"/>
    </row>
    <row r="18" spans="1:14" ht="18.75">
      <c r="A18" s="1"/>
      <c r="B18" s="7">
        <f t="shared" si="0"/>
        <v>10</v>
      </c>
      <c r="C18" s="37">
        <v>44722</v>
      </c>
      <c r="D18" s="4"/>
      <c r="E18" s="41"/>
      <c r="F18" s="42"/>
      <c r="G18" s="49">
        <f t="shared" si="1"/>
        <v>600.5</v>
      </c>
      <c r="H18" s="1"/>
      <c r="I18" s="1"/>
      <c r="K18" s="60" t="s">
        <v>410</v>
      </c>
      <c r="L18" s="30"/>
      <c r="M18" s="30"/>
      <c r="N18" s="26"/>
    </row>
    <row r="19" spans="1:14" ht="18.75">
      <c r="A19" s="1"/>
      <c r="B19" s="7">
        <f t="shared" si="0"/>
        <v>11</v>
      </c>
      <c r="C19" s="4"/>
      <c r="D19" s="4"/>
      <c r="E19" s="41"/>
      <c r="F19" s="42"/>
      <c r="G19" s="49">
        <f t="shared" si="1"/>
        <v>600.5</v>
      </c>
      <c r="H19" s="1"/>
      <c r="I19" s="1"/>
      <c r="K19" s="60" t="s">
        <v>411</v>
      </c>
      <c r="L19" s="30"/>
      <c r="M19" s="30"/>
      <c r="N19" s="26"/>
    </row>
    <row r="20" spans="1:14" ht="18.75">
      <c r="A20" s="1"/>
      <c r="B20" s="7">
        <f t="shared" si="0"/>
        <v>12</v>
      </c>
      <c r="C20" s="4"/>
      <c r="D20" s="4"/>
      <c r="E20" s="41"/>
      <c r="F20" s="42"/>
      <c r="G20" s="49">
        <f t="shared" si="1"/>
        <v>600.5</v>
      </c>
      <c r="H20" s="1"/>
      <c r="I20" s="1"/>
      <c r="K20" s="61" t="s">
        <v>412</v>
      </c>
      <c r="L20" s="31"/>
      <c r="M20" s="31"/>
      <c r="N20" s="27"/>
    </row>
    <row r="21" spans="1:14" ht="18.75">
      <c r="A21" s="1"/>
      <c r="B21" s="7">
        <f t="shared" si="0"/>
        <v>13</v>
      </c>
      <c r="C21" s="4"/>
      <c r="D21" s="4"/>
      <c r="E21" s="41"/>
      <c r="F21" s="42"/>
      <c r="G21" s="49">
        <f t="shared" si="1"/>
        <v>600.5</v>
      </c>
      <c r="H21" s="1"/>
      <c r="I21" s="1"/>
    </row>
    <row r="22" spans="1:14" ht="18.75">
      <c r="A22" s="1"/>
      <c r="B22" s="7">
        <f t="shared" si="0"/>
        <v>14</v>
      </c>
      <c r="C22" s="4"/>
      <c r="D22" s="4"/>
      <c r="E22" s="41"/>
      <c r="F22" s="42"/>
      <c r="G22" s="49">
        <f t="shared" si="1"/>
        <v>600.5</v>
      </c>
      <c r="H22" s="1"/>
      <c r="I22" s="1"/>
    </row>
    <row r="23" spans="1:14" ht="18.75">
      <c r="A23" s="1"/>
      <c r="B23" s="7">
        <f t="shared" si="0"/>
        <v>15</v>
      </c>
      <c r="C23" s="4"/>
      <c r="D23" s="4"/>
      <c r="E23" s="41"/>
      <c r="F23" s="42"/>
      <c r="G23" s="49">
        <f t="shared" si="1"/>
        <v>600.5</v>
      </c>
      <c r="H23" s="1"/>
      <c r="I23" s="1"/>
    </row>
    <row r="24" spans="1:14" ht="18.75">
      <c r="A24" s="1"/>
      <c r="B24" s="7">
        <f t="shared" si="0"/>
        <v>16</v>
      </c>
      <c r="C24" s="4"/>
      <c r="D24" s="4"/>
      <c r="E24" s="41"/>
      <c r="F24" s="42"/>
      <c r="G24" s="49">
        <f t="shared" si="1"/>
        <v>600.5</v>
      </c>
      <c r="H24" s="1"/>
      <c r="I24" s="1"/>
    </row>
    <row r="25" spans="1:14" ht="18.75">
      <c r="A25" s="1"/>
      <c r="B25" s="7">
        <f t="shared" si="0"/>
        <v>17</v>
      </c>
      <c r="C25" s="4"/>
      <c r="D25" s="4"/>
      <c r="E25" s="41"/>
      <c r="F25" s="42"/>
      <c r="G25" s="49">
        <f t="shared" si="1"/>
        <v>600.5</v>
      </c>
      <c r="H25" s="1"/>
      <c r="I25" s="1"/>
    </row>
    <row r="26" spans="1:14" ht="18.75">
      <c r="A26" s="1"/>
      <c r="B26" s="7">
        <f>B25+1</f>
        <v>18</v>
      </c>
      <c r="C26" s="4"/>
      <c r="D26" s="4"/>
      <c r="E26" s="41"/>
      <c r="F26" s="42"/>
      <c r="G26" s="49">
        <f t="shared" si="1"/>
        <v>600.5</v>
      </c>
      <c r="H26" s="1"/>
      <c r="I26" s="1"/>
    </row>
    <row r="27" spans="1:14" ht="18.75">
      <c r="A27" s="1"/>
      <c r="B27" s="7">
        <f t="shared" si="0"/>
        <v>19</v>
      </c>
      <c r="C27" s="4"/>
      <c r="D27" s="4"/>
      <c r="E27" s="41"/>
      <c r="F27" s="42"/>
      <c r="G27" s="49">
        <f t="shared" si="1"/>
        <v>600.5</v>
      </c>
      <c r="H27" s="1"/>
      <c r="I27" s="1"/>
    </row>
    <row r="28" spans="1:14" ht="18.75">
      <c r="A28" s="1"/>
      <c r="B28" s="7">
        <f t="shared" si="0"/>
        <v>20</v>
      </c>
      <c r="C28" s="4"/>
      <c r="D28" s="4"/>
      <c r="E28" s="41"/>
      <c r="F28" s="42"/>
      <c r="G28" s="49">
        <f t="shared" si="1"/>
        <v>600.5</v>
      </c>
      <c r="H28" s="1"/>
      <c r="I28" s="1"/>
    </row>
    <row r="29" spans="1:14" ht="18.75">
      <c r="A29" s="1"/>
      <c r="B29" s="7">
        <f t="shared" si="0"/>
        <v>21</v>
      </c>
      <c r="C29" s="4"/>
      <c r="D29" s="4"/>
      <c r="E29" s="41"/>
      <c r="F29" s="42"/>
      <c r="G29" s="49">
        <f t="shared" si="1"/>
        <v>600.5</v>
      </c>
      <c r="H29" s="1"/>
      <c r="I29" s="1"/>
    </row>
    <row r="30" spans="1:14" ht="18.75">
      <c r="A30" s="1"/>
      <c r="B30" s="7">
        <f t="shared" si="0"/>
        <v>22</v>
      </c>
      <c r="C30" s="4"/>
      <c r="D30" s="4"/>
      <c r="E30" s="41"/>
      <c r="F30" s="42"/>
      <c r="G30" s="49">
        <f t="shared" si="1"/>
        <v>600.5</v>
      </c>
      <c r="H30" s="1"/>
      <c r="I30" s="1"/>
    </row>
    <row r="31" spans="1:14" ht="18.75">
      <c r="A31" s="1"/>
      <c r="B31" s="7">
        <f t="shared" si="0"/>
        <v>23</v>
      </c>
      <c r="C31" s="4"/>
      <c r="D31" s="4"/>
      <c r="E31" s="41"/>
      <c r="F31" s="42"/>
      <c r="G31" s="49">
        <f t="shared" si="1"/>
        <v>600.5</v>
      </c>
      <c r="H31" s="1"/>
      <c r="I31" s="1"/>
    </row>
    <row r="32" spans="1:14" ht="18.75">
      <c r="A32" s="1"/>
      <c r="B32" s="7">
        <f t="shared" si="0"/>
        <v>24</v>
      </c>
      <c r="C32" s="4"/>
      <c r="D32" s="4"/>
      <c r="E32" s="41"/>
      <c r="F32" s="42"/>
      <c r="G32" s="49">
        <f t="shared" si="1"/>
        <v>600.5</v>
      </c>
      <c r="H32" s="1"/>
      <c r="I32" s="1"/>
    </row>
    <row r="33" spans="1:9" ht="18.75">
      <c r="A33" s="1"/>
      <c r="B33" s="7">
        <f>B32+1</f>
        <v>25</v>
      </c>
      <c r="C33" s="4"/>
      <c r="D33" s="4"/>
      <c r="E33" s="41"/>
      <c r="F33" s="42"/>
      <c r="G33" s="49">
        <f t="shared" si="1"/>
        <v>600.5</v>
      </c>
      <c r="H33" s="1"/>
      <c r="I33" s="1"/>
    </row>
    <row r="34" spans="1:9" ht="18.75">
      <c r="A34" s="1"/>
      <c r="B34" s="7">
        <f t="shared" si="0"/>
        <v>26</v>
      </c>
      <c r="C34" s="4"/>
      <c r="D34" s="4"/>
      <c r="E34" s="41"/>
      <c r="F34" s="42"/>
      <c r="G34" s="49">
        <f t="shared" si="1"/>
        <v>600.5</v>
      </c>
      <c r="H34" s="1"/>
      <c r="I34" s="1"/>
    </row>
    <row r="35" spans="1:9" ht="18.75">
      <c r="A35" s="1"/>
      <c r="B35" s="7">
        <f t="shared" si="0"/>
        <v>27</v>
      </c>
      <c r="C35" s="4"/>
      <c r="D35" s="4"/>
      <c r="E35" s="41"/>
      <c r="F35" s="42"/>
      <c r="G35" s="49">
        <f t="shared" si="1"/>
        <v>600.5</v>
      </c>
      <c r="H35" s="1"/>
      <c r="I35" s="1"/>
    </row>
    <row r="36" spans="1:9" ht="18.75">
      <c r="A36" s="1"/>
      <c r="B36" s="7">
        <f t="shared" si="0"/>
        <v>28</v>
      </c>
      <c r="C36" s="4"/>
      <c r="D36" s="4"/>
      <c r="E36" s="41"/>
      <c r="F36" s="42"/>
      <c r="G36" s="49">
        <f t="shared" si="1"/>
        <v>600.5</v>
      </c>
      <c r="H36" s="1"/>
      <c r="I36" s="1"/>
    </row>
    <row r="37" spans="1:9" ht="18.75">
      <c r="A37" s="1"/>
      <c r="B37" s="7">
        <f>B36+1</f>
        <v>29</v>
      </c>
      <c r="C37" s="4"/>
      <c r="D37" s="4"/>
      <c r="E37" s="41"/>
      <c r="F37" s="42"/>
      <c r="G37" s="49">
        <f t="shared" si="1"/>
        <v>600.5</v>
      </c>
      <c r="H37" s="1"/>
      <c r="I37" s="1"/>
    </row>
    <row r="38" spans="1:9" ht="18.75">
      <c r="A38" s="1"/>
      <c r="B38" s="7">
        <f t="shared" si="0"/>
        <v>30</v>
      </c>
      <c r="C38" s="4"/>
      <c r="D38" s="4"/>
      <c r="E38" s="41"/>
      <c r="F38" s="42"/>
      <c r="G38" s="49">
        <f t="shared" si="1"/>
        <v>600.5</v>
      </c>
      <c r="H38" s="1"/>
      <c r="I38" s="1"/>
    </row>
    <row r="39" spans="1:9" ht="18.75">
      <c r="A39" s="1"/>
      <c r="B39" s="43">
        <f t="shared" si="0"/>
        <v>31</v>
      </c>
      <c r="C39" s="10"/>
      <c r="D39" s="10"/>
      <c r="E39" s="44"/>
      <c r="F39" s="47"/>
      <c r="G39" s="114">
        <f t="shared" si="1"/>
        <v>600.5</v>
      </c>
      <c r="H39" s="1"/>
      <c r="I39" s="1"/>
    </row>
    <row r="40" spans="1:9" ht="18.75">
      <c r="A40" s="1"/>
      <c r="B40" s="1"/>
      <c r="C40" s="1"/>
      <c r="D40" s="1"/>
      <c r="E40" s="1"/>
      <c r="F40" s="1"/>
      <c r="G40" s="1"/>
      <c r="H40" s="1"/>
      <c r="I40" s="1"/>
    </row>
    <row r="41" spans="1:9" ht="18.75">
      <c r="A41" s="1"/>
      <c r="B41" s="1"/>
      <c r="C41" s="1"/>
      <c r="D41" s="1"/>
      <c r="E41" s="1"/>
      <c r="F41" s="1"/>
      <c r="G41" s="1"/>
      <c r="H41" s="1"/>
      <c r="I41" s="1"/>
    </row>
    <row r="42" spans="1:9" ht="18.75">
      <c r="A42" s="1"/>
      <c r="B42" s="1"/>
      <c r="C42" s="1"/>
      <c r="D42" s="1"/>
      <c r="E42" s="1"/>
      <c r="F42" s="1"/>
      <c r="G42" s="1"/>
      <c r="H42" s="1"/>
      <c r="I42" s="1"/>
    </row>
    <row r="43" spans="1:9" ht="18.75">
      <c r="A43" s="1"/>
      <c r="B43" s="1"/>
      <c r="C43" s="1"/>
      <c r="D43" s="1"/>
      <c r="E43" s="1"/>
      <c r="F43" s="1"/>
      <c r="G43" s="1"/>
      <c r="H43" s="1"/>
      <c r="I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A22F-8989-4357-BD46-63E5B99128BA}">
  <sheetPr>
    <tabColor rgb="FFFFE699"/>
  </sheetPr>
  <dimension ref="A1:L22"/>
  <sheetViews>
    <sheetView workbookViewId="0">
      <selection activeCell="I13" sqref="I13"/>
    </sheetView>
  </sheetViews>
  <sheetFormatPr defaultRowHeight="15"/>
  <cols>
    <col min="4" max="4" width="25.140625" customWidth="1"/>
    <col min="5" max="5" width="19" customWidth="1"/>
    <col min="6" max="6" width="18.85546875" customWidth="1"/>
  </cols>
  <sheetData>
    <row r="1" spans="1:12" ht="2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2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ht="21">
      <c r="A3" s="52"/>
      <c r="B3" s="52"/>
      <c r="C3" s="52"/>
      <c r="D3" s="124" t="s">
        <v>413</v>
      </c>
      <c r="E3" s="125"/>
      <c r="F3" s="52"/>
      <c r="G3" s="52"/>
      <c r="H3" s="52"/>
      <c r="I3" s="52"/>
      <c r="J3" s="52"/>
      <c r="K3" s="52"/>
      <c r="L3" s="52"/>
    </row>
    <row r="4" spans="1:12" ht="2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ht="2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ht="21">
      <c r="A6" s="52"/>
      <c r="B6" s="52"/>
      <c r="C6" s="52"/>
      <c r="D6" s="55" t="s">
        <v>414</v>
      </c>
      <c r="E6" s="55" t="s">
        <v>4</v>
      </c>
      <c r="F6" s="53" t="s">
        <v>396</v>
      </c>
      <c r="G6" s="52"/>
      <c r="H6" s="52"/>
      <c r="I6" s="52"/>
      <c r="J6" s="52"/>
      <c r="K6" s="52"/>
      <c r="L6" s="52"/>
    </row>
    <row r="7" spans="1:12" ht="21">
      <c r="A7" s="52"/>
      <c r="B7" s="52"/>
      <c r="C7" s="52"/>
      <c r="D7" s="56">
        <v>0.5</v>
      </c>
      <c r="E7" s="57"/>
      <c r="F7" s="54">
        <f>D7*E7</f>
        <v>0</v>
      </c>
      <c r="G7" s="52"/>
      <c r="H7" s="52"/>
      <c r="I7" s="52"/>
      <c r="J7" s="52"/>
      <c r="K7" s="52"/>
      <c r="L7" s="52"/>
    </row>
    <row r="8" spans="1:12" ht="21">
      <c r="A8" s="52"/>
      <c r="B8" s="52"/>
      <c r="C8" s="52"/>
      <c r="D8" s="56">
        <v>1</v>
      </c>
      <c r="E8" s="57"/>
      <c r="F8" s="54">
        <f t="shared" ref="F8:F17" si="0">D8*E8</f>
        <v>0</v>
      </c>
      <c r="G8" s="52"/>
      <c r="H8" s="52"/>
      <c r="I8" s="52"/>
      <c r="J8" s="52"/>
      <c r="K8" s="52"/>
      <c r="L8" s="52"/>
    </row>
    <row r="9" spans="1:12" ht="21">
      <c r="A9" s="52"/>
      <c r="B9" s="52"/>
      <c r="C9" s="52"/>
      <c r="D9" s="56">
        <v>2</v>
      </c>
      <c r="E9" s="57"/>
      <c r="F9" s="54">
        <f t="shared" si="0"/>
        <v>0</v>
      </c>
      <c r="G9" s="52"/>
      <c r="H9" s="52"/>
      <c r="I9" s="52"/>
      <c r="J9" s="52"/>
      <c r="K9" s="52"/>
      <c r="L9" s="52"/>
    </row>
    <row r="10" spans="1:12" ht="21">
      <c r="A10" s="52"/>
      <c r="B10" s="52"/>
      <c r="C10" s="52"/>
      <c r="D10" s="56">
        <v>5</v>
      </c>
      <c r="E10" s="57"/>
      <c r="F10" s="54">
        <f t="shared" si="0"/>
        <v>0</v>
      </c>
      <c r="G10" s="52"/>
      <c r="H10" s="52"/>
      <c r="I10" s="52"/>
      <c r="J10" s="52"/>
      <c r="K10" s="52"/>
      <c r="L10" s="52"/>
    </row>
    <row r="11" spans="1:12" ht="21">
      <c r="A11" s="52"/>
      <c r="B11" s="52"/>
      <c r="C11" s="52"/>
      <c r="D11" s="56">
        <v>10</v>
      </c>
      <c r="E11" s="57"/>
      <c r="F11" s="54">
        <f t="shared" si="0"/>
        <v>0</v>
      </c>
      <c r="G11" s="52"/>
      <c r="H11" s="52"/>
      <c r="I11" s="52"/>
      <c r="J11" s="52"/>
      <c r="K11" s="52"/>
      <c r="L11" s="52"/>
    </row>
    <row r="12" spans="1:12" ht="21">
      <c r="A12" s="52"/>
      <c r="B12" s="52"/>
      <c r="C12" s="52"/>
      <c r="D12" s="56">
        <v>20</v>
      </c>
      <c r="E12" s="57"/>
      <c r="F12" s="54">
        <f t="shared" si="0"/>
        <v>0</v>
      </c>
      <c r="G12" s="52"/>
      <c r="H12" s="52"/>
      <c r="I12" s="52"/>
      <c r="J12" s="52"/>
      <c r="K12" s="52"/>
      <c r="L12" s="52"/>
    </row>
    <row r="13" spans="1:12" ht="21">
      <c r="A13" s="52"/>
      <c r="B13" s="52"/>
      <c r="C13" s="52"/>
      <c r="D13" s="56">
        <v>50</v>
      </c>
      <c r="E13" s="57"/>
      <c r="F13" s="54">
        <f t="shared" si="0"/>
        <v>0</v>
      </c>
      <c r="G13" s="52"/>
      <c r="H13" s="52"/>
      <c r="I13" s="52"/>
      <c r="J13" s="52"/>
      <c r="K13" s="52"/>
      <c r="L13" s="52"/>
    </row>
    <row r="14" spans="1:12" ht="21">
      <c r="A14" s="52"/>
      <c r="B14" s="52"/>
      <c r="C14" s="52"/>
      <c r="D14" s="56">
        <v>100</v>
      </c>
      <c r="E14" s="57"/>
      <c r="F14" s="54">
        <f t="shared" si="0"/>
        <v>0</v>
      </c>
      <c r="G14" s="52"/>
      <c r="H14" s="52"/>
      <c r="I14" s="52"/>
      <c r="J14" s="52"/>
      <c r="K14" s="52"/>
      <c r="L14" s="52"/>
    </row>
    <row r="15" spans="1:12" ht="21">
      <c r="A15" s="52"/>
      <c r="B15" s="52"/>
      <c r="C15" s="52"/>
      <c r="D15" s="56">
        <v>200</v>
      </c>
      <c r="E15" s="57"/>
      <c r="F15" s="54">
        <f t="shared" si="0"/>
        <v>0</v>
      </c>
      <c r="G15" s="52"/>
      <c r="H15" s="52"/>
      <c r="I15" s="52"/>
      <c r="J15" s="52"/>
      <c r="K15" s="52"/>
      <c r="L15" s="52"/>
    </row>
    <row r="16" spans="1:12" ht="21">
      <c r="A16" s="52"/>
      <c r="B16" s="52"/>
      <c r="C16" s="52"/>
      <c r="D16" s="56">
        <v>500</v>
      </c>
      <c r="E16" s="57"/>
      <c r="F16" s="54">
        <f t="shared" si="0"/>
        <v>0</v>
      </c>
      <c r="G16" s="52"/>
      <c r="H16" s="52"/>
      <c r="I16" s="52"/>
      <c r="J16" s="52"/>
      <c r="K16" s="52"/>
      <c r="L16" s="52"/>
    </row>
    <row r="17" spans="1:12" ht="21">
      <c r="A17" s="52"/>
      <c r="B17" s="52"/>
      <c r="C17" s="52"/>
      <c r="D17" s="56">
        <v>1000</v>
      </c>
      <c r="E17" s="57"/>
      <c r="F17" s="54">
        <f t="shared" si="0"/>
        <v>0</v>
      </c>
      <c r="G17" s="52"/>
      <c r="H17" s="52"/>
      <c r="I17" s="52"/>
      <c r="J17" s="52"/>
      <c r="K17" s="52"/>
      <c r="L17" s="52"/>
    </row>
    <row r="18" spans="1:12" ht="21">
      <c r="A18" s="52"/>
      <c r="B18" s="52"/>
      <c r="C18" s="52"/>
      <c r="D18" s="122" t="s">
        <v>369</v>
      </c>
      <c r="E18" s="123"/>
      <c r="F18" s="58">
        <f>SUM(F7:F17)</f>
        <v>0</v>
      </c>
      <c r="G18" s="52"/>
      <c r="H18" s="52"/>
      <c r="I18" s="52"/>
      <c r="J18" s="52"/>
      <c r="K18" s="52"/>
      <c r="L18" s="52"/>
    </row>
    <row r="19" spans="1:12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1:12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</row>
    <row r="21" spans="1:12" ht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1:12" ht="2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</sheetData>
  <mergeCells count="2">
    <mergeCell ref="D18:E18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3E35-06A6-4186-93F3-7F75C3EF0E63}">
  <dimension ref="A1:L22"/>
  <sheetViews>
    <sheetView workbookViewId="0">
      <selection activeCell="F27" sqref="F27"/>
    </sheetView>
  </sheetViews>
  <sheetFormatPr defaultRowHeight="15"/>
  <cols>
    <col min="2" max="3" width="18.7109375" customWidth="1"/>
    <col min="4" max="4" width="68.5703125" customWidth="1"/>
    <col min="5" max="5" width="16" style="108" customWidth="1"/>
    <col min="6" max="6" width="20.7109375" style="108" customWidth="1"/>
    <col min="7" max="7" width="37.5703125" customWidth="1"/>
    <col min="8" max="8" width="13.42578125" customWidth="1"/>
  </cols>
  <sheetData>
    <row r="1" spans="1:12">
      <c r="C1" s="108"/>
    </row>
    <row r="2" spans="1:12">
      <c r="D2" s="111" t="s">
        <v>415</v>
      </c>
      <c r="E2" s="111">
        <v>25</v>
      </c>
    </row>
    <row r="3" spans="1:12" ht="18.75">
      <c r="A3" s="1"/>
      <c r="B3" s="1"/>
      <c r="C3" s="1"/>
      <c r="D3" s="1"/>
      <c r="E3" s="106"/>
      <c r="F3" s="106"/>
      <c r="G3" s="1"/>
      <c r="H3" s="1"/>
      <c r="I3" s="1"/>
      <c r="J3" s="1"/>
      <c r="K3" s="1"/>
      <c r="L3" s="1"/>
    </row>
    <row r="4" spans="1:12" ht="18.75">
      <c r="A4" s="1"/>
      <c r="B4" s="8" t="s">
        <v>416</v>
      </c>
      <c r="C4" s="1"/>
      <c r="D4" s="1"/>
      <c r="E4" s="106"/>
      <c r="F4" s="110"/>
      <c r="G4" s="1"/>
      <c r="H4" s="1"/>
      <c r="I4" s="1"/>
      <c r="J4" s="1"/>
      <c r="K4" s="1"/>
      <c r="L4" s="1"/>
    </row>
    <row r="5" spans="1:12" ht="18.75">
      <c r="A5" s="1"/>
      <c r="B5" s="1"/>
      <c r="C5" s="1"/>
      <c r="D5" s="1"/>
      <c r="E5" s="106"/>
      <c r="F5" s="106"/>
      <c r="G5" s="1"/>
      <c r="H5" s="1"/>
      <c r="I5" s="1"/>
      <c r="J5" s="1"/>
      <c r="K5" s="1"/>
      <c r="L5" s="1"/>
    </row>
    <row r="6" spans="1:12" ht="18.75">
      <c r="A6" s="1"/>
      <c r="B6" s="105" t="s">
        <v>160</v>
      </c>
      <c r="C6" s="105" t="s">
        <v>4</v>
      </c>
      <c r="D6" s="105" t="s">
        <v>417</v>
      </c>
      <c r="E6" s="109" t="s">
        <v>418</v>
      </c>
      <c r="F6" s="109" t="s">
        <v>419</v>
      </c>
      <c r="G6" s="105" t="s">
        <v>420</v>
      </c>
      <c r="H6" s="2" t="s">
        <v>421</v>
      </c>
      <c r="I6" s="1"/>
      <c r="J6" s="1"/>
      <c r="K6" s="1"/>
      <c r="L6" s="1"/>
    </row>
    <row r="7" spans="1:12" ht="18.75">
      <c r="A7" s="1"/>
      <c r="B7" s="19">
        <v>34350</v>
      </c>
      <c r="C7" s="19">
        <v>36</v>
      </c>
      <c r="D7" s="1" t="s">
        <v>422</v>
      </c>
      <c r="E7" s="107">
        <v>17.89</v>
      </c>
      <c r="F7" s="106">
        <f>E7*1.16</f>
        <v>20.752399999999998</v>
      </c>
      <c r="G7" s="19">
        <v>24</v>
      </c>
      <c r="H7" s="1">
        <f>C7*G7</f>
        <v>864</v>
      </c>
      <c r="I7" s="1"/>
      <c r="J7" s="1"/>
      <c r="K7" s="1"/>
      <c r="L7" s="1"/>
    </row>
    <row r="8" spans="1:12" ht="18.75">
      <c r="A8" s="1"/>
      <c r="B8" s="19">
        <v>34352</v>
      </c>
      <c r="C8" s="19">
        <v>36</v>
      </c>
      <c r="D8" s="1" t="s">
        <v>423</v>
      </c>
      <c r="E8" s="107">
        <v>17.89</v>
      </c>
      <c r="F8" s="106">
        <f>E8*1.16</f>
        <v>20.752399999999998</v>
      </c>
      <c r="G8" s="19">
        <v>24</v>
      </c>
      <c r="H8" s="1">
        <f t="shared" ref="H8:H15" si="0">C8*G8</f>
        <v>864</v>
      </c>
      <c r="I8" s="1"/>
      <c r="J8" s="1"/>
      <c r="K8" s="1"/>
      <c r="L8" s="1"/>
    </row>
    <row r="9" spans="1:12" ht="18.75">
      <c r="A9" s="1"/>
      <c r="B9" s="19">
        <v>34353</v>
      </c>
      <c r="C9" s="19">
        <v>36</v>
      </c>
      <c r="D9" s="1" t="s">
        <v>424</v>
      </c>
      <c r="E9" s="107">
        <v>17.89</v>
      </c>
      <c r="F9" s="106">
        <f>E9*1.16</f>
        <v>20.752399999999998</v>
      </c>
      <c r="G9" s="19">
        <v>24</v>
      </c>
      <c r="H9" s="1">
        <f t="shared" si="0"/>
        <v>864</v>
      </c>
      <c r="I9" s="1"/>
      <c r="J9" s="1"/>
      <c r="K9" s="1"/>
      <c r="L9" s="1"/>
    </row>
    <row r="10" spans="1:12" ht="18.75">
      <c r="A10" s="1"/>
      <c r="B10" s="19">
        <v>91007</v>
      </c>
      <c r="C10" s="19">
        <v>1</v>
      </c>
      <c r="D10" s="1" t="s">
        <v>425</v>
      </c>
      <c r="E10" s="107">
        <v>70.760000000000005</v>
      </c>
      <c r="F10" s="106">
        <f t="shared" ref="F8:F15" si="1">E10*1.16</f>
        <v>82.081599999999995</v>
      </c>
      <c r="G10" s="19">
        <v>6</v>
      </c>
      <c r="H10" s="1">
        <f>G10*$E$2</f>
        <v>150</v>
      </c>
      <c r="I10" s="1"/>
      <c r="J10" s="1"/>
      <c r="K10" s="1"/>
      <c r="L10" s="1"/>
    </row>
    <row r="11" spans="1:12" ht="18.75">
      <c r="A11" s="1"/>
      <c r="B11" s="19">
        <v>91001</v>
      </c>
      <c r="C11" s="19">
        <v>1</v>
      </c>
      <c r="D11" s="1" t="s">
        <v>426</v>
      </c>
      <c r="E11" s="107">
        <v>70.760000000000005</v>
      </c>
      <c r="F11" s="106">
        <f t="shared" si="1"/>
        <v>82.081599999999995</v>
      </c>
      <c r="G11" s="19">
        <v>6</v>
      </c>
      <c r="H11" s="1">
        <f t="shared" ref="H11:H15" si="2">G11*$E$2</f>
        <v>150</v>
      </c>
      <c r="I11" s="1"/>
      <c r="J11" s="1"/>
      <c r="K11" s="1"/>
      <c r="L11" s="1"/>
    </row>
    <row r="12" spans="1:12" ht="18.75">
      <c r="A12" s="1"/>
      <c r="B12" s="19">
        <v>91010</v>
      </c>
      <c r="C12" s="19">
        <v>1</v>
      </c>
      <c r="D12" s="1" t="s">
        <v>427</v>
      </c>
      <c r="E12" s="107">
        <v>70.760000000000005</v>
      </c>
      <c r="F12" s="106">
        <f t="shared" si="1"/>
        <v>82.081599999999995</v>
      </c>
      <c r="G12" s="19">
        <v>6</v>
      </c>
      <c r="H12" s="1">
        <f t="shared" si="2"/>
        <v>150</v>
      </c>
      <c r="I12" s="1"/>
      <c r="J12" s="1"/>
      <c r="K12" s="1"/>
      <c r="L12" s="1"/>
    </row>
    <row r="13" spans="1:12" ht="18.75">
      <c r="A13" s="1"/>
      <c r="B13" s="19">
        <v>91022</v>
      </c>
      <c r="C13" s="19">
        <v>1</v>
      </c>
      <c r="D13" s="1" t="s">
        <v>428</v>
      </c>
      <c r="E13" s="107">
        <v>70.760000000000005</v>
      </c>
      <c r="F13" s="106">
        <f t="shared" si="1"/>
        <v>82.081599999999995</v>
      </c>
      <c r="G13" s="19">
        <v>6</v>
      </c>
      <c r="H13" s="1">
        <f t="shared" si="2"/>
        <v>150</v>
      </c>
      <c r="I13" s="1"/>
      <c r="J13" s="1"/>
      <c r="K13" s="1"/>
      <c r="L13" s="1"/>
    </row>
    <row r="14" spans="1:12" ht="18.75">
      <c r="A14" s="1"/>
      <c r="B14" s="19">
        <v>91020</v>
      </c>
      <c r="C14" s="19">
        <v>1</v>
      </c>
      <c r="D14" s="1" t="s">
        <v>429</v>
      </c>
      <c r="E14" s="107">
        <v>70.760000000000005</v>
      </c>
      <c r="F14" s="106">
        <f t="shared" si="1"/>
        <v>82.081599999999995</v>
      </c>
      <c r="G14" s="19">
        <v>6</v>
      </c>
      <c r="H14" s="1">
        <f t="shared" si="2"/>
        <v>150</v>
      </c>
      <c r="I14" s="1"/>
      <c r="J14" s="1"/>
      <c r="K14" s="1"/>
      <c r="L14" s="1"/>
    </row>
    <row r="15" spans="1:12" ht="18.75">
      <c r="A15" s="1"/>
      <c r="B15" s="19">
        <v>91004</v>
      </c>
      <c r="C15" s="19">
        <v>1</v>
      </c>
      <c r="D15" s="1" t="s">
        <v>430</v>
      </c>
      <c r="E15" s="107">
        <v>70.760000000000005</v>
      </c>
      <c r="F15" s="106">
        <f t="shared" si="1"/>
        <v>82.081599999999995</v>
      </c>
      <c r="G15" s="19">
        <v>6</v>
      </c>
      <c r="H15" s="1">
        <f t="shared" si="2"/>
        <v>150</v>
      </c>
      <c r="I15" s="1"/>
      <c r="J15" s="1"/>
      <c r="K15" s="1"/>
      <c r="L15" s="1"/>
    </row>
    <row r="16" spans="1:12" ht="18.75">
      <c r="A16" s="1"/>
      <c r="B16" s="1"/>
      <c r="C16" s="1"/>
      <c r="D16" s="1"/>
      <c r="E16" s="106"/>
      <c r="F16" s="106"/>
      <c r="G16" s="1"/>
      <c r="H16" s="1"/>
      <c r="I16" s="1"/>
      <c r="J16" s="1"/>
      <c r="K16" s="1"/>
      <c r="L16" s="1"/>
    </row>
    <row r="17" spans="1:12" ht="18.75">
      <c r="A17" s="1"/>
      <c r="B17" s="1" t="s">
        <v>65</v>
      </c>
      <c r="C17" s="1"/>
      <c r="D17" s="1"/>
      <c r="E17" s="106"/>
      <c r="F17" s="106"/>
      <c r="G17" s="1"/>
      <c r="H17" s="104">
        <f>SUM(H7:H16)</f>
        <v>3492</v>
      </c>
      <c r="I17" s="1"/>
      <c r="J17" s="1"/>
      <c r="K17" s="1"/>
      <c r="L17" s="1"/>
    </row>
    <row r="18" spans="1:12" ht="18.75">
      <c r="A18" s="1"/>
      <c r="B18" s="1"/>
      <c r="C18" s="1"/>
      <c r="D18" s="1"/>
      <c r="E18" s="106"/>
      <c r="F18" s="106"/>
      <c r="G18" s="1"/>
      <c r="H18" s="1"/>
      <c r="I18" s="1"/>
      <c r="J18" s="1"/>
      <c r="K18" s="1"/>
      <c r="L18" s="1"/>
    </row>
    <row r="19" spans="1:12" ht="18.75">
      <c r="A19" s="1"/>
      <c r="B19" s="1"/>
      <c r="C19" s="1"/>
      <c r="D19" s="1"/>
      <c r="E19" s="106"/>
      <c r="F19" s="106"/>
      <c r="G19" s="1"/>
      <c r="H19" s="1"/>
      <c r="I19" s="1"/>
      <c r="J19" s="1"/>
      <c r="K19" s="1"/>
      <c r="L19" s="1"/>
    </row>
    <row r="20" spans="1:12" ht="18.75">
      <c r="A20" s="1"/>
      <c r="B20" s="1"/>
      <c r="C20" s="1"/>
      <c r="D20" s="1"/>
      <c r="E20" s="106"/>
      <c r="F20" s="106"/>
      <c r="G20" s="1"/>
      <c r="H20" s="1"/>
      <c r="I20" s="1"/>
      <c r="J20" s="1"/>
      <c r="K20" s="1"/>
      <c r="L20" s="1"/>
    </row>
    <row r="21" spans="1:12" ht="18.75">
      <c r="A21" s="1"/>
      <c r="B21" s="1"/>
      <c r="C21" s="1"/>
      <c r="D21" s="1"/>
      <c r="E21" s="106"/>
      <c r="F21" s="106"/>
      <c r="G21" s="1"/>
      <c r="H21" s="1"/>
      <c r="I21" s="1"/>
      <c r="J21" s="1"/>
      <c r="K21" s="1"/>
      <c r="L21" s="1"/>
    </row>
    <row r="22" spans="1:12" ht="18.75">
      <c r="A22" s="1"/>
      <c r="B22" s="1"/>
      <c r="C22" s="1"/>
      <c r="D22" s="1"/>
      <c r="E22" s="106"/>
      <c r="F22" s="106"/>
      <c r="G22" s="1"/>
      <c r="H22" s="1"/>
      <c r="I22" s="1"/>
      <c r="J22" s="1"/>
      <c r="K22" s="1"/>
      <c r="L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2022-04-18T18:21:14Z</dcterms:created>
  <dcterms:modified xsi:type="dcterms:W3CDTF">2022-06-20T14:17:35Z</dcterms:modified>
  <cp:category/>
  <cp:contentStatus/>
</cp:coreProperties>
</file>