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38093afe3b4216/Documentos/Consultoria/Ariam/POLIURETANO/AGENTES EXPANSORES/PENTANO/"/>
    </mc:Choice>
  </mc:AlternateContent>
  <xr:revisionPtr revIDLastSave="22" documentId="13_ncr:1_{92A612AA-C699-4320-A8B5-9EFEA472176F}" xr6:coauthVersionLast="47" xr6:coauthVersionMax="47" xr10:uidLastSave="{77CC3221-F929-4F82-9804-00B6136642CC}"/>
  <bookViews>
    <workbookView xWindow="-110" yWindow="-110" windowWidth="19420" windowHeight="10300" firstSheet="20" activeTab="20" xr2:uid="{F4237D9D-3DA3-4FF4-AF4A-97CC50FB26E8}"/>
  </bookViews>
  <sheets>
    <sheet name="RELAÇÃO" sheetId="2" state="hidden" r:id="rId1"/>
    <sheet name="SKIN CONSUMO" sheetId="3" state="hidden" r:id="rId2"/>
    <sheet name="PAINÉIS CONSUMO" sheetId="6" state="hidden" r:id="rId3"/>
    <sheet name="HC X HFO" sheetId="7" state="hidden" r:id="rId4"/>
    <sheet name="PARAMETROS HC 1266 150-100-6" sheetId="8" state="hidden" r:id="rId5"/>
    <sheet name="PARAMETROS HC 1266 154-100-6" sheetId="11" state="hidden" r:id="rId6"/>
    <sheet name="PARAMETROS HC 2610" sheetId="14" state="hidden" r:id="rId7"/>
    <sheet name="PARAMETROS HC 2610 08 02 2023" sheetId="15" state="hidden" r:id="rId8"/>
    <sheet name="PARAMETROS HC 2610 17 03 2023" sheetId="16" r:id="rId9"/>
    <sheet name="HC 2610 16 05 2023 CAB1 " sheetId="18" state="hidden" r:id="rId10"/>
    <sheet name="HC 2610 15 05 2023 CAB 2" sheetId="17" r:id="rId11"/>
    <sheet name="HC 2610 24 05 2023 CAB1 " sheetId="19" r:id="rId12"/>
    <sheet name="HC 2610 26 07 2023 CAB1" sheetId="21" r:id="rId13"/>
    <sheet name="HC 2610 26 07 2023 CAB2" sheetId="22" r:id="rId14"/>
    <sheet name="HC 2610 21 09 2023 CAB1" sheetId="23" r:id="rId15"/>
    <sheet name="HC 2610 21 09 2023 CAB2" sheetId="24" r:id="rId16"/>
    <sheet name="HC 2610 26 09 2023 CAB1" sheetId="25" r:id="rId17"/>
    <sheet name="HC 2610 26 09 2023 CAB2" sheetId="26" r:id="rId18"/>
    <sheet name="HC 2610 25 10 2023 CAB2" sheetId="28" r:id="rId19"/>
    <sheet name="HC 2610 25 10 2023 CAB1" sheetId="29" r:id="rId20"/>
    <sheet name="HC 2610 24 05 2024 CAB1" sheetId="30" r:id="rId21"/>
    <sheet name="HC 2610 24 05 2024 CAB2" sheetId="31" r:id="rId22"/>
    <sheet name="HC 2610 06 02 2025 CAB2" sheetId="32" r:id="rId23"/>
    <sheet name="Planilha1" sheetId="20" state="hidden" r:id="rId24"/>
    <sheet name="PARAMETROS HC 1091 9" sheetId="13" state="hidden" r:id="rId25"/>
    <sheet name="PARAMETROS HC 1091" sheetId="9" state="hidden" r:id="rId26"/>
    <sheet name="PARAMETROS CR 11575" sheetId="12" state="hidden" r:id="rId27"/>
    <sheet name="CARACTERISTICAS" sheetId="10" state="hidden" r:id="rId28"/>
  </sheets>
  <definedNames>
    <definedName name="_xlnm.Print_Area" localSheetId="22">'HC 2610 06 02 2025 CAB2'!$A$1:$D$39</definedName>
    <definedName name="_xlnm.Print_Area" localSheetId="10">'HC 2610 15 05 2023 CAB 2'!$A$1:$D$38</definedName>
    <definedName name="_xlnm.Print_Area" localSheetId="14">'HC 2610 21 09 2023 CAB1'!$A$1:$D$39</definedName>
    <definedName name="_xlnm.Print_Area" localSheetId="15">'HC 2610 21 09 2023 CAB2'!$A$1:$D$39</definedName>
    <definedName name="_xlnm.Print_Area" localSheetId="11">'HC 2610 24 05 2023 CAB1 '!$A$1:$D$38</definedName>
    <definedName name="_xlnm.Print_Area" localSheetId="20">'HC 2610 24 05 2024 CAB1'!$A$1:$D$39</definedName>
    <definedName name="_xlnm.Print_Area" localSheetId="21">'HC 2610 24 05 2024 CAB2'!$A$1:$D$39</definedName>
    <definedName name="_xlnm.Print_Area" localSheetId="19">'HC 2610 25 10 2023 CAB1'!$A$1:$D$39</definedName>
    <definedName name="_xlnm.Print_Area" localSheetId="18">'HC 2610 25 10 2023 CAB2'!$A$1:$D$39</definedName>
    <definedName name="_xlnm.Print_Area" localSheetId="12">'HC 2610 26 07 2023 CAB1'!$A$1:$D$39</definedName>
    <definedName name="_xlnm.Print_Area" localSheetId="13">'HC 2610 26 07 2023 CAB2'!$A$1:$D$39</definedName>
    <definedName name="_xlnm.Print_Area" localSheetId="16">'HC 2610 26 09 2023 CAB1'!$A$1:$D$43</definedName>
    <definedName name="_xlnm.Print_Area" localSheetId="17">'HC 2610 26 09 2023 CAB2'!$A$1:$D$43</definedName>
    <definedName name="Print_Area" localSheetId="22">'HC 2610 06 02 2025 CAB2'!$A$1:$C$39</definedName>
    <definedName name="Print_Area" localSheetId="10">'HC 2610 15 05 2023 CAB 2'!$A$1:$D$38</definedName>
    <definedName name="Print_Area" localSheetId="9">'HC 2610 16 05 2023 CAB1 '!$A$1:$D$38</definedName>
    <definedName name="Print_Area" localSheetId="14">'HC 2610 21 09 2023 CAB1'!$A$1:$C$39</definedName>
    <definedName name="Print_Area" localSheetId="15">'HC 2610 21 09 2023 CAB2'!$A$1:$C$39</definedName>
    <definedName name="Print_Area" localSheetId="11">'HC 2610 24 05 2023 CAB1 '!$A$1:$D$38</definedName>
    <definedName name="Print_Area" localSheetId="20">'HC 2610 24 05 2024 CAB1'!$A$1:$C$39</definedName>
    <definedName name="Print_Area" localSheetId="21">'HC 2610 24 05 2024 CAB2'!$A$1:$C$39</definedName>
    <definedName name="Print_Area" localSheetId="19">'HC 2610 25 10 2023 CAB1'!$A$1:$C$39</definedName>
    <definedName name="Print_Area" localSheetId="18">'HC 2610 25 10 2023 CAB2'!$A$1:$C$39</definedName>
    <definedName name="Print_Area" localSheetId="12">'HC 2610 26 07 2023 CAB1'!$A$1:$C$39</definedName>
    <definedName name="Print_Area" localSheetId="13">'HC 2610 26 07 2023 CAB2'!$A$1:$C$39</definedName>
    <definedName name="Print_Area" localSheetId="16">'HC 2610 26 09 2023 CAB1'!$A$1:$C$39</definedName>
    <definedName name="Print_Area" localSheetId="17">'HC 2610 26 09 2023 CAB2'!$A$1:$C$39</definedName>
    <definedName name="Print_Area" localSheetId="2">'PAINÉIS CONSUMO'!$A$1:$H$34</definedName>
    <definedName name="Print_Area" localSheetId="26">'PARAMETROS CR 11575'!$A$1:$D$20</definedName>
    <definedName name="Print_Area" localSheetId="25">'PARAMETROS HC 1091'!$A$1:$D$37</definedName>
    <definedName name="Print_Area" localSheetId="24">'PARAMETROS HC 1091 9'!$A$1:$D$37</definedName>
    <definedName name="Print_Area" localSheetId="4">'PARAMETROS HC 1266 150-100-6'!$A$1:$D$37</definedName>
    <definedName name="Print_Area" localSheetId="5">'PARAMETROS HC 1266 154-100-6'!$A$1:$D$37</definedName>
    <definedName name="Print_Area" localSheetId="6">'PARAMETROS HC 2610'!$A$1:$D$38</definedName>
    <definedName name="Print_Area" localSheetId="7">'PARAMETROS HC 2610 08 02 2023'!$A$1:$D$38</definedName>
    <definedName name="Print_Area" localSheetId="8">'PARAMETROS HC 2610 17 03 2023'!$A$1:$D$38</definedName>
    <definedName name="Print_Area" localSheetId="1">'SKIN CONSUMO'!$A$1:$J$14</definedName>
    <definedName name="Print_Titles" localSheetId="2">'PAINÉIS CONSUMO'!$1:$3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32" l="1"/>
  <c r="C36" i="32" s="1"/>
  <c r="C22" i="32"/>
  <c r="C18" i="32"/>
  <c r="C13" i="32"/>
  <c r="C11" i="32"/>
  <c r="C10" i="32"/>
  <c r="C9" i="32"/>
  <c r="C7" i="32"/>
  <c r="C5" i="32"/>
  <c r="C35" i="31"/>
  <c r="C36" i="31" s="1"/>
  <c r="C22" i="31"/>
  <c r="C18" i="31"/>
  <c r="C13" i="31"/>
  <c r="C14" i="31" s="1"/>
  <c r="C11" i="31"/>
  <c r="C10" i="31"/>
  <c r="C9" i="31"/>
  <c r="C7" i="31"/>
  <c r="C5" i="31"/>
  <c r="C35" i="30"/>
  <c r="C36" i="30" s="1"/>
  <c r="C22" i="30"/>
  <c r="C18" i="30"/>
  <c r="C13" i="30"/>
  <c r="C11" i="30"/>
  <c r="C10" i="30"/>
  <c r="C9" i="30"/>
  <c r="C7" i="30"/>
  <c r="C5" i="30"/>
  <c r="C14" i="32" l="1"/>
  <c r="C15" i="32" s="1"/>
  <c r="C17" i="32" s="1"/>
  <c r="C15" i="31"/>
  <c r="C17" i="31" s="1"/>
  <c r="C14" i="30"/>
  <c r="C15" i="30" s="1"/>
  <c r="C17" i="30" s="1"/>
  <c r="C35" i="29" l="1"/>
  <c r="C36" i="29" s="1"/>
  <c r="C22" i="29"/>
  <c r="C18" i="29"/>
  <c r="C13" i="29"/>
  <c r="C11" i="29"/>
  <c r="C10" i="29"/>
  <c r="C14" i="29" s="1"/>
  <c r="C9" i="29"/>
  <c r="C7" i="29"/>
  <c r="C5" i="29"/>
  <c r="C36" i="28"/>
  <c r="C35" i="28"/>
  <c r="C22" i="28"/>
  <c r="C18" i="28"/>
  <c r="C13" i="28"/>
  <c r="C14" i="28" s="1"/>
  <c r="C11" i="28"/>
  <c r="C10" i="28"/>
  <c r="C9" i="28"/>
  <c r="C7" i="28"/>
  <c r="C5" i="28"/>
  <c r="C35" i="26"/>
  <c r="C36" i="26" s="1"/>
  <c r="C22" i="26"/>
  <c r="C18" i="26"/>
  <c r="C13" i="26"/>
  <c r="C11" i="26"/>
  <c r="C10" i="26"/>
  <c r="C9" i="26"/>
  <c r="C7" i="26"/>
  <c r="C5" i="26"/>
  <c r="C36" i="25"/>
  <c r="C35" i="25"/>
  <c r="C22" i="25"/>
  <c r="C18" i="25"/>
  <c r="C13" i="25"/>
  <c r="C11" i="25"/>
  <c r="C10" i="25"/>
  <c r="C9" i="25"/>
  <c r="C7" i="25"/>
  <c r="C5" i="25"/>
  <c r="C35" i="24"/>
  <c r="C36" i="24" s="1"/>
  <c r="C22" i="24"/>
  <c r="C18" i="24"/>
  <c r="C13" i="24"/>
  <c r="C11" i="24"/>
  <c r="C10" i="24"/>
  <c r="C9" i="24"/>
  <c r="C7" i="24"/>
  <c r="C5" i="24"/>
  <c r="C36" i="23"/>
  <c r="C35" i="23"/>
  <c r="C22" i="23"/>
  <c r="C18" i="23"/>
  <c r="C13" i="23"/>
  <c r="C11" i="23"/>
  <c r="C10" i="23"/>
  <c r="C9" i="23"/>
  <c r="C7" i="23"/>
  <c r="C5" i="23"/>
  <c r="D21" i="17"/>
  <c r="C15" i="29" l="1"/>
  <c r="C17" i="29" s="1"/>
  <c r="C15" i="28"/>
  <c r="C17" i="28" s="1"/>
  <c r="C14" i="26"/>
  <c r="C15" i="26" s="1"/>
  <c r="C17" i="26" s="1"/>
  <c r="C14" i="25"/>
  <c r="C15" i="25" s="1"/>
  <c r="C17" i="25" s="1"/>
  <c r="C14" i="23"/>
  <c r="C15" i="23" s="1"/>
  <c r="C17" i="23" s="1"/>
  <c r="C14" i="24"/>
  <c r="C15" i="24" s="1"/>
  <c r="C17" i="24" s="1"/>
  <c r="C35" i="22"/>
  <c r="C36" i="22" s="1"/>
  <c r="C22" i="22"/>
  <c r="C18" i="22"/>
  <c r="C13" i="22"/>
  <c r="C14" i="22" s="1"/>
  <c r="C11" i="22"/>
  <c r="C10" i="22"/>
  <c r="C9" i="22"/>
  <c r="C7" i="22"/>
  <c r="C5" i="22"/>
  <c r="C15" i="22" l="1"/>
  <c r="C17" i="22" s="1"/>
  <c r="C35" i="21" l="1"/>
  <c r="C36" i="21" s="1"/>
  <c r="C22" i="21"/>
  <c r="C18" i="21"/>
  <c r="C13" i="21"/>
  <c r="C11" i="21"/>
  <c r="C10" i="21"/>
  <c r="C9" i="21"/>
  <c r="C7" i="21"/>
  <c r="C5" i="21"/>
  <c r="D34" i="19"/>
  <c r="D35" i="19" s="1"/>
  <c r="D21" i="19"/>
  <c r="D17" i="19"/>
  <c r="D12" i="19"/>
  <c r="D10" i="19"/>
  <c r="C10" i="19"/>
  <c r="D9" i="19"/>
  <c r="D8" i="19"/>
  <c r="D6" i="19"/>
  <c r="C6" i="19"/>
  <c r="D4" i="19"/>
  <c r="C4" i="19"/>
  <c r="D35" i="18"/>
  <c r="D34" i="18"/>
  <c r="D21" i="18"/>
  <c r="D17" i="18"/>
  <c r="D12" i="18"/>
  <c r="D10" i="18"/>
  <c r="C10" i="18"/>
  <c r="D9" i="18"/>
  <c r="D8" i="18"/>
  <c r="D6" i="18"/>
  <c r="C6" i="18"/>
  <c r="D4" i="18"/>
  <c r="C4" i="18"/>
  <c r="D8" i="17"/>
  <c r="D34" i="17"/>
  <c r="D35" i="17" s="1"/>
  <c r="D17" i="17"/>
  <c r="D12" i="17"/>
  <c r="D10" i="17"/>
  <c r="C10" i="17"/>
  <c r="D9" i="17"/>
  <c r="D6" i="17"/>
  <c r="C6" i="17"/>
  <c r="D4" i="17"/>
  <c r="C4" i="17"/>
  <c r="D34" i="16"/>
  <c r="D35" i="16" s="1"/>
  <c r="D21" i="16"/>
  <c r="D17" i="16"/>
  <c r="D12" i="16"/>
  <c r="D10" i="16"/>
  <c r="C10" i="16"/>
  <c r="D9" i="16"/>
  <c r="D8" i="16"/>
  <c r="D6" i="16"/>
  <c r="C6" i="16"/>
  <c r="D4" i="16"/>
  <c r="C4" i="16"/>
  <c r="D35" i="15"/>
  <c r="D34" i="15"/>
  <c r="D21" i="15"/>
  <c r="D17" i="15"/>
  <c r="D13" i="15"/>
  <c r="D12" i="15"/>
  <c r="D14" i="15" s="1"/>
  <c r="D16" i="15" s="1"/>
  <c r="D10" i="15"/>
  <c r="C10" i="15"/>
  <c r="D9" i="15"/>
  <c r="D8" i="15"/>
  <c r="D6" i="15"/>
  <c r="C6" i="15"/>
  <c r="D4" i="15"/>
  <c r="C4" i="15"/>
  <c r="D17" i="14"/>
  <c r="D34" i="14"/>
  <c r="D35" i="14" s="1"/>
  <c r="D21" i="14"/>
  <c r="D12" i="14"/>
  <c r="D10" i="14"/>
  <c r="C10" i="14"/>
  <c r="D9" i="14"/>
  <c r="D8" i="14"/>
  <c r="D6" i="14"/>
  <c r="C6" i="14"/>
  <c r="D4" i="14"/>
  <c r="C4" i="14"/>
  <c r="D34" i="13"/>
  <c r="D33" i="13"/>
  <c r="D21" i="13"/>
  <c r="D17" i="13"/>
  <c r="D12" i="13"/>
  <c r="D10" i="13"/>
  <c r="C10" i="13"/>
  <c r="D9" i="13"/>
  <c r="D8" i="13"/>
  <c r="D6" i="13"/>
  <c r="C6" i="13"/>
  <c r="D4" i="13"/>
  <c r="C4" i="13"/>
  <c r="D6" i="12"/>
  <c r="D4" i="12"/>
  <c r="C14" i="21" l="1"/>
  <c r="C15" i="21" s="1"/>
  <c r="C17" i="21" s="1"/>
  <c r="D13" i="19"/>
  <c r="D14" i="19" s="1"/>
  <c r="D16" i="19" s="1"/>
  <c r="D13" i="18"/>
  <c r="D14" i="18" s="1"/>
  <c r="D16" i="18" s="1"/>
  <c r="D13" i="17"/>
  <c r="D14" i="17" s="1"/>
  <c r="D16" i="17" s="1"/>
  <c r="D13" i="16"/>
  <c r="D14" i="16" s="1"/>
  <c r="D16" i="16" s="1"/>
  <c r="D13" i="14"/>
  <c r="D14" i="14" s="1"/>
  <c r="D16" i="14" s="1"/>
  <c r="D13" i="13"/>
  <c r="D14" i="13"/>
  <c r="D16" i="13" s="1"/>
  <c r="C6" i="12"/>
  <c r="C4" i="12"/>
  <c r="D33" i="11"/>
  <c r="D34" i="11" s="1"/>
  <c r="D21" i="11"/>
  <c r="D17" i="11"/>
  <c r="D12" i="11"/>
  <c r="D10" i="11"/>
  <c r="C10" i="11"/>
  <c r="D9" i="11"/>
  <c r="D8" i="11"/>
  <c r="D6" i="11"/>
  <c r="C6" i="11"/>
  <c r="D4" i="11"/>
  <c r="D13" i="11" s="1"/>
  <c r="D14" i="11" s="1"/>
  <c r="D16" i="11" s="1"/>
  <c r="C4" i="11"/>
  <c r="D17" i="8" l="1"/>
  <c r="C10" i="8"/>
  <c r="D10" i="8"/>
  <c r="D17" i="9"/>
  <c r="D21" i="9"/>
  <c r="H12" i="10"/>
  <c r="G12" i="10"/>
  <c r="F12" i="10"/>
  <c r="D33" i="8" l="1"/>
  <c r="D34" i="8" s="1"/>
  <c r="D33" i="9"/>
  <c r="D34" i="9" s="1"/>
  <c r="D21" i="8"/>
  <c r="D12" i="9"/>
  <c r="D10" i="9"/>
  <c r="C10" i="9"/>
  <c r="D9" i="9"/>
  <c r="D8" i="9"/>
  <c r="D6" i="9"/>
  <c r="C6" i="9"/>
  <c r="D4" i="9"/>
  <c r="C4" i="9"/>
  <c r="C6" i="8"/>
  <c r="C4" i="8"/>
  <c r="C16" i="2"/>
  <c r="C13" i="2"/>
  <c r="C12" i="2"/>
  <c r="C6" i="2"/>
  <c r="C4" i="2"/>
  <c r="C10" i="2"/>
  <c r="D12" i="8"/>
  <c r="D9" i="8"/>
  <c r="D8" i="8"/>
  <c r="D6" i="8"/>
  <c r="D4" i="8"/>
  <c r="D16" i="7"/>
  <c r="D14" i="7"/>
  <c r="D13" i="7"/>
  <c r="D12" i="7"/>
  <c r="D10" i="7"/>
  <c r="D9" i="7"/>
  <c r="D8" i="7"/>
  <c r="D6" i="7"/>
  <c r="D4" i="7"/>
  <c r="D13" i="9" l="1"/>
  <c r="D14" i="9" s="1"/>
  <c r="D16" i="9" s="1"/>
  <c r="C14" i="2"/>
  <c r="D13" i="8"/>
  <c r="D14" i="8" s="1"/>
  <c r="D16" i="8" s="1"/>
  <c r="C12" i="7"/>
  <c r="C14" i="7" s="1"/>
  <c r="C16" i="7" s="1"/>
  <c r="C10" i="7"/>
  <c r="C9" i="7"/>
  <c r="C13" i="7" s="1"/>
  <c r="C8" i="7"/>
  <c r="C6" i="7"/>
  <c r="C4" i="7"/>
  <c r="G33" i="6"/>
  <c r="I13" i="3"/>
  <c r="H7" i="3" l="1"/>
  <c r="J7" i="3" s="1"/>
  <c r="H8" i="3"/>
  <c r="J8" i="3" s="1"/>
  <c r="H11" i="3"/>
  <c r="J11" i="3" s="1"/>
  <c r="H12" i="3"/>
  <c r="J12" i="3" s="1"/>
  <c r="F5" i="3"/>
  <c r="F6" i="3"/>
  <c r="F9" i="3"/>
  <c r="F10" i="3"/>
  <c r="F4" i="3"/>
  <c r="E8" i="2"/>
  <c r="F8" i="2"/>
  <c r="D8" i="2"/>
  <c r="E6" i="2"/>
  <c r="F6" i="2"/>
  <c r="D6" i="2"/>
  <c r="F8" i="3" s="1"/>
  <c r="E12" i="3"/>
  <c r="E11" i="3"/>
  <c r="E10" i="3"/>
  <c r="E9" i="3"/>
  <c r="E8" i="3"/>
  <c r="E7" i="3"/>
  <c r="E6" i="3"/>
  <c r="E5" i="3"/>
  <c r="E4" i="3"/>
  <c r="F12" i="2"/>
  <c r="F10" i="2"/>
  <c r="F9" i="2"/>
  <c r="F4" i="2"/>
  <c r="E12" i="2"/>
  <c r="E10" i="2"/>
  <c r="E9" i="2"/>
  <c r="E4" i="2"/>
  <c r="D9" i="2"/>
  <c r="D4" i="2"/>
  <c r="G5" i="3" s="1"/>
  <c r="D12" i="2"/>
  <c r="D10" i="2"/>
  <c r="G11" i="3" l="1"/>
  <c r="G7" i="3"/>
  <c r="F9" i="6"/>
  <c r="H9" i="6" s="1"/>
  <c r="F16" i="6"/>
  <c r="H16" i="6" s="1"/>
  <c r="F21" i="6"/>
  <c r="H21" i="6" s="1"/>
  <c r="F26" i="6"/>
  <c r="H26" i="6" s="1"/>
  <c r="F30" i="6"/>
  <c r="H30" i="6" s="1"/>
  <c r="F12" i="6"/>
  <c r="H12" i="6" s="1"/>
  <c r="F7" i="6"/>
  <c r="H7" i="6" s="1"/>
  <c r="F8" i="6"/>
  <c r="H8" i="6" s="1"/>
  <c r="F14" i="6"/>
  <c r="H14" i="6" s="1"/>
  <c r="F23" i="6"/>
  <c r="H23" i="6" s="1"/>
  <c r="F32" i="6"/>
  <c r="H32" i="6" s="1"/>
  <c r="F10" i="6"/>
  <c r="H10" i="6" s="1"/>
  <c r="F18" i="6"/>
  <c r="H18" i="6" s="1"/>
  <c r="F27" i="6"/>
  <c r="H27" i="6" s="1"/>
  <c r="F11" i="6"/>
  <c r="H11" i="6" s="1"/>
  <c r="F15" i="6"/>
  <c r="H15" i="6" s="1"/>
  <c r="F20" i="6"/>
  <c r="H20" i="6" s="1"/>
  <c r="F24" i="6"/>
  <c r="H24" i="6" s="1"/>
  <c r="F29" i="6"/>
  <c r="H29" i="6" s="1"/>
  <c r="F4" i="6"/>
  <c r="H4" i="6" s="1"/>
  <c r="F19" i="6"/>
  <c r="H19" i="6" s="1"/>
  <c r="F28" i="6"/>
  <c r="H28" i="6" s="1"/>
  <c r="F5" i="6"/>
  <c r="H5" i="6" s="1"/>
  <c r="F13" i="6"/>
  <c r="H13" i="6" s="1"/>
  <c r="F22" i="6"/>
  <c r="H22" i="6" s="1"/>
  <c r="F31" i="6"/>
  <c r="H31" i="6" s="1"/>
  <c r="F6" i="6"/>
  <c r="H6" i="6" s="1"/>
  <c r="F25" i="6"/>
  <c r="H25" i="6" s="1"/>
  <c r="F17" i="6"/>
  <c r="H17" i="6" s="1"/>
  <c r="H33" i="6" s="1"/>
  <c r="F12" i="3"/>
  <c r="G4" i="3"/>
  <c r="G9" i="3"/>
  <c r="H10" i="3"/>
  <c r="J10" i="3" s="1"/>
  <c r="H6" i="3"/>
  <c r="J6" i="3" s="1"/>
  <c r="E17" i="6"/>
  <c r="E15" i="6"/>
  <c r="E20" i="6"/>
  <c r="E24" i="6"/>
  <c r="E29" i="6"/>
  <c r="E11" i="6"/>
  <c r="E6" i="6"/>
  <c r="E12" i="6"/>
  <c r="E13" i="6"/>
  <c r="E18" i="6"/>
  <c r="E27" i="6"/>
  <c r="E4" i="6"/>
  <c r="E21" i="6"/>
  <c r="E30" i="6"/>
  <c r="E5" i="6"/>
  <c r="E14" i="6"/>
  <c r="E19" i="6"/>
  <c r="E23" i="6"/>
  <c r="E28" i="6"/>
  <c r="E32" i="6"/>
  <c r="E7" i="6"/>
  <c r="E25" i="6"/>
  <c r="E22" i="6"/>
  <c r="E31" i="6"/>
  <c r="E8" i="6"/>
  <c r="E16" i="6"/>
  <c r="E26" i="6"/>
  <c r="E10" i="6"/>
  <c r="E9" i="6"/>
  <c r="G10" i="3"/>
  <c r="G6" i="3"/>
  <c r="F13" i="2"/>
  <c r="F14" i="2" s="1"/>
  <c r="F16" i="2" s="1"/>
  <c r="D14" i="6"/>
  <c r="D19" i="6"/>
  <c r="D23" i="6"/>
  <c r="D28" i="6"/>
  <c r="D32" i="6"/>
  <c r="D10" i="6"/>
  <c r="D5" i="6"/>
  <c r="D6" i="6"/>
  <c r="D21" i="6"/>
  <c r="D30" i="6"/>
  <c r="D7" i="6"/>
  <c r="D15" i="6"/>
  <c r="D24" i="6"/>
  <c r="D8" i="6"/>
  <c r="D13" i="6"/>
  <c r="D18" i="6"/>
  <c r="D22" i="6"/>
  <c r="D27" i="6"/>
  <c r="D31" i="6"/>
  <c r="D11" i="6"/>
  <c r="D16" i="6"/>
  <c r="D26" i="6"/>
  <c r="D12" i="6"/>
  <c r="D20" i="6"/>
  <c r="D29" i="6"/>
  <c r="D4" i="6"/>
  <c r="D25" i="6"/>
  <c r="D9" i="6"/>
  <c r="D17" i="6"/>
  <c r="F11" i="3"/>
  <c r="F7" i="3"/>
  <c r="G12" i="3"/>
  <c r="G8" i="3"/>
  <c r="H4" i="3"/>
  <c r="J4" i="3" s="1"/>
  <c r="J13" i="3" s="1"/>
  <c r="H9" i="3"/>
  <c r="J9" i="3" s="1"/>
  <c r="H5" i="3"/>
  <c r="J5" i="3" s="1"/>
  <c r="D13" i="2"/>
  <c r="D14" i="2"/>
  <c r="D16" i="2" s="1"/>
  <c r="E13" i="2"/>
  <c r="E14" i="2" s="1"/>
  <c r="E16" i="2" s="1"/>
</calcChain>
</file>

<file path=xl/sharedStrings.xml><?xml version="1.0" encoding="utf-8"?>
<sst xmlns="http://schemas.openxmlformats.org/spreadsheetml/2006/main" count="2211" uniqueCount="208">
  <si>
    <t>Segundos</t>
  </si>
  <si>
    <t>Tempo de creme</t>
  </si>
  <si>
    <t>Tempo de gel</t>
  </si>
  <si>
    <t>Densidade livre</t>
  </si>
  <si>
    <t>8 a 14</t>
  </si>
  <si>
    <t>55 a 80</t>
  </si>
  <si>
    <t>25 a 31</t>
  </si>
  <si>
    <t>4 a 8</t>
  </si>
  <si>
    <t>50 a 60</t>
  </si>
  <si>
    <t>20 a 25</t>
  </si>
  <si>
    <t>Tack time</t>
  </si>
  <si>
    <t>CR1157 + CE120 (alta viscosidade)</t>
  </si>
  <si>
    <t>CR1157 + CE164
(baixa viscosidade)</t>
  </si>
  <si>
    <t>CR1091 + CE164
(c-pentano)</t>
  </si>
  <si>
    <t>SC476 + CE164
(n-pentano)</t>
  </si>
  <si>
    <t>SISTEMAS ATUAIS</t>
  </si>
  <si>
    <t>SISTEMAS COM HC</t>
  </si>
  <si>
    <t>UNIDADES</t>
  </si>
  <si>
    <t>CARACTERÍSTICAS DAS ESPUMAS DOW COM HFC's E HIDROCARBONETOS</t>
  </si>
  <si>
    <t>CD1266 + CE164
(c-pentano)</t>
  </si>
  <si>
    <t>CR1183 + CE164 (c-pentano)</t>
  </si>
  <si>
    <t>400 mPa.s</t>
  </si>
  <si>
    <t>2240 cPs</t>
  </si>
  <si>
    <t>572 cP</t>
  </si>
  <si>
    <t>Viscosidade Poliol</t>
  </si>
  <si>
    <t>Pa.s</t>
  </si>
  <si>
    <t>3775 cPs</t>
  </si>
  <si>
    <t>Viscosidade Iso</t>
  </si>
  <si>
    <t>0,743 Pa.s</t>
  </si>
  <si>
    <t>Tempo de Cura</t>
  </si>
  <si>
    <t>min</t>
  </si>
  <si>
    <t>7 min</t>
  </si>
  <si>
    <t>Compressão</t>
  </si>
  <si>
    <t>Kpa</t>
  </si>
  <si>
    <t>132 a 175</t>
  </si>
  <si>
    <t>108 a 169</t>
  </si>
  <si>
    <t>122 a 145</t>
  </si>
  <si>
    <t>210 a 176</t>
  </si>
  <si>
    <t>203 a 184</t>
  </si>
  <si>
    <t>Relação</t>
  </si>
  <si>
    <t>I/P</t>
  </si>
  <si>
    <t>150/100/6 (1,41)</t>
  </si>
  <si>
    <t>147/100/13 (1,30)</t>
  </si>
  <si>
    <t>165/100/14 (1,45)</t>
  </si>
  <si>
    <t>Partes de Isocianato</t>
  </si>
  <si>
    <t>Unidade</t>
  </si>
  <si>
    <t>Partes de Poliol</t>
  </si>
  <si>
    <t>Partes de HC</t>
  </si>
  <si>
    <t xml:space="preserve">Relação </t>
  </si>
  <si>
    <t>i/P</t>
  </si>
  <si>
    <t>Vazão Máxima</t>
  </si>
  <si>
    <t>Kg/s</t>
  </si>
  <si>
    <t>Vazão Isocianato</t>
  </si>
  <si>
    <t>Vazão Poliol</t>
  </si>
  <si>
    <t>% Isocianato</t>
  </si>
  <si>
    <t>%</t>
  </si>
  <si>
    <t>% Poliol + HC</t>
  </si>
  <si>
    <t>Vazão Total Final</t>
  </si>
  <si>
    <t>CD 1266</t>
  </si>
  <si>
    <t>ESPECIFICAÇÕES</t>
  </si>
  <si>
    <t>CR 1183</t>
  </si>
  <si>
    <t>CR 1091</t>
  </si>
  <si>
    <t>Maior Volume Injeção</t>
  </si>
  <si>
    <t>Kg</t>
  </si>
  <si>
    <t>Tempo Injeção</t>
  </si>
  <si>
    <t>s</t>
  </si>
  <si>
    <t>AVALIAÇÃO</t>
  </si>
  <si>
    <t>p</t>
  </si>
  <si>
    <t xml:space="preserve">CARACTERÍSTICAS </t>
  </si>
  <si>
    <r>
      <t>Kg/m</t>
    </r>
    <r>
      <rPr>
        <vertAlign val="superscript"/>
        <sz val="11"/>
        <color theme="1"/>
        <rFont val="Century Gothic"/>
        <family val="2"/>
      </rPr>
      <t>3</t>
    </r>
  </si>
  <si>
    <t>ITEM</t>
  </si>
  <si>
    <t>DESCRIÇÃO</t>
  </si>
  <si>
    <t>MASSA INJETADA (g)</t>
  </si>
  <si>
    <t>VOLUME (m3)</t>
  </si>
  <si>
    <t>EK001402</t>
  </si>
  <si>
    <t>KIT MODULO BASICO NICFD 1850C VD</t>
  </si>
  <si>
    <t>EK001403</t>
  </si>
  <si>
    <t>KIT MODULO BASICO NICFD 1850C SLD</t>
  </si>
  <si>
    <t>EK001404</t>
  </si>
  <si>
    <t>KIT MODULO BASICO NICFD 2100C VD</t>
  </si>
  <si>
    <t>EK001405</t>
  </si>
  <si>
    <t>KIT MODULO BASICO NICFD 2100C SLD</t>
  </si>
  <si>
    <t>EK001406</t>
  </si>
  <si>
    <t>KIT MODULO BASICO NICFD 2500C VD</t>
  </si>
  <si>
    <t>EK001407</t>
  </si>
  <si>
    <t>KIT MODULO BASICO NICFD 2500C SLD</t>
  </si>
  <si>
    <t>EK001400</t>
  </si>
  <si>
    <t>KIT MODULO BASICO NICFD 1850T VD</t>
  </si>
  <si>
    <t>EK001401</t>
  </si>
  <si>
    <t>KIT MODULO BASICO NICFD 1850T SLD</t>
  </si>
  <si>
    <t>EK001711</t>
  </si>
  <si>
    <t>KIT MODULO BASICO NICFD 2100T SLD</t>
  </si>
  <si>
    <t>DENSIDADE (Kg/m3)</t>
  </si>
  <si>
    <t>MASSA POLIOL (g)</t>
  </si>
  <si>
    <t>MASSA ISOCIANATO (g)</t>
  </si>
  <si>
    <t>MASSA HC (g)</t>
  </si>
  <si>
    <t>% Poliol</t>
  </si>
  <si>
    <t>% HC</t>
  </si>
  <si>
    <t>CABECEIRA FECHADA</t>
  </si>
  <si>
    <t>TANQUE</t>
  </si>
  <si>
    <t>CABECEIRA VIDRO</t>
  </si>
  <si>
    <t>PAINEL TRASEIRO</t>
  </si>
  <si>
    <t>PAINEL TETO</t>
  </si>
  <si>
    <t>PAINEL INFERIOR</t>
  </si>
  <si>
    <t>PAINEL SUPERIOR</t>
  </si>
  <si>
    <t>E1144262</t>
  </si>
  <si>
    <t>E1144259</t>
  </si>
  <si>
    <t>PREVISÃO PRODUÇÃO ANUAL</t>
  </si>
  <si>
    <t>MASSA TOTAL HC ANUAL (Kg)</t>
  </si>
  <si>
    <t>TOTAL ANUAL</t>
  </si>
  <si>
    <t>OBS.: Considerando o sistema CD1266 + CE164 + C-pentano</t>
  </si>
  <si>
    <t>CONSUMO DE HIDROCARBONETOS (CICLOPENTANO, CICLOISOPENTANO OU N-PENTANO)</t>
  </si>
  <si>
    <t>Partes de Expansor</t>
  </si>
  <si>
    <t>CD 1266+HC</t>
  </si>
  <si>
    <t>CD 1266+HFO</t>
  </si>
  <si>
    <t>% Expansor</t>
  </si>
  <si>
    <t>% Poliol + Expansor</t>
  </si>
  <si>
    <t>Temperatura Materiais</t>
  </si>
  <si>
    <t>ºC</t>
  </si>
  <si>
    <t>Pressão Injeção</t>
  </si>
  <si>
    <t>Tempo Creme</t>
  </si>
  <si>
    <t>Tempo Gel</t>
  </si>
  <si>
    <t>Pega Livre</t>
  </si>
  <si>
    <t>Densidade Livre</t>
  </si>
  <si>
    <t>Temperatura Moldes</t>
  </si>
  <si>
    <t>22±3</t>
  </si>
  <si>
    <t>Temperatura Peças</t>
  </si>
  <si>
    <t>bar</t>
  </si>
  <si>
    <t>--</t>
  </si>
  <si>
    <t>Densidade Relativa Poliol</t>
  </si>
  <si>
    <t>Densidade Relativa Isocianato</t>
  </si>
  <si>
    <t>UNIDADE</t>
  </si>
  <si>
    <t>CD 1266 POLIOL + HC + CE 164 ISO</t>
  </si>
  <si>
    <t>Densidade Absoluta Pentano</t>
  </si>
  <si>
    <t>140±5</t>
  </si>
  <si>
    <t>CR 1157</t>
  </si>
  <si>
    <t>CR1157 POLIOL + CE 164 ISO</t>
  </si>
  <si>
    <t>&gt; 40</t>
  </si>
  <si>
    <t>45±3</t>
  </si>
  <si>
    <t>PARÂMETROS PROCESSO</t>
  </si>
  <si>
    <t>Tempo de cura</t>
  </si>
  <si>
    <t>Densidade Relativa Poliol+HC</t>
  </si>
  <si>
    <t>CR 1091 POLIOL + HC + CE 164 ISO</t>
  </si>
  <si>
    <r>
      <t>Kg/m</t>
    </r>
    <r>
      <rPr>
        <vertAlign val="superscript"/>
        <sz val="12"/>
        <color theme="1"/>
        <rFont val="Century Gothic"/>
        <family val="2"/>
      </rPr>
      <t>3</t>
    </r>
  </si>
  <si>
    <t>Viscosidade Pentano</t>
  </si>
  <si>
    <t>cPs</t>
  </si>
  <si>
    <t>cPS</t>
  </si>
  <si>
    <t>Viscosidade Poliol+Pentano</t>
  </si>
  <si>
    <t>kPa</t>
  </si>
  <si>
    <t>Fator K</t>
  </si>
  <si>
    <t>mW/mK</t>
  </si>
  <si>
    <t>Peso Específico</t>
  </si>
  <si>
    <t>1,07 / 1,235</t>
  </si>
  <si>
    <t>1,09 / 1,235</t>
  </si>
  <si>
    <t>1,11 / 1,235</t>
  </si>
  <si>
    <t>% Isocianato - Total</t>
  </si>
  <si>
    <t>% Poliol - Total</t>
  </si>
  <si>
    <t>% HC - Total</t>
  </si>
  <si>
    <t>% Poliol + HC - Total</t>
  </si>
  <si>
    <t>Relação com HC incorporado</t>
  </si>
  <si>
    <t>%HC Pré-Mix</t>
  </si>
  <si>
    <t>Viscosidade Poliol - Lab</t>
  </si>
  <si>
    <t>Viscosidade Poliol+Pentano - Lab</t>
  </si>
  <si>
    <t>CR 1157 POLIOL + CE 164 ISO</t>
  </si>
  <si>
    <t>19±2</t>
  </si>
  <si>
    <t>CR 2610 POLIOL + HC + CE 164 ISO</t>
  </si>
  <si>
    <t>22±2</t>
  </si>
  <si>
    <t>Temperatura Cabeçote</t>
  </si>
  <si>
    <t>25±7</t>
  </si>
  <si>
    <t>PARÂMETROS PROCESSO - COM RETARDANTE A CHAMA</t>
  </si>
  <si>
    <t>35 - 50</t>
  </si>
  <si>
    <t>55 - 76</t>
  </si>
  <si>
    <t>24,3 - 25,2</t>
  </si>
  <si>
    <r>
      <rPr>
        <b/>
        <sz val="12"/>
        <color theme="1"/>
        <rFont val="Century Gothic"/>
        <family val="2"/>
      </rPr>
      <t>17/03/2023</t>
    </r>
    <r>
      <rPr>
        <sz val="12"/>
        <color theme="1"/>
        <rFont val="Century Gothic"/>
        <family val="2"/>
      </rPr>
      <t xml:space="preserve"> - Mudança relação de 1,31 para 1,34, para diminuir a pressão interna da reação</t>
    </r>
  </si>
  <si>
    <r>
      <rPr>
        <b/>
        <sz val="12"/>
        <color theme="1"/>
        <rFont val="Century Gothic"/>
        <family val="2"/>
      </rPr>
      <t>15/5/2023</t>
    </r>
    <r>
      <rPr>
        <sz val="12"/>
        <color theme="1"/>
        <rFont val="Century Gothic"/>
        <family val="2"/>
      </rPr>
      <t xml:space="preserve"> - Mudança na proporção de gás pentano para 10,2%</t>
    </r>
  </si>
  <si>
    <t>24±2</t>
  </si>
  <si>
    <t>43±3</t>
  </si>
  <si>
    <t>130±5</t>
  </si>
  <si>
    <t>PARÂMETROS PROCESSO - COM RETARDANTE A CHAMA - CABEÇOTE 1 RFG</t>
  </si>
  <si>
    <r>
      <rPr>
        <b/>
        <sz val="12"/>
        <color theme="1"/>
        <rFont val="Century Gothic"/>
        <family val="2"/>
      </rPr>
      <t>16/05/2023</t>
    </r>
    <r>
      <rPr>
        <sz val="12"/>
        <color theme="1"/>
        <rFont val="Century Gothic"/>
        <family val="2"/>
      </rPr>
      <t xml:space="preserve"> - Separação dos parametros por cabeçote</t>
    </r>
  </si>
  <si>
    <t>PARÂMETROS PROCESSO - COM RETARDANTE A CHAMA - CABEÇOTE 2</t>
  </si>
  <si>
    <t>4 - 8</t>
  </si>
  <si>
    <t>40 - 55</t>
  </si>
  <si>
    <t>55 - 75</t>
  </si>
  <si>
    <t>24,0 - 26,0</t>
  </si>
  <si>
    <r>
      <rPr>
        <b/>
        <sz val="12"/>
        <color theme="1"/>
        <rFont val="Century Gothic"/>
        <family val="2"/>
      </rPr>
      <t>16/05/2023</t>
    </r>
    <r>
      <rPr>
        <sz val="12"/>
        <color theme="1"/>
        <rFont val="Century Gothic"/>
        <family val="2"/>
      </rPr>
      <t xml:space="preserve"> - Separação dos parametros por cabeçote
</t>
    </r>
    <r>
      <rPr>
        <b/>
        <sz val="12"/>
        <color theme="1"/>
        <rFont val="Century Gothic"/>
        <family val="2"/>
      </rPr>
      <t>24/05/2023</t>
    </r>
    <r>
      <rPr>
        <sz val="12"/>
        <color theme="1"/>
        <rFont val="Century Gothic"/>
        <family val="2"/>
      </rPr>
      <t xml:space="preserve"> - igualado a relação dos dois cabeçotes, saindo de 1,31 para 1,34 (facilita no cadastro do sistema)</t>
    </r>
  </si>
  <si>
    <t>Tolerâncias</t>
  </si>
  <si>
    <t>±0,03</t>
  </si>
  <si>
    <t>±3</t>
  </si>
  <si>
    <t>±7</t>
  </si>
  <si>
    <t>±40</t>
  </si>
  <si>
    <t>±5</t>
  </si>
  <si>
    <t>Vazão</t>
  </si>
  <si>
    <t>g/s</t>
  </si>
  <si>
    <t>130 a 180</t>
  </si>
  <si>
    <r>
      <rPr>
        <b/>
        <sz val="12"/>
        <color theme="1"/>
        <rFont val="Century Gothic"/>
        <family val="2"/>
      </rPr>
      <t>16/05/2023</t>
    </r>
    <r>
      <rPr>
        <sz val="12"/>
        <color theme="1"/>
        <rFont val="Century Gothic"/>
        <family val="2"/>
      </rPr>
      <t xml:space="preserve"> - Separação dos parametros por cabeçote
</t>
    </r>
    <r>
      <rPr>
        <b/>
        <sz val="12"/>
        <color theme="1"/>
        <rFont val="Century Gothic"/>
        <family val="2"/>
      </rPr>
      <t>24/05/2023</t>
    </r>
    <r>
      <rPr>
        <sz val="12"/>
        <color theme="1"/>
        <rFont val="Century Gothic"/>
        <family val="2"/>
      </rPr>
      <t xml:space="preserve"> - igualado a relação dos dois cabeçotes, saindo de 1,31 para 1,34 (facilita no cadastro do sistema)
</t>
    </r>
    <r>
      <rPr>
        <b/>
        <sz val="12"/>
        <color theme="1"/>
        <rFont val="Century Gothic"/>
        <family val="2"/>
      </rPr>
      <t>26/07/2023</t>
    </r>
    <r>
      <rPr>
        <sz val="12"/>
        <color theme="1"/>
        <rFont val="Century Gothic"/>
        <family val="2"/>
      </rPr>
      <t xml:space="preserve"> - inserido as tolerâncias para os parâmetros</t>
    </r>
  </si>
  <si>
    <t>±110</t>
  </si>
  <si>
    <t>(Quente)22±2; (Frio) 24±2</t>
  </si>
  <si>
    <t>(Quente) 24±3; (Frio) 25±5</t>
  </si>
  <si>
    <t>45±5</t>
  </si>
  <si>
    <t>140 - 180</t>
  </si>
  <si>
    <r>
      <rPr>
        <b/>
        <sz val="12"/>
        <color theme="1"/>
        <rFont val="Century Gothic"/>
        <family val="2"/>
      </rPr>
      <t>16/05/2023</t>
    </r>
    <r>
      <rPr>
        <sz val="12"/>
        <color theme="1"/>
        <rFont val="Century Gothic"/>
        <family val="2"/>
      </rPr>
      <t xml:space="preserve"> - Separação dos parametros por cabeçote
</t>
    </r>
    <r>
      <rPr>
        <b/>
        <sz val="12"/>
        <color theme="1"/>
        <rFont val="Century Gothic"/>
        <family val="2"/>
      </rPr>
      <t>24/05/2023</t>
    </r>
    <r>
      <rPr>
        <sz val="12"/>
        <color theme="1"/>
        <rFont val="Century Gothic"/>
        <family val="2"/>
      </rPr>
      <t xml:space="preserve"> - igualado a relação dos dois cabeçotes, saindo de 1,31 para 1,34 (facilita no cadastro do sistema)
</t>
    </r>
    <r>
      <rPr>
        <b/>
        <sz val="12"/>
        <color theme="1"/>
        <rFont val="Century Gothic"/>
        <family val="2"/>
      </rPr>
      <t>26/07/2023</t>
    </r>
    <r>
      <rPr>
        <sz val="12"/>
        <color theme="1"/>
        <rFont val="Century Gothic"/>
        <family val="2"/>
      </rPr>
      <t xml:space="preserve"> - inserido as tolerâncias para os parâmetros
</t>
    </r>
    <r>
      <rPr>
        <b/>
        <sz val="12"/>
        <color theme="1"/>
        <rFont val="Century Gothic"/>
        <family val="2"/>
      </rPr>
      <t>21/09/2023</t>
    </r>
    <r>
      <rPr>
        <sz val="12"/>
        <color theme="1"/>
        <rFont val="Century Gothic"/>
        <family val="2"/>
      </rPr>
      <t xml:space="preserve"> - alteração % pentano para 9,21</t>
    </r>
  </si>
  <si>
    <r>
      <rPr>
        <b/>
        <sz val="12"/>
        <color theme="1"/>
        <rFont val="Century Gothic"/>
        <family val="2"/>
      </rPr>
      <t>16/05/2023</t>
    </r>
    <r>
      <rPr>
        <sz val="12"/>
        <color theme="1"/>
        <rFont val="Century Gothic"/>
        <family val="2"/>
      </rPr>
      <t xml:space="preserve"> - Separação dos parametros por cabeçote
</t>
    </r>
    <r>
      <rPr>
        <b/>
        <sz val="12"/>
        <color theme="1"/>
        <rFont val="Century Gothic"/>
        <family val="2"/>
      </rPr>
      <t>24/05/2023</t>
    </r>
    <r>
      <rPr>
        <sz val="12"/>
        <color theme="1"/>
        <rFont val="Century Gothic"/>
        <family val="2"/>
      </rPr>
      <t xml:space="preserve"> - igualado a relação dos dois cabeçotes, saindo de 1,31 para 1,34 (facilita no cadastro do sistema)
</t>
    </r>
    <r>
      <rPr>
        <b/>
        <sz val="12"/>
        <color theme="1"/>
        <rFont val="Century Gothic"/>
        <family val="2"/>
      </rPr>
      <t>26/07/2023</t>
    </r>
    <r>
      <rPr>
        <sz val="12"/>
        <color theme="1"/>
        <rFont val="Century Gothic"/>
        <family val="2"/>
      </rPr>
      <t xml:space="preserve"> - inserido as tolerâncias para os parâmetros
</t>
    </r>
    <r>
      <rPr>
        <b/>
        <sz val="12"/>
        <color theme="1"/>
        <rFont val="Century Gothic"/>
        <family val="2"/>
      </rPr>
      <t>21/09/2023</t>
    </r>
    <r>
      <rPr>
        <sz val="12"/>
        <color theme="1"/>
        <rFont val="Century Gothic"/>
        <family val="2"/>
      </rPr>
      <t xml:space="preserve"> - alteração % pentano para 9,21
</t>
    </r>
    <r>
      <rPr>
        <b/>
        <sz val="12"/>
        <color theme="1"/>
        <rFont val="Century Gothic"/>
        <family val="2"/>
      </rPr>
      <t>26/09/2023</t>
    </r>
    <r>
      <rPr>
        <sz val="12"/>
        <color theme="1"/>
        <rFont val="Century Gothic"/>
        <family val="2"/>
      </rPr>
      <t xml:space="preserve"> - alteração % pentano para 8,21</t>
    </r>
  </si>
  <si>
    <r>
      <rPr>
        <b/>
        <sz val="12"/>
        <color theme="1"/>
        <rFont val="Century Gothic"/>
        <family val="2"/>
      </rPr>
      <t>16/05/2023</t>
    </r>
    <r>
      <rPr>
        <sz val="12"/>
        <color theme="1"/>
        <rFont val="Century Gothic"/>
        <family val="2"/>
      </rPr>
      <t xml:space="preserve"> - Separação dos parametros por cabeçote
</t>
    </r>
    <r>
      <rPr>
        <b/>
        <sz val="12"/>
        <color theme="1"/>
        <rFont val="Century Gothic"/>
        <family val="2"/>
      </rPr>
      <t>24/05/2023</t>
    </r>
    <r>
      <rPr>
        <sz val="12"/>
        <color theme="1"/>
        <rFont val="Century Gothic"/>
        <family val="2"/>
      </rPr>
      <t xml:space="preserve"> - igualado a relação dos dois cabeçotes, saindo de 1,31 para 1,34 (facilita no cadastro do sistema)
</t>
    </r>
    <r>
      <rPr>
        <b/>
        <sz val="12"/>
        <color theme="1"/>
        <rFont val="Century Gothic"/>
        <family val="2"/>
      </rPr>
      <t>26/07/2023</t>
    </r>
    <r>
      <rPr>
        <sz val="12"/>
        <color theme="1"/>
        <rFont val="Century Gothic"/>
        <family val="2"/>
      </rPr>
      <t xml:space="preserve"> - inserido as tolerâncias para os parâmetros
</t>
    </r>
    <r>
      <rPr>
        <b/>
        <sz val="12"/>
        <color theme="1"/>
        <rFont val="Century Gothic"/>
        <family val="2"/>
      </rPr>
      <t>21/09/2023</t>
    </r>
    <r>
      <rPr>
        <sz val="12"/>
        <color theme="1"/>
        <rFont val="Century Gothic"/>
        <family val="2"/>
      </rPr>
      <t xml:space="preserve"> - alteração % pentano para 9,21
</t>
    </r>
    <r>
      <rPr>
        <b/>
        <sz val="12"/>
        <color theme="1"/>
        <rFont val="Century Gothic"/>
        <family val="2"/>
      </rPr>
      <t>26/09/2023</t>
    </r>
    <r>
      <rPr>
        <sz val="12"/>
        <color theme="1"/>
        <rFont val="Century Gothic"/>
        <family val="2"/>
      </rPr>
      <t xml:space="preserve"> - alteração % pentano para 8,21
</t>
    </r>
    <r>
      <rPr>
        <b/>
        <sz val="12"/>
        <color theme="1"/>
        <rFont val="Century Gothic"/>
        <family val="2"/>
      </rPr>
      <t>25/10/2023</t>
    </r>
    <r>
      <rPr>
        <sz val="12"/>
        <color theme="1"/>
        <rFont val="Century Gothic"/>
        <family val="2"/>
      </rPr>
      <t xml:space="preserve"> - alteração % pentano para 9,21 (produtos com geometria complexa com eventuais falta de preenchimento)</t>
    </r>
  </si>
  <si>
    <r>
      <rPr>
        <b/>
        <sz val="12"/>
        <color theme="1"/>
        <rFont val="Century Gothic"/>
        <family val="2"/>
      </rPr>
      <t>16/05/2023</t>
    </r>
    <r>
      <rPr>
        <sz val="12"/>
        <color theme="1"/>
        <rFont val="Century Gothic"/>
        <family val="2"/>
      </rPr>
      <t xml:space="preserve"> - Separação dos parametros por cabeçote
</t>
    </r>
    <r>
      <rPr>
        <b/>
        <sz val="12"/>
        <color theme="1"/>
        <rFont val="Century Gothic"/>
        <family val="2"/>
      </rPr>
      <t>24/05/2023</t>
    </r>
    <r>
      <rPr>
        <sz val="12"/>
        <color theme="1"/>
        <rFont val="Century Gothic"/>
        <family val="2"/>
      </rPr>
      <t xml:space="preserve"> - igualado a relação dos dois cabeçotes, saindo de 1,31 para 1,34 (facilita no cadastro do sistema)
</t>
    </r>
    <r>
      <rPr>
        <b/>
        <sz val="12"/>
        <color theme="1"/>
        <rFont val="Century Gothic"/>
        <family val="2"/>
      </rPr>
      <t>26/07/2023</t>
    </r>
    <r>
      <rPr>
        <sz val="12"/>
        <color theme="1"/>
        <rFont val="Century Gothic"/>
        <family val="2"/>
      </rPr>
      <t xml:space="preserve"> - inserido as tolerâncias para os parâmetros
</t>
    </r>
    <r>
      <rPr>
        <b/>
        <sz val="12"/>
        <color theme="1"/>
        <rFont val="Century Gothic"/>
        <family val="2"/>
      </rPr>
      <t>21/09/2023</t>
    </r>
    <r>
      <rPr>
        <sz val="12"/>
        <color theme="1"/>
        <rFont val="Century Gothic"/>
        <family val="2"/>
      </rPr>
      <t xml:space="preserve"> - alteração % pentano para 9,21
</t>
    </r>
    <r>
      <rPr>
        <b/>
        <sz val="12"/>
        <color theme="1"/>
        <rFont val="Century Gothic"/>
        <family val="2"/>
      </rPr>
      <t>26/09/2023</t>
    </r>
    <r>
      <rPr>
        <sz val="12"/>
        <color theme="1"/>
        <rFont val="Century Gothic"/>
        <family val="2"/>
      </rPr>
      <t xml:space="preserve"> - alteração % pentano para 8,21
</t>
    </r>
    <r>
      <rPr>
        <b/>
        <sz val="12"/>
        <color theme="1"/>
        <rFont val="Century Gothic"/>
        <family val="2"/>
      </rPr>
      <t>25/10/2023</t>
    </r>
    <r>
      <rPr>
        <sz val="12"/>
        <color theme="1"/>
        <rFont val="Century Gothic"/>
        <family val="2"/>
      </rPr>
      <t xml:space="preserve"> - alteração % pentano para 9,21 (produtos com geometria complexa com eventuais falta de preenchimento)
</t>
    </r>
    <r>
      <rPr>
        <b/>
        <sz val="12"/>
        <color theme="1"/>
        <rFont val="Century Gothic"/>
        <family val="2"/>
      </rPr>
      <t>24/05/2024</t>
    </r>
    <r>
      <rPr>
        <sz val="12"/>
        <color theme="1"/>
        <rFont val="Century Gothic"/>
        <family val="2"/>
      </rPr>
      <t xml:space="preserve"> - alteração % pentano para 9,71% com previsão de chegada do frio</t>
    </r>
  </si>
  <si>
    <t>24,0 - 27,0</t>
  </si>
  <si>
    <r>
      <rPr>
        <b/>
        <sz val="12"/>
        <color theme="1"/>
        <rFont val="Century Gothic"/>
        <family val="2"/>
      </rPr>
      <t>16/05/2023</t>
    </r>
    <r>
      <rPr>
        <sz val="12"/>
        <color theme="1"/>
        <rFont val="Century Gothic"/>
        <family val="2"/>
      </rPr>
      <t xml:space="preserve"> - Separação dos parametros por cabeçote
</t>
    </r>
    <r>
      <rPr>
        <b/>
        <sz val="12"/>
        <color theme="1"/>
        <rFont val="Century Gothic"/>
        <family val="2"/>
      </rPr>
      <t>24/05/2023</t>
    </r>
    <r>
      <rPr>
        <sz val="12"/>
        <color theme="1"/>
        <rFont val="Century Gothic"/>
        <family val="2"/>
      </rPr>
      <t xml:space="preserve"> - igualado a relação dos dois cabeçotes, saindo de 1,31 para 1,34 (facilita no cadastro do sistema)
</t>
    </r>
    <r>
      <rPr>
        <b/>
        <sz val="12"/>
        <color theme="1"/>
        <rFont val="Century Gothic"/>
        <family val="2"/>
      </rPr>
      <t>26/07/2023</t>
    </r>
    <r>
      <rPr>
        <sz val="12"/>
        <color theme="1"/>
        <rFont val="Century Gothic"/>
        <family val="2"/>
      </rPr>
      <t xml:space="preserve"> - inserido as tolerâncias para os parâmetros
</t>
    </r>
    <r>
      <rPr>
        <b/>
        <sz val="12"/>
        <color theme="1"/>
        <rFont val="Century Gothic"/>
        <family val="2"/>
      </rPr>
      <t>21/09/2023</t>
    </r>
    <r>
      <rPr>
        <sz val="12"/>
        <color theme="1"/>
        <rFont val="Century Gothic"/>
        <family val="2"/>
      </rPr>
      <t xml:space="preserve"> - alteração % pentano para 9,21
</t>
    </r>
    <r>
      <rPr>
        <b/>
        <sz val="12"/>
        <color theme="1"/>
        <rFont val="Century Gothic"/>
        <family val="2"/>
      </rPr>
      <t>26/09/2023</t>
    </r>
    <r>
      <rPr>
        <sz val="12"/>
        <color theme="1"/>
        <rFont val="Century Gothic"/>
        <family val="2"/>
      </rPr>
      <t xml:space="preserve"> - alteração % pentano para 8,21
</t>
    </r>
    <r>
      <rPr>
        <b/>
        <sz val="12"/>
        <color theme="1"/>
        <rFont val="Century Gothic"/>
        <family val="2"/>
      </rPr>
      <t>25/10/2023</t>
    </r>
    <r>
      <rPr>
        <sz val="12"/>
        <color theme="1"/>
        <rFont val="Century Gothic"/>
        <family val="2"/>
      </rPr>
      <t xml:space="preserve"> - alteração % pentano para 9,21 (produtos com geometria complexa com eventuais falta de preenchimento)
</t>
    </r>
    <r>
      <rPr>
        <b/>
        <sz val="12"/>
        <color theme="1"/>
        <rFont val="Century Gothic"/>
        <family val="2"/>
      </rPr>
      <t>24/05/2024</t>
    </r>
    <r>
      <rPr>
        <sz val="12"/>
        <color theme="1"/>
        <rFont val="Century Gothic"/>
        <family val="2"/>
      </rPr>
      <t xml:space="preserve"> - alteração % pentano para 9,71% com previsão de chegada do frio
</t>
    </r>
    <r>
      <rPr>
        <b/>
        <sz val="12"/>
        <color theme="1"/>
        <rFont val="Century Gothic"/>
        <family val="2"/>
      </rPr>
      <t>06/02/2025</t>
    </r>
    <r>
      <rPr>
        <sz val="12"/>
        <color theme="1"/>
        <rFont val="Century Gothic"/>
        <family val="2"/>
      </rPr>
      <t xml:space="preserve"> - alteração vazão para 3 Kg/s e pressão no cabeçote 2 para 120Kgf/cm2, em função da mudança de vazão</t>
    </r>
  </si>
  <si>
    <t>±10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</si>
</sst>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"/>
    <numFmt numFmtId="166" formatCode="0.0%"/>
    <numFmt numFmtId="167" formatCode="0.000"/>
    <numFmt numFmtId="168" formatCode="0.000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vertAlign val="superscript"/>
      <sz val="11"/>
      <color theme="1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vertAlign val="superscript"/>
      <sz val="12"/>
      <color theme="1"/>
      <name val="Century Gothic"/>
      <family val="2"/>
    </font>
    <font>
      <b/>
      <sz val="12"/>
      <name val="Century Gothic"/>
      <family val="2"/>
    </font>
    <font>
      <b/>
      <sz val="9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theme="9" tint="0.59999389629810485"/>
        <bgColor rgb="FFC0C0C0"/>
      </patternFill>
    </fill>
  </fills>
  <borders count="1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8764000366222"/>
      </left>
      <right style="hair">
        <color theme="0" tint="-0.1498764000366222"/>
      </right>
      <top style="hair">
        <color theme="0" tint="-0.1498764000366222"/>
      </top>
      <bottom style="hair">
        <color theme="0" tint="-0.14987640003662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64">
    <xf numFmtId="0" fontId="0" fillId="0" borderId="0" xfId="0"/>
    <xf numFmtId="0" fontId="1" fillId="0" borderId="0" xfId="0" applyFont="1"/>
    <xf numFmtId="2" fontId="1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1" fillId="0" borderId="2" xfId="0" applyFont="1" applyBorder="1"/>
    <xf numFmtId="17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vertical="center" wrapText="1"/>
    </xf>
    <xf numFmtId="3" fontId="1" fillId="0" borderId="3" xfId="0" applyNumberFormat="1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/>
    </xf>
    <xf numFmtId="3" fontId="2" fillId="3" borderId="3" xfId="0" applyNumberFormat="1" applyFont="1" applyFill="1" applyBorder="1" applyAlignment="1">
      <alignment horizontal="center"/>
    </xf>
    <xf numFmtId="165" fontId="2" fillId="3" borderId="3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3" fontId="1" fillId="0" borderId="4" xfId="0" applyNumberFormat="1" applyFon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3" fontId="2" fillId="3" borderId="4" xfId="0" applyNumberFormat="1" applyFont="1" applyFill="1" applyBorder="1" applyAlignment="1">
      <alignment horizontal="center"/>
    </xf>
    <xf numFmtId="165" fontId="2" fillId="3" borderId="4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166" fontId="1" fillId="0" borderId="1" xfId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166" fontId="1" fillId="4" borderId="1" xfId="1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9" fillId="0" borderId="0" xfId="0" applyFont="1"/>
    <xf numFmtId="2" fontId="9" fillId="0" borderId="0" xfId="0" applyNumberFormat="1" applyFont="1"/>
    <xf numFmtId="1" fontId="9" fillId="0" borderId="0" xfId="0" applyNumberFormat="1" applyFont="1"/>
    <xf numFmtId="0" fontId="9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9" fillId="0" borderId="5" xfId="0" applyFont="1" applyBorder="1"/>
    <xf numFmtId="0" fontId="9" fillId="0" borderId="5" xfId="0" applyFont="1" applyBorder="1" applyAlignment="1">
      <alignment horizontal="center" vertical="center"/>
    </xf>
    <xf numFmtId="166" fontId="9" fillId="0" borderId="5" xfId="1" applyNumberFormat="1" applyFont="1" applyFill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0" fontId="9" fillId="0" borderId="5" xfId="0" quotePrefix="1" applyFont="1" applyBorder="1" applyAlignment="1">
      <alignment horizontal="center" vertical="center"/>
    </xf>
    <xf numFmtId="167" fontId="9" fillId="0" borderId="5" xfId="0" applyNumberFormat="1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17" fontId="9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wrapText="1"/>
    </xf>
    <xf numFmtId="0" fontId="9" fillId="0" borderId="5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166" fontId="9" fillId="4" borderId="5" xfId="1" applyNumberFormat="1" applyFont="1" applyFill="1" applyBorder="1" applyAlignment="1">
      <alignment horizontal="center" vertical="center"/>
    </xf>
    <xf numFmtId="2" fontId="9" fillId="4" borderId="5" xfId="0" applyNumberFormat="1" applyFont="1" applyFill="1" applyBorder="1" applyAlignment="1">
      <alignment horizontal="center" vertical="center"/>
    </xf>
    <xf numFmtId="0" fontId="9" fillId="4" borderId="5" xfId="0" quotePrefix="1" applyFont="1" applyFill="1" applyBorder="1" applyAlignment="1">
      <alignment horizontal="center" vertical="center"/>
    </xf>
    <xf numFmtId="1" fontId="9" fillId="4" borderId="5" xfId="0" applyNumberFormat="1" applyFont="1" applyFill="1" applyBorder="1" applyAlignment="1">
      <alignment horizontal="center" vertical="center"/>
    </xf>
    <xf numFmtId="17" fontId="9" fillId="4" borderId="5" xfId="0" applyNumberFormat="1" applyFont="1" applyFill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10" fontId="9" fillId="0" borderId="0" xfId="1" applyNumberFormat="1" applyFont="1"/>
    <xf numFmtId="0" fontId="1" fillId="0" borderId="2" xfId="0" quotePrefix="1" applyFont="1" applyBorder="1" applyAlignment="1">
      <alignment horizontal="center"/>
    </xf>
    <xf numFmtId="167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quotePrefix="1" applyFont="1" applyBorder="1"/>
    <xf numFmtId="10" fontId="9" fillId="0" borderId="5" xfId="1" applyNumberFormat="1" applyFont="1" applyFill="1" applyBorder="1" applyAlignment="1">
      <alignment horizontal="center" vertical="center"/>
    </xf>
    <xf numFmtId="167" fontId="9" fillId="0" borderId="5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" fontId="9" fillId="0" borderId="5" xfId="0" quotePrefix="1" applyNumberFormat="1" applyFont="1" applyBorder="1" applyAlignment="1">
      <alignment horizontal="center" vertical="center"/>
    </xf>
    <xf numFmtId="3" fontId="9" fillId="0" borderId="5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166" fontId="9" fillId="0" borderId="0" xfId="0" applyNumberFormat="1" applyFont="1"/>
    <xf numFmtId="0" fontId="9" fillId="0" borderId="0" xfId="0" applyFont="1" applyAlignment="1">
      <alignment horizontal="left" vertical="center" wrapText="1"/>
    </xf>
    <xf numFmtId="168" fontId="9" fillId="0" borderId="5" xfId="1" applyNumberFormat="1" applyFont="1" applyFill="1" applyBorder="1" applyAlignment="1">
      <alignment horizontal="center" vertical="center"/>
    </xf>
    <xf numFmtId="167" fontId="9" fillId="4" borderId="5" xfId="0" applyNumberFormat="1" applyFont="1" applyFill="1" applyBorder="1" applyAlignment="1">
      <alignment horizontal="center" vertical="center"/>
    </xf>
    <xf numFmtId="1" fontId="9" fillId="4" borderId="5" xfId="0" quotePrefix="1" applyNumberFormat="1" applyFont="1" applyFill="1" applyBorder="1" applyAlignment="1">
      <alignment horizontal="center" vertical="center"/>
    </xf>
    <xf numFmtId="164" fontId="9" fillId="4" borderId="5" xfId="0" applyNumberFormat="1" applyFont="1" applyFill="1" applyBorder="1" applyAlignment="1">
      <alignment horizontal="center" vertical="center"/>
    </xf>
    <xf numFmtId="3" fontId="9" fillId="4" borderId="5" xfId="0" applyNumberFormat="1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167" fontId="9" fillId="4" borderId="5" xfId="0" applyNumberFormat="1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1" fontId="8" fillId="4" borderId="5" xfId="0" applyNumberFormat="1" applyFont="1" applyFill="1" applyBorder="1" applyAlignment="1">
      <alignment horizontal="center" vertical="center"/>
    </xf>
    <xf numFmtId="1" fontId="8" fillId="4" borderId="5" xfId="0" quotePrefix="1" applyNumberFormat="1" applyFont="1" applyFill="1" applyBorder="1" applyAlignment="1">
      <alignment horizontal="center" vertical="center"/>
    </xf>
    <xf numFmtId="164" fontId="8" fillId="4" borderId="5" xfId="0" applyNumberFormat="1" applyFont="1" applyFill="1" applyBorder="1" applyAlignment="1">
      <alignment horizontal="center" vertical="center"/>
    </xf>
    <xf numFmtId="3" fontId="8" fillId="4" borderId="5" xfId="0" applyNumberFormat="1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167" fontId="8" fillId="4" borderId="5" xfId="0" applyNumberFormat="1" applyFont="1" applyFill="1" applyBorder="1" applyAlignment="1">
      <alignment horizontal="center"/>
    </xf>
    <xf numFmtId="0" fontId="11" fillId="5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10" fontId="9" fillId="0" borderId="0" xfId="1" applyNumberFormat="1" applyFont="1" applyFill="1" applyBorder="1" applyAlignment="1">
      <alignment horizontal="center" vertical="center"/>
    </xf>
    <xf numFmtId="166" fontId="9" fillId="0" borderId="0" xfId="1" applyNumberFormat="1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1" fontId="8" fillId="4" borderId="0" xfId="0" applyNumberFormat="1" applyFont="1" applyFill="1" applyAlignment="1">
      <alignment horizontal="center" vertical="center"/>
    </xf>
    <xf numFmtId="1" fontId="8" fillId="4" borderId="0" xfId="0" quotePrefix="1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3" fontId="8" fillId="4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167" fontId="8" fillId="4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2" fontId="8" fillId="4" borderId="0" xfId="0" applyNumberFormat="1" applyFont="1" applyFill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 wrapText="1"/>
    </xf>
    <xf numFmtId="0" fontId="9" fillId="0" borderId="7" xfId="0" applyFont="1" applyBorder="1"/>
    <xf numFmtId="0" fontId="9" fillId="0" borderId="7" xfId="0" applyFont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10" fontId="9" fillId="0" borderId="7" xfId="1" applyNumberFormat="1" applyFont="1" applyFill="1" applyBorder="1" applyAlignment="1">
      <alignment horizontal="center" vertical="center"/>
    </xf>
    <xf numFmtId="166" fontId="9" fillId="0" borderId="7" xfId="1" applyNumberFormat="1" applyFont="1" applyFill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2" fontId="8" fillId="4" borderId="7" xfId="0" applyNumberFormat="1" applyFont="1" applyFill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0" fontId="9" fillId="0" borderId="7" xfId="0" quotePrefix="1" applyFont="1" applyBorder="1" applyAlignment="1">
      <alignment horizontal="center" vertical="center"/>
    </xf>
    <xf numFmtId="167" fontId="9" fillId="0" borderId="7" xfId="0" applyNumberFormat="1" applyFont="1" applyBorder="1" applyAlignment="1">
      <alignment horizontal="center" vertical="center"/>
    </xf>
    <xf numFmtId="1" fontId="8" fillId="4" borderId="7" xfId="0" applyNumberFormat="1" applyFont="1" applyFill="1" applyBorder="1" applyAlignment="1">
      <alignment horizontal="center" vertical="center"/>
    </xf>
    <xf numFmtId="1" fontId="8" fillId="4" borderId="7" xfId="0" quotePrefix="1" applyNumberFormat="1" applyFont="1" applyFill="1" applyBorder="1" applyAlignment="1">
      <alignment horizontal="center" vertical="center"/>
    </xf>
    <xf numFmtId="164" fontId="8" fillId="4" borderId="7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wrapText="1"/>
    </xf>
    <xf numFmtId="3" fontId="8" fillId="4" borderId="7" xfId="0" applyNumberFormat="1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167" fontId="8" fillId="4" borderId="7" xfId="0" applyNumberFormat="1" applyFont="1" applyFill="1" applyBorder="1" applyAlignment="1">
      <alignment horizontal="center"/>
    </xf>
    <xf numFmtId="3" fontId="9" fillId="0" borderId="7" xfId="0" applyNumberFormat="1" applyFont="1" applyBorder="1" applyAlignment="1">
      <alignment horizontal="center"/>
    </xf>
    <xf numFmtId="3" fontId="8" fillId="4" borderId="7" xfId="0" applyNumberFormat="1" applyFont="1" applyFill="1" applyBorder="1" applyAlignment="1">
      <alignment horizontal="center" vertical="center"/>
    </xf>
    <xf numFmtId="1" fontId="8" fillId="0" borderId="7" xfId="0" quotePrefix="1" applyNumberFormat="1" applyFont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1" fillId="5" borderId="7" xfId="0" applyFont="1" applyFill="1" applyBorder="1" applyAlignment="1">
      <alignment horizontal="center" vertical="center" wrapText="1"/>
    </xf>
    <xf numFmtId="10" fontId="9" fillId="0" borderId="7" xfId="1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9</xdr:col>
      <xdr:colOff>1745143</xdr:colOff>
      <xdr:row>6</xdr:row>
      <xdr:rowOff>285464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E909212-619D-330A-8EAB-E97B89156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5417" y="0"/>
          <a:ext cx="8857143" cy="228571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9</xdr:col>
      <xdr:colOff>1726095</xdr:colOff>
      <xdr:row>23</xdr:row>
      <xdr:rowOff>237809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B7F8674-7786-DEAA-64E5-1624701EB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5417" y="2635250"/>
          <a:ext cx="8838095" cy="252380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9</xdr:col>
      <xdr:colOff>1935619</xdr:colOff>
      <xdr:row>31</xdr:row>
      <xdr:rowOff>158476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19F88C8-9E36-DEDB-7438-169F54950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25417" y="5207000"/>
          <a:ext cx="9047619" cy="21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8</xdr:col>
      <xdr:colOff>1745143</xdr:colOff>
      <xdr:row>7</xdr:row>
      <xdr:rowOff>63214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CEB9CF2-17FE-4F98-9A26-7A06E2BF8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0" y="0"/>
          <a:ext cx="8860318" cy="228571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8</xdr:col>
      <xdr:colOff>1726095</xdr:colOff>
      <xdr:row>24</xdr:row>
      <xdr:rowOff>237809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C3F5AF8-E2A0-4D96-9318-1C7A4D6AE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0" y="2857500"/>
          <a:ext cx="8841270" cy="252380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8</xdr:col>
      <xdr:colOff>1935619</xdr:colOff>
      <xdr:row>32</xdr:row>
      <xdr:rowOff>158476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C4666E8-A0FE-45C6-AAEF-D4558812C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0" y="5429250"/>
          <a:ext cx="9050794" cy="21873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8</xdr:col>
      <xdr:colOff>1745143</xdr:colOff>
      <xdr:row>7</xdr:row>
      <xdr:rowOff>63214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B759E0-FB72-4A93-804B-FBAA43097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0" y="0"/>
          <a:ext cx="8860318" cy="228253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8</xdr:col>
      <xdr:colOff>1726095</xdr:colOff>
      <xdr:row>24</xdr:row>
      <xdr:rowOff>237809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58EDAE2-997A-4FD4-8FEE-310AE38B0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0" y="3076575"/>
          <a:ext cx="8841270" cy="252380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8</xdr:col>
      <xdr:colOff>1935619</xdr:colOff>
      <xdr:row>32</xdr:row>
      <xdr:rowOff>158476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55EEB08-3D66-4C7F-BABE-B71CBD84C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0" y="5648325"/>
          <a:ext cx="9050794" cy="21873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8</xdr:col>
      <xdr:colOff>1745143</xdr:colOff>
      <xdr:row>7</xdr:row>
      <xdr:rowOff>63214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ADA337-FE0A-4E51-84A4-B8021B07D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0" y="0"/>
          <a:ext cx="8860318" cy="228253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8</xdr:col>
      <xdr:colOff>1726095</xdr:colOff>
      <xdr:row>24</xdr:row>
      <xdr:rowOff>237809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D94E9D2-E976-4E8A-ABDE-85138A078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0" y="3076575"/>
          <a:ext cx="8841270" cy="252380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8</xdr:col>
      <xdr:colOff>1935619</xdr:colOff>
      <xdr:row>32</xdr:row>
      <xdr:rowOff>158476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49CBA4E-55C7-4789-92A0-ECCE30DF9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0" y="5648325"/>
          <a:ext cx="9050794" cy="21873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8</xdr:col>
      <xdr:colOff>1745143</xdr:colOff>
      <xdr:row>7</xdr:row>
      <xdr:rowOff>63214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560667E-B6D8-40AE-AE76-B4634BBDA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0" y="0"/>
          <a:ext cx="8860318" cy="228253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8</xdr:col>
      <xdr:colOff>1726095</xdr:colOff>
      <xdr:row>24</xdr:row>
      <xdr:rowOff>237809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F23609D-DA75-4E03-B4F4-BD2F46A8F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0" y="3076575"/>
          <a:ext cx="8841270" cy="252380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8</xdr:col>
      <xdr:colOff>1935619</xdr:colOff>
      <xdr:row>32</xdr:row>
      <xdr:rowOff>158476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2F0E6BC-F3B2-4A57-B615-E7D988FC2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0" y="5648325"/>
          <a:ext cx="9050794" cy="21873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8</xdr:col>
      <xdr:colOff>1745143</xdr:colOff>
      <xdr:row>7</xdr:row>
      <xdr:rowOff>63214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E285F75-5BB3-46BE-8D57-8B4077CF9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0" y="0"/>
          <a:ext cx="8860318" cy="228253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8</xdr:col>
      <xdr:colOff>1726095</xdr:colOff>
      <xdr:row>24</xdr:row>
      <xdr:rowOff>237809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32B3D12-02CE-4E3C-A64B-0D5337C94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0" y="3076575"/>
          <a:ext cx="8841270" cy="252380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8</xdr:col>
      <xdr:colOff>1935619</xdr:colOff>
      <xdr:row>32</xdr:row>
      <xdr:rowOff>158476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EF24014-915D-4759-80EE-33BF2782A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0" y="5648325"/>
          <a:ext cx="9050794" cy="21873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8</xdr:col>
      <xdr:colOff>1745143</xdr:colOff>
      <xdr:row>7</xdr:row>
      <xdr:rowOff>63214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4054136-1B78-4B11-A3C0-72BA7AE3A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0" y="0"/>
          <a:ext cx="8860318" cy="228253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8</xdr:col>
      <xdr:colOff>1726095</xdr:colOff>
      <xdr:row>24</xdr:row>
      <xdr:rowOff>237809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92DBA61-8606-4360-8090-DAB82D7E7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0" y="3076575"/>
          <a:ext cx="8841270" cy="252380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8</xdr:col>
      <xdr:colOff>1935619</xdr:colOff>
      <xdr:row>32</xdr:row>
      <xdr:rowOff>158476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776A30D-0CB4-4109-B5DA-0B676CE02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0" y="5648325"/>
          <a:ext cx="9050794" cy="21873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8</xdr:col>
      <xdr:colOff>1745143</xdr:colOff>
      <xdr:row>7</xdr:row>
      <xdr:rowOff>63214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1BCFFFC-BBA7-4CCE-B67C-243B7CC4F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0" y="0"/>
          <a:ext cx="8860318" cy="228253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8</xdr:col>
      <xdr:colOff>1726095</xdr:colOff>
      <xdr:row>24</xdr:row>
      <xdr:rowOff>237809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00995EA-190A-4872-B910-D5A76DF2F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0" y="3076575"/>
          <a:ext cx="8841270" cy="252380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8</xdr:col>
      <xdr:colOff>1935619</xdr:colOff>
      <xdr:row>32</xdr:row>
      <xdr:rowOff>158476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6914765-65C3-40E0-91CD-ED434F864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0" y="5648325"/>
          <a:ext cx="9050794" cy="218730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8</xdr:col>
      <xdr:colOff>1745143</xdr:colOff>
      <xdr:row>7</xdr:row>
      <xdr:rowOff>63214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6F82F4-EB7C-4780-8CAF-E77ECC0D2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0" y="0"/>
          <a:ext cx="8860318" cy="228253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8</xdr:col>
      <xdr:colOff>1726095</xdr:colOff>
      <xdr:row>24</xdr:row>
      <xdr:rowOff>237809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46AD4D0-D151-42E3-9E5A-B5590E47B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0" y="3076575"/>
          <a:ext cx="8841270" cy="252380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8</xdr:col>
      <xdr:colOff>1935619</xdr:colOff>
      <xdr:row>32</xdr:row>
      <xdr:rowOff>158476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A66321A-1861-4DAF-89E6-E8986E393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0" y="5648325"/>
          <a:ext cx="9050794" cy="218730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8</xdr:col>
      <xdr:colOff>1745143</xdr:colOff>
      <xdr:row>7</xdr:row>
      <xdr:rowOff>63214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B942508-3620-4B67-BDBD-BD32DEC60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0" y="0"/>
          <a:ext cx="8860318" cy="228253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8</xdr:col>
      <xdr:colOff>1726095</xdr:colOff>
      <xdr:row>24</xdr:row>
      <xdr:rowOff>237809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2BA6324-B301-445F-89D0-72D637F83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0" y="3076575"/>
          <a:ext cx="8841270" cy="252380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8</xdr:col>
      <xdr:colOff>1935619</xdr:colOff>
      <xdr:row>32</xdr:row>
      <xdr:rowOff>158476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F3CA085-F7B9-4AFA-9393-C53702F89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0" y="5648325"/>
          <a:ext cx="9050794" cy="218730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8</xdr:col>
      <xdr:colOff>1745143</xdr:colOff>
      <xdr:row>7</xdr:row>
      <xdr:rowOff>63214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9538DB-9288-451B-997D-14F64D520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0" y="0"/>
          <a:ext cx="8860318" cy="228253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8</xdr:col>
      <xdr:colOff>1726095</xdr:colOff>
      <xdr:row>24</xdr:row>
      <xdr:rowOff>237809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5E5FF8-0EFE-41B9-8409-4E914192E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0" y="3076575"/>
          <a:ext cx="8841270" cy="252380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8</xdr:col>
      <xdr:colOff>1935619</xdr:colOff>
      <xdr:row>32</xdr:row>
      <xdr:rowOff>158476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18D7264-821C-4311-B5DA-F36E7910C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0" y="5648325"/>
          <a:ext cx="9050794" cy="218730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8</xdr:col>
      <xdr:colOff>1745143</xdr:colOff>
      <xdr:row>7</xdr:row>
      <xdr:rowOff>63214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BC42379-9890-49D3-ACBB-E4F21CB12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0" y="0"/>
          <a:ext cx="8860318" cy="228253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8</xdr:col>
      <xdr:colOff>1726095</xdr:colOff>
      <xdr:row>24</xdr:row>
      <xdr:rowOff>237809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3B793A-53C4-4898-8763-5A23CED5F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0" y="3076575"/>
          <a:ext cx="8841270" cy="252380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8</xdr:col>
      <xdr:colOff>1935619</xdr:colOff>
      <xdr:row>32</xdr:row>
      <xdr:rowOff>158476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2EE171C-3862-4816-98E1-7A49D6B2C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0" y="5648325"/>
          <a:ext cx="9050794" cy="21873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3</xdr:col>
      <xdr:colOff>1103131</xdr:colOff>
      <xdr:row>60</xdr:row>
      <xdr:rowOff>177143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92476F2-E7B3-BEA5-DD05-C981F0505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297833"/>
          <a:ext cx="5685714" cy="5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3</xdr:col>
      <xdr:colOff>960274</xdr:colOff>
      <xdr:row>70</xdr:row>
      <xdr:rowOff>18690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E94966E-18D7-009E-994E-510A6417C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7695333"/>
          <a:ext cx="5542857" cy="2876190"/>
        </a:xfrm>
        <a:prstGeom prst="rect">
          <a:avLst/>
        </a:prstGeom>
      </xdr:spPr>
    </xdr:pic>
    <xdr:clientData/>
  </xdr:twoCellAnchor>
  <xdr:twoCellAnchor editAs="oneCell">
    <xdr:from>
      <xdr:col>4</xdr:col>
      <xdr:colOff>74083</xdr:colOff>
      <xdr:row>44</xdr:row>
      <xdr:rowOff>21166</xdr:rowOff>
    </xdr:from>
    <xdr:to>
      <xdr:col>7</xdr:col>
      <xdr:colOff>507226</xdr:colOff>
      <xdr:row>60</xdr:row>
      <xdr:rowOff>131642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9E84B1E0-F195-2251-98C4-C393F5C5C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06583" y="12318999"/>
          <a:ext cx="6190476" cy="519047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18</xdr:row>
      <xdr:rowOff>68580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6C24EE8-A5EF-3CB7-2E89-3AAD5BDC9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349758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9</xdr:col>
      <xdr:colOff>0</xdr:colOff>
      <xdr:row>1048576</xdr:row>
      <xdr:rowOff>1166509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F61A48-E3EA-929E-D340-16665780C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11688"/>
          <a:ext cx="8199438" cy="24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71BB-3077-4456-9B8F-E082AEC3F2BD}">
  <dimension ref="A1:P17"/>
  <sheetViews>
    <sheetView showGridLines="0" workbookViewId="0">
      <selection activeCell="D9" sqref="D9"/>
    </sheetView>
  </sheetViews>
  <sheetFormatPr defaultColWidth="0" defaultRowHeight="13.5" zeroHeight="1" x14ac:dyDescent="0.25"/>
  <cols>
    <col min="1" max="1" width="27" style="1" customWidth="1"/>
    <col min="2" max="3" width="12.7265625" style="4" customWidth="1"/>
    <col min="4" max="6" width="12.7265625" style="1" customWidth="1"/>
    <col min="7" max="7" width="2.26953125" style="1" customWidth="1"/>
    <col min="8" max="12" width="9.1796875" style="1" hidden="1" customWidth="1"/>
    <col min="13" max="13" width="12.1796875" style="1" hidden="1" customWidth="1"/>
    <col min="14" max="14" width="5.54296875" style="1" hidden="1" customWidth="1"/>
    <col min="15" max="15" width="5" style="1" hidden="1" customWidth="1"/>
    <col min="16" max="16" width="5.54296875" style="1" hidden="1" customWidth="1"/>
    <col min="17" max="16384" width="9.1796875" style="1" hidden="1"/>
  </cols>
  <sheetData>
    <row r="1" spans="1:16" ht="20.149999999999999" customHeight="1" x14ac:dyDescent="0.3">
      <c r="A1" s="137" t="s">
        <v>66</v>
      </c>
      <c r="B1" s="137"/>
      <c r="C1" s="137"/>
      <c r="D1" s="137"/>
      <c r="E1" s="137"/>
      <c r="F1" s="137"/>
    </row>
    <row r="2" spans="1:16" ht="20.149999999999999" customHeight="1" x14ac:dyDescent="0.3">
      <c r="A2" s="10" t="s">
        <v>59</v>
      </c>
      <c r="B2" s="11" t="s">
        <v>45</v>
      </c>
      <c r="C2" s="11" t="s">
        <v>135</v>
      </c>
      <c r="D2" s="16" t="s">
        <v>58</v>
      </c>
      <c r="E2" s="16" t="s">
        <v>60</v>
      </c>
      <c r="F2" s="16" t="s">
        <v>61</v>
      </c>
    </row>
    <row r="3" spans="1:16" ht="20.149999999999999" customHeight="1" x14ac:dyDescent="0.25">
      <c r="A3" s="5" t="s">
        <v>44</v>
      </c>
      <c r="B3" s="6" t="s">
        <v>67</v>
      </c>
      <c r="C3" s="6">
        <v>130</v>
      </c>
      <c r="D3" s="40">
        <v>150</v>
      </c>
      <c r="E3" s="7">
        <v>165</v>
      </c>
      <c r="F3" s="7">
        <v>147</v>
      </c>
    </row>
    <row r="4" spans="1:16" ht="20.149999999999999" customHeight="1" x14ac:dyDescent="0.25">
      <c r="A4" s="5" t="s">
        <v>54</v>
      </c>
      <c r="B4" s="6" t="s">
        <v>55</v>
      </c>
      <c r="C4" s="42">
        <f>C3/(C3+C5+C7)</f>
        <v>0.56521739130434778</v>
      </c>
      <c r="D4" s="42">
        <f>D3/(D3+D5+D7)</f>
        <v>0.5859375</v>
      </c>
      <c r="E4" s="39">
        <f>E3/(E3+E5+E7)</f>
        <v>0.59139784946236562</v>
      </c>
      <c r="F4" s="39">
        <f>F3/(F3+F5+F7)</f>
        <v>0.56538461538461537</v>
      </c>
    </row>
    <row r="5" spans="1:16" ht="20.149999999999999" customHeight="1" x14ac:dyDescent="0.25">
      <c r="A5" s="5" t="s">
        <v>46</v>
      </c>
      <c r="B5" s="6" t="s">
        <v>67</v>
      </c>
      <c r="C5" s="6">
        <v>100</v>
      </c>
      <c r="D5" s="40">
        <v>100</v>
      </c>
      <c r="E5" s="7">
        <v>100</v>
      </c>
      <c r="F5" s="7">
        <v>100</v>
      </c>
    </row>
    <row r="6" spans="1:16" ht="20.149999999999999" customHeight="1" x14ac:dyDescent="0.25">
      <c r="A6" s="5" t="s">
        <v>96</v>
      </c>
      <c r="B6" s="6" t="s">
        <v>55</v>
      </c>
      <c r="C6" s="42">
        <f>C5/(C3+C5+C7)</f>
        <v>0.43478260869565216</v>
      </c>
      <c r="D6" s="42">
        <f>D5/(D3+D5+D7)</f>
        <v>0.390625</v>
      </c>
      <c r="E6" s="39">
        <f>E5/(E3+E5+E7)</f>
        <v>0.35842293906810035</v>
      </c>
      <c r="F6" s="39">
        <f>F5/(F3+F5+F7)</f>
        <v>0.38461538461538464</v>
      </c>
    </row>
    <row r="7" spans="1:16" ht="20.149999999999999" customHeight="1" x14ac:dyDescent="0.25">
      <c r="A7" s="5" t="s">
        <v>47</v>
      </c>
      <c r="B7" s="6" t="s">
        <v>67</v>
      </c>
      <c r="C7" s="6">
        <v>0</v>
      </c>
      <c r="D7" s="40">
        <v>6</v>
      </c>
      <c r="E7" s="7">
        <v>14</v>
      </c>
      <c r="F7" s="7">
        <v>13</v>
      </c>
    </row>
    <row r="8" spans="1:16" ht="20.149999999999999" customHeight="1" x14ac:dyDescent="0.25">
      <c r="A8" s="5" t="s">
        <v>97</v>
      </c>
      <c r="B8" s="6" t="s">
        <v>55</v>
      </c>
      <c r="C8" s="6">
        <v>0</v>
      </c>
      <c r="D8" s="42">
        <f>D7/(D3+D5+D7)</f>
        <v>2.34375E-2</v>
      </c>
      <c r="E8" s="39">
        <f>E7/(E3+E5+E7)</f>
        <v>5.0179211469534052E-2</v>
      </c>
      <c r="F8" s="39">
        <f>F7/(F3+F5+F7)</f>
        <v>0.05</v>
      </c>
    </row>
    <row r="9" spans="1:16" ht="20.149999999999999" customHeight="1" x14ac:dyDescent="0.25">
      <c r="A9" s="5" t="s">
        <v>56</v>
      </c>
      <c r="B9" s="6" t="s">
        <v>55</v>
      </c>
      <c r="C9" s="6">
        <v>0</v>
      </c>
      <c r="D9" s="42">
        <f>(D5+D7)/(D3+D5+D7)</f>
        <v>0.4140625</v>
      </c>
      <c r="E9" s="39">
        <f>(E5+E7)/(E3+E5+E7)</f>
        <v>0.40860215053763443</v>
      </c>
      <c r="F9" s="39">
        <f>(F5+F7)/(F3+F5+F7)</f>
        <v>0.43461538461538463</v>
      </c>
    </row>
    <row r="10" spans="1:16" ht="20.149999999999999" customHeight="1" x14ac:dyDescent="0.25">
      <c r="A10" s="5" t="s">
        <v>48</v>
      </c>
      <c r="B10" s="6" t="s">
        <v>49</v>
      </c>
      <c r="C10" s="41">
        <f>C3/(C5+C7)</f>
        <v>1.3</v>
      </c>
      <c r="D10" s="41">
        <f>D3/(D5+D7)</f>
        <v>1.4150943396226414</v>
      </c>
      <c r="E10" s="8">
        <f>E3/(E5+E7)</f>
        <v>1.4473684210526316</v>
      </c>
      <c r="F10" s="8">
        <f>F3/(F5+F7)</f>
        <v>1.3008849557522124</v>
      </c>
      <c r="O10" s="2"/>
    </row>
    <row r="11" spans="1:16" ht="20.149999999999999" customHeight="1" x14ac:dyDescent="0.25">
      <c r="A11" s="5" t="s">
        <v>50</v>
      </c>
      <c r="B11" s="6" t="s">
        <v>51</v>
      </c>
      <c r="C11" s="6">
        <v>2.2000000000000002</v>
      </c>
      <c r="D11" s="41">
        <v>2.2999999999999998</v>
      </c>
      <c r="E11" s="8">
        <v>2.2999999999999998</v>
      </c>
      <c r="F11" s="8">
        <v>2.2999999999999998</v>
      </c>
      <c r="O11" s="2"/>
      <c r="P11" s="3"/>
    </row>
    <row r="12" spans="1:16" ht="20.149999999999999" customHeight="1" x14ac:dyDescent="0.25">
      <c r="A12" s="5" t="s">
        <v>52</v>
      </c>
      <c r="B12" s="6" t="s">
        <v>51</v>
      </c>
      <c r="C12" s="40">
        <f>C11/2</f>
        <v>1.1000000000000001</v>
      </c>
      <c r="D12" s="40">
        <f>D11/2</f>
        <v>1.1499999999999999</v>
      </c>
      <c r="E12" s="7">
        <f>E11/2</f>
        <v>1.1499999999999999</v>
      </c>
      <c r="F12" s="7">
        <f>F11/2</f>
        <v>1.1499999999999999</v>
      </c>
      <c r="N12" s="2"/>
      <c r="P12" s="3"/>
    </row>
    <row r="13" spans="1:16" ht="20.149999999999999" customHeight="1" x14ac:dyDescent="0.25">
      <c r="A13" s="5" t="s">
        <v>53</v>
      </c>
      <c r="B13" s="6" t="s">
        <v>51</v>
      </c>
      <c r="C13" s="41">
        <f>(C6*C12)/C4</f>
        <v>0.84615384615384626</v>
      </c>
      <c r="D13" s="41">
        <f>(D9*D12)/D4</f>
        <v>0.81266666666666665</v>
      </c>
      <c r="E13" s="8">
        <f>(E9*E12)/E4</f>
        <v>0.79454545454545455</v>
      </c>
      <c r="F13" s="8">
        <f>(F9*F12)/F4</f>
        <v>0.88401360544217689</v>
      </c>
    </row>
    <row r="14" spans="1:16" ht="20.149999999999999" customHeight="1" x14ac:dyDescent="0.25">
      <c r="A14" s="5" t="s">
        <v>57</v>
      </c>
      <c r="B14" s="6" t="s">
        <v>51</v>
      </c>
      <c r="C14" s="41">
        <f>C12+C13</f>
        <v>1.9461538461538463</v>
      </c>
      <c r="D14" s="41">
        <f>D12+D13</f>
        <v>1.9626666666666666</v>
      </c>
      <c r="E14" s="8">
        <f>E12+E13</f>
        <v>1.9445454545454544</v>
      </c>
      <c r="F14" s="8">
        <f>F12+F13</f>
        <v>2.0340136054421767</v>
      </c>
    </row>
    <row r="15" spans="1:16" ht="20.149999999999999" customHeight="1" x14ac:dyDescent="0.25">
      <c r="A15" s="5" t="s">
        <v>62</v>
      </c>
      <c r="B15" s="6" t="s">
        <v>63</v>
      </c>
      <c r="C15" s="6">
        <v>16</v>
      </c>
      <c r="D15" s="40">
        <v>16</v>
      </c>
      <c r="E15" s="7">
        <v>16</v>
      </c>
      <c r="F15" s="7">
        <v>16</v>
      </c>
      <c r="K15" s="2"/>
    </row>
    <row r="16" spans="1:16" ht="20.149999999999999" customHeight="1" x14ac:dyDescent="0.25">
      <c r="A16" s="5" t="s">
        <v>64</v>
      </c>
      <c r="B16" s="6" t="s">
        <v>65</v>
      </c>
      <c r="C16" s="43">
        <f>C15/C14</f>
        <v>8.2213438735177853</v>
      </c>
      <c r="D16" s="43">
        <f>D15/D14</f>
        <v>8.1521739130434785</v>
      </c>
      <c r="E16" s="9">
        <f>E15/E14</f>
        <v>8.2281439925198701</v>
      </c>
      <c r="F16" s="9">
        <f>F15/F14</f>
        <v>7.8662207357859542</v>
      </c>
    </row>
    <row r="17" ht="10.5" customHeight="1" x14ac:dyDescent="0.25"/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3815-9996-4CC3-967F-F6D19CB6822E}">
  <dimension ref="A1:N23"/>
  <sheetViews>
    <sheetView showGridLines="0" workbookViewId="0">
      <selection activeCell="A14" sqref="A14:J14"/>
    </sheetView>
  </sheetViews>
  <sheetFormatPr defaultColWidth="0" defaultRowHeight="13.5" zeroHeight="1" x14ac:dyDescent="0.25"/>
  <cols>
    <col min="1" max="1" width="10.26953125" style="1" bestFit="1" customWidth="1"/>
    <col min="2" max="2" width="42.26953125" style="1" bestFit="1" customWidth="1"/>
    <col min="3" max="3" width="14.7265625" style="1" customWidth="1"/>
    <col min="4" max="5" width="14.7265625" style="1" hidden="1" customWidth="1"/>
    <col min="6" max="10" width="14.7265625" style="1" customWidth="1"/>
    <col min="11" max="11" width="2.81640625" style="1" customWidth="1"/>
    <col min="12" max="12" width="9.1796875" style="1" hidden="1" customWidth="1"/>
    <col min="13" max="13" width="35" style="1" hidden="1" customWidth="1"/>
    <col min="14" max="14" width="0" style="1" hidden="1" customWidth="1"/>
    <col min="15" max="16384" width="9.1796875" style="1" hidden="1"/>
  </cols>
  <sheetData>
    <row r="1" spans="1:14" ht="34.5" customHeight="1" x14ac:dyDescent="0.25">
      <c r="A1" s="141" t="s">
        <v>111</v>
      </c>
      <c r="B1" s="141"/>
      <c r="C1" s="141"/>
      <c r="D1" s="141"/>
      <c r="E1" s="141"/>
      <c r="F1" s="141"/>
      <c r="G1" s="141"/>
      <c r="H1" s="141"/>
      <c r="I1" s="141"/>
      <c r="J1" s="141"/>
    </row>
    <row r="2" spans="1:14" x14ac:dyDescent="0.25">
      <c r="A2" s="141" t="s">
        <v>70</v>
      </c>
      <c r="B2" s="141" t="s">
        <v>71</v>
      </c>
      <c r="C2" s="139" t="s">
        <v>72</v>
      </c>
      <c r="D2" s="139" t="s">
        <v>73</v>
      </c>
      <c r="E2" s="140" t="s">
        <v>92</v>
      </c>
      <c r="F2" s="140" t="s">
        <v>93</v>
      </c>
      <c r="G2" s="140" t="s">
        <v>94</v>
      </c>
      <c r="H2" s="140" t="s">
        <v>95</v>
      </c>
      <c r="I2" s="140" t="s">
        <v>107</v>
      </c>
      <c r="J2" s="140" t="s">
        <v>108</v>
      </c>
    </row>
    <row r="3" spans="1:14" ht="32.25" customHeight="1" x14ac:dyDescent="0.25">
      <c r="A3" s="141"/>
      <c r="B3" s="141"/>
      <c r="C3" s="139"/>
      <c r="D3" s="139"/>
      <c r="E3" s="140"/>
      <c r="F3" s="140"/>
      <c r="G3" s="140"/>
      <c r="H3" s="140"/>
      <c r="I3" s="140"/>
      <c r="J3" s="140"/>
    </row>
    <row r="4" spans="1:14" ht="20.149999999999999" customHeight="1" x14ac:dyDescent="0.25">
      <c r="A4" s="35" t="s">
        <v>74</v>
      </c>
      <c r="B4" s="35" t="s">
        <v>75</v>
      </c>
      <c r="C4" s="21">
        <v>11300</v>
      </c>
      <c r="D4" s="36">
        <v>0.26600000000000001</v>
      </c>
      <c r="E4" s="37">
        <f>(C4/1000)/D4</f>
        <v>42.481203007518801</v>
      </c>
      <c r="F4" s="22">
        <f>C4*RELAÇÃO!$D$6</f>
        <v>4414.0625</v>
      </c>
      <c r="G4" s="22">
        <f>C4*RELAÇÃO!$D$4</f>
        <v>6621.09375</v>
      </c>
      <c r="H4" s="22">
        <f>C4*RELAÇÃO!$D$8</f>
        <v>264.84375</v>
      </c>
      <c r="I4" s="38">
        <v>100</v>
      </c>
      <c r="J4" s="22">
        <f>I4*H4/1000</f>
        <v>26.484375</v>
      </c>
    </row>
    <row r="5" spans="1:14" ht="20.149999999999999" customHeight="1" x14ac:dyDescent="0.25">
      <c r="A5" s="35" t="s">
        <v>76</v>
      </c>
      <c r="B5" s="35" t="s">
        <v>77</v>
      </c>
      <c r="C5" s="21">
        <v>12100</v>
      </c>
      <c r="D5" s="36">
        <v>0.28599999999999998</v>
      </c>
      <c r="E5" s="37">
        <f t="shared" ref="E5:E12" si="0">(C5/1000)/D5</f>
        <v>42.307692307692307</v>
      </c>
      <c r="F5" s="22">
        <f>C5*RELAÇÃO!$D$6</f>
        <v>4726.5625</v>
      </c>
      <c r="G5" s="22">
        <f>C5*RELAÇÃO!$D$4</f>
        <v>7089.84375</v>
      </c>
      <c r="H5" s="22">
        <f>C5*RELAÇÃO!$D$8</f>
        <v>283.59375</v>
      </c>
      <c r="I5" s="38">
        <v>60</v>
      </c>
      <c r="J5" s="22">
        <f t="shared" ref="J5:J12" si="1">I5*H5/1000</f>
        <v>17.015625</v>
      </c>
    </row>
    <row r="6" spans="1:14" ht="20.149999999999999" customHeight="1" x14ac:dyDescent="0.25">
      <c r="A6" s="35" t="s">
        <v>78</v>
      </c>
      <c r="B6" s="35" t="s">
        <v>79</v>
      </c>
      <c r="C6" s="21">
        <v>13100</v>
      </c>
      <c r="D6" s="36">
        <v>0.29499999999999998</v>
      </c>
      <c r="E6" s="37">
        <f t="shared" si="0"/>
        <v>44.406779661016948</v>
      </c>
      <c r="F6" s="22">
        <f>C6*RELAÇÃO!$D$6</f>
        <v>5117.1875</v>
      </c>
      <c r="G6" s="22">
        <f>C6*RELAÇÃO!$D$4</f>
        <v>7675.78125</v>
      </c>
      <c r="H6" s="22">
        <f>C6*RELAÇÃO!$D$8</f>
        <v>307.03125</v>
      </c>
      <c r="I6" s="38">
        <v>3593</v>
      </c>
      <c r="J6" s="22">
        <f t="shared" si="1"/>
        <v>1103.16328125</v>
      </c>
    </row>
    <row r="7" spans="1:14" ht="20.149999999999999" customHeight="1" x14ac:dyDescent="0.35">
      <c r="A7" s="35" t="s">
        <v>80</v>
      </c>
      <c r="B7" s="35" t="s">
        <v>81</v>
      </c>
      <c r="C7" s="21">
        <v>14200</v>
      </c>
      <c r="D7" s="36">
        <v>0.318</v>
      </c>
      <c r="E7" s="37">
        <f t="shared" si="0"/>
        <v>44.654088050314463</v>
      </c>
      <c r="F7" s="22">
        <f>C7*RELAÇÃO!$D$6</f>
        <v>5546.875</v>
      </c>
      <c r="G7" s="22">
        <f>C7*RELAÇÃO!$D$4</f>
        <v>8320.3125</v>
      </c>
      <c r="H7" s="22">
        <f>C7*RELAÇÃO!$D$8</f>
        <v>332.8125</v>
      </c>
      <c r="I7" s="38">
        <v>7672</v>
      </c>
      <c r="J7" s="22">
        <f t="shared" si="1"/>
        <v>2553.3375000000001</v>
      </c>
      <c r="L7" s="17"/>
      <c r="M7" s="17"/>
      <c r="N7" s="18"/>
    </row>
    <row r="8" spans="1:14" ht="20.149999999999999" customHeight="1" x14ac:dyDescent="0.35">
      <c r="A8" s="35" t="s">
        <v>82</v>
      </c>
      <c r="B8" s="35" t="s">
        <v>83</v>
      </c>
      <c r="C8" s="21">
        <v>15300</v>
      </c>
      <c r="D8" s="36">
        <v>0.34200000000000003</v>
      </c>
      <c r="E8" s="37">
        <f t="shared" si="0"/>
        <v>44.736842105263158</v>
      </c>
      <c r="F8" s="22">
        <f>C8*RELAÇÃO!$D$6</f>
        <v>5976.5625</v>
      </c>
      <c r="G8" s="22">
        <f>C8*RELAÇÃO!$D$4</f>
        <v>8964.84375</v>
      </c>
      <c r="H8" s="22">
        <f>C8*RELAÇÃO!$D$8</f>
        <v>358.59375</v>
      </c>
      <c r="I8" s="38">
        <v>1154</v>
      </c>
      <c r="J8" s="22">
        <f t="shared" si="1"/>
        <v>413.81718749999999</v>
      </c>
      <c r="L8" s="17"/>
      <c r="M8" s="17"/>
      <c r="N8" s="18"/>
    </row>
    <row r="9" spans="1:14" ht="20.149999999999999" customHeight="1" x14ac:dyDescent="0.35">
      <c r="A9" s="35" t="s">
        <v>84</v>
      </c>
      <c r="B9" s="35" t="s">
        <v>85</v>
      </c>
      <c r="C9" s="21">
        <v>16700</v>
      </c>
      <c r="D9" s="36">
        <v>0.36899999999999999</v>
      </c>
      <c r="E9" s="37">
        <f t="shared" si="0"/>
        <v>45.257452574525743</v>
      </c>
      <c r="F9" s="22">
        <f>C9*RELAÇÃO!$D$6</f>
        <v>6523.4375</v>
      </c>
      <c r="G9" s="22">
        <f>C9*RELAÇÃO!$D$4</f>
        <v>9785.15625</v>
      </c>
      <c r="H9" s="22">
        <f>C9*RELAÇÃO!$D$8</f>
        <v>391.40625</v>
      </c>
      <c r="I9" s="38">
        <v>3458</v>
      </c>
      <c r="J9" s="22">
        <f t="shared" si="1"/>
        <v>1353.4828124999999</v>
      </c>
      <c r="L9" s="17"/>
      <c r="M9" s="17"/>
      <c r="N9" s="18"/>
    </row>
    <row r="10" spans="1:14" ht="20.149999999999999" customHeight="1" x14ac:dyDescent="0.35">
      <c r="A10" s="35" t="s">
        <v>86</v>
      </c>
      <c r="B10" s="35" t="s">
        <v>87</v>
      </c>
      <c r="C10" s="21">
        <v>10500</v>
      </c>
      <c r="D10" s="36">
        <v>0.24199999999999999</v>
      </c>
      <c r="E10" s="37">
        <f t="shared" si="0"/>
        <v>43.388429752066116</v>
      </c>
      <c r="F10" s="22">
        <f>C10*RELAÇÃO!$D$6</f>
        <v>4101.5625</v>
      </c>
      <c r="G10" s="22">
        <f>C10*RELAÇÃO!$D$4</f>
        <v>6152.34375</v>
      </c>
      <c r="H10" s="22">
        <f>C10*RELAÇÃO!$D$8</f>
        <v>246.09375</v>
      </c>
      <c r="I10" s="38">
        <v>1619</v>
      </c>
      <c r="J10" s="22">
        <f t="shared" si="1"/>
        <v>398.42578125</v>
      </c>
      <c r="L10" s="17"/>
      <c r="M10" s="17"/>
      <c r="N10" s="18"/>
    </row>
    <row r="11" spans="1:14" ht="20.149999999999999" customHeight="1" x14ac:dyDescent="0.35">
      <c r="A11" s="35" t="s">
        <v>88</v>
      </c>
      <c r="B11" s="35" t="s">
        <v>89</v>
      </c>
      <c r="C11" s="21">
        <v>12000</v>
      </c>
      <c r="D11" s="36">
        <v>0.27900000000000003</v>
      </c>
      <c r="E11" s="37">
        <f t="shared" si="0"/>
        <v>43.01075268817204</v>
      </c>
      <c r="F11" s="22">
        <f>C11*RELAÇÃO!$D$6</f>
        <v>4687.5</v>
      </c>
      <c r="G11" s="22">
        <f>C11*RELAÇÃO!$D$4</f>
        <v>7031.25</v>
      </c>
      <c r="H11" s="22">
        <f>C11*RELAÇÃO!$D$8</f>
        <v>281.25</v>
      </c>
      <c r="I11" s="38">
        <v>2719</v>
      </c>
      <c r="J11" s="22">
        <f t="shared" si="1"/>
        <v>764.71875</v>
      </c>
      <c r="L11" s="17"/>
      <c r="M11" s="17"/>
      <c r="N11" s="18"/>
    </row>
    <row r="12" spans="1:14" ht="20.149999999999999" customHeight="1" x14ac:dyDescent="0.35">
      <c r="A12" s="35" t="s">
        <v>90</v>
      </c>
      <c r="B12" s="35" t="s">
        <v>91</v>
      </c>
      <c r="C12" s="21">
        <v>14000</v>
      </c>
      <c r="D12" s="36">
        <v>0.31</v>
      </c>
      <c r="E12" s="37">
        <f t="shared" si="0"/>
        <v>45.161290322580648</v>
      </c>
      <c r="F12" s="22">
        <f>C12*RELAÇÃO!$D$6</f>
        <v>5468.75</v>
      </c>
      <c r="G12" s="22">
        <f>C12*RELAÇÃO!$D$4</f>
        <v>8203.125</v>
      </c>
      <c r="H12" s="22">
        <f>C12*RELAÇÃO!$D$8</f>
        <v>328.125</v>
      </c>
      <c r="I12" s="38">
        <v>25</v>
      </c>
      <c r="J12" s="22">
        <f t="shared" si="1"/>
        <v>8.203125</v>
      </c>
      <c r="L12" s="17"/>
      <c r="M12" s="17"/>
      <c r="N12" s="18"/>
    </row>
    <row r="13" spans="1:14" ht="14" x14ac:dyDescent="0.3">
      <c r="A13" s="141" t="s">
        <v>109</v>
      </c>
      <c r="B13" s="141"/>
      <c r="C13" s="141"/>
      <c r="D13" s="141"/>
      <c r="E13" s="141"/>
      <c r="F13" s="141"/>
      <c r="G13" s="141"/>
      <c r="H13" s="141"/>
      <c r="I13" s="23">
        <f>SUM(I4:I12)</f>
        <v>20400</v>
      </c>
      <c r="J13" s="24">
        <f>SUM(J4:J12)</f>
        <v>6638.6484375</v>
      </c>
    </row>
    <row r="14" spans="1:14" x14ac:dyDescent="0.25">
      <c r="A14" s="142" t="s">
        <v>110</v>
      </c>
      <c r="B14" s="142"/>
      <c r="C14" s="142"/>
      <c r="D14" s="142"/>
      <c r="E14" s="142"/>
      <c r="F14" s="142"/>
      <c r="G14" s="142"/>
      <c r="H14" s="142"/>
      <c r="I14" s="142"/>
      <c r="J14" s="142"/>
    </row>
    <row r="15" spans="1:14" x14ac:dyDescent="0.25">
      <c r="A15" s="138"/>
      <c r="B15" s="138"/>
    </row>
    <row r="16" spans="1:14" hidden="1" x14ac:dyDescent="0.25">
      <c r="A16" s="138"/>
      <c r="B16" s="138"/>
    </row>
    <row r="17" spans="1:2" hidden="1" x14ac:dyDescent="0.25">
      <c r="A17" s="138"/>
      <c r="B17" s="138"/>
    </row>
    <row r="18" spans="1:2" hidden="1" x14ac:dyDescent="0.25">
      <c r="A18" s="138"/>
      <c r="B18" s="138"/>
    </row>
    <row r="19" spans="1:2" hidden="1" x14ac:dyDescent="0.25">
      <c r="A19" s="138"/>
      <c r="B19" s="138"/>
    </row>
    <row r="20" spans="1:2" hidden="1" x14ac:dyDescent="0.25">
      <c r="A20" s="138"/>
      <c r="B20" s="138"/>
    </row>
    <row r="21" spans="1:2" hidden="1" x14ac:dyDescent="0.25">
      <c r="A21" s="138"/>
      <c r="B21" s="138"/>
    </row>
    <row r="22" spans="1:2" hidden="1" x14ac:dyDescent="0.25">
      <c r="A22" s="138"/>
      <c r="B22" s="138"/>
    </row>
    <row r="23" spans="1:2" hidden="1" x14ac:dyDescent="0.25">
      <c r="A23" s="138"/>
      <c r="B23" s="138"/>
    </row>
  </sheetData>
  <mergeCells count="22">
    <mergeCell ref="G2:G3"/>
    <mergeCell ref="A1:J1"/>
    <mergeCell ref="A2:A3"/>
    <mergeCell ref="B2:B3"/>
    <mergeCell ref="E2:E3"/>
    <mergeCell ref="J2:J3"/>
    <mergeCell ref="A22:B22"/>
    <mergeCell ref="A23:B23"/>
    <mergeCell ref="C2:C3"/>
    <mergeCell ref="D2:D3"/>
    <mergeCell ref="F2:F3"/>
    <mergeCell ref="A16:B16"/>
    <mergeCell ref="A17:B17"/>
    <mergeCell ref="A18:B18"/>
    <mergeCell ref="A19:B19"/>
    <mergeCell ref="A20:B20"/>
    <mergeCell ref="A21:B21"/>
    <mergeCell ref="A15:B15"/>
    <mergeCell ref="A13:H13"/>
    <mergeCell ref="A14:J14"/>
    <mergeCell ref="H2:H3"/>
    <mergeCell ref="I2:I3"/>
  </mergeCells>
  <printOptions horizontalCentered="1"/>
  <pageMargins left="0.31496062992125984" right="0.31496062992125984" top="0.39370078740157483" bottom="0.39370078740157483" header="0.31496062992125984" footer="0.31496062992125984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33D6-F96F-474E-B4B6-CF00D97C5D53}">
  <dimension ref="A1:L43"/>
  <sheetViews>
    <sheetView showGridLines="0" topLeftCell="A2" workbookViewId="0">
      <selection activeCell="A34" sqref="A34:H34"/>
    </sheetView>
  </sheetViews>
  <sheetFormatPr defaultColWidth="0" defaultRowHeight="13.5" zeroHeight="1" x14ac:dyDescent="0.25"/>
  <cols>
    <col min="1" max="1" width="13.7265625" style="1" bestFit="1" customWidth="1"/>
    <col min="2" max="2" width="24.1796875" style="1" bestFit="1" customWidth="1"/>
    <col min="3" max="8" width="14.7265625" style="1" customWidth="1"/>
    <col min="9" max="9" width="2.453125" style="1" customWidth="1"/>
    <col min="10" max="10" width="9.1796875" style="1" hidden="1" customWidth="1"/>
    <col min="11" max="11" width="35" style="1" hidden="1" customWidth="1"/>
    <col min="12" max="16384" width="9.1796875" style="1" hidden="1"/>
  </cols>
  <sheetData>
    <row r="1" spans="1:12" ht="34.5" customHeight="1" x14ac:dyDescent="0.25">
      <c r="A1" s="143" t="s">
        <v>111</v>
      </c>
      <c r="B1" s="143"/>
      <c r="C1" s="143"/>
      <c r="D1" s="143"/>
      <c r="E1" s="143"/>
      <c r="F1" s="143"/>
      <c r="G1" s="143"/>
      <c r="H1" s="143"/>
    </row>
    <row r="2" spans="1:12" x14ac:dyDescent="0.25">
      <c r="A2" s="143" t="s">
        <v>70</v>
      </c>
      <c r="B2" s="143" t="s">
        <v>71</v>
      </c>
      <c r="C2" s="146" t="s">
        <v>72</v>
      </c>
      <c r="D2" s="144" t="s">
        <v>93</v>
      </c>
      <c r="E2" s="144" t="s">
        <v>94</v>
      </c>
      <c r="F2" s="144" t="s">
        <v>95</v>
      </c>
      <c r="G2" s="144" t="s">
        <v>107</v>
      </c>
      <c r="H2" s="144" t="s">
        <v>108</v>
      </c>
    </row>
    <row r="3" spans="1:12" ht="32.25" customHeight="1" x14ac:dyDescent="0.25">
      <c r="A3" s="143"/>
      <c r="B3" s="143"/>
      <c r="C3" s="146"/>
      <c r="D3" s="144"/>
      <c r="E3" s="144"/>
      <c r="F3" s="144"/>
      <c r="G3" s="144"/>
      <c r="H3" s="144"/>
    </row>
    <row r="4" spans="1:12" ht="20.149999999999999" customHeight="1" x14ac:dyDescent="0.25">
      <c r="A4" s="25">
        <v>59011289600</v>
      </c>
      <c r="B4" s="26" t="s">
        <v>98</v>
      </c>
      <c r="C4" s="27">
        <v>2100</v>
      </c>
      <c r="D4" s="28">
        <f>C4*RELAÇÃO!$D$6</f>
        <v>820.3125</v>
      </c>
      <c r="E4" s="28">
        <f>C4*RELAÇÃO!$D$4</f>
        <v>1230.46875</v>
      </c>
      <c r="F4" s="28">
        <f>C4*RELAÇÃO!$D$8</f>
        <v>49.21875</v>
      </c>
      <c r="G4" s="25">
        <v>647</v>
      </c>
      <c r="H4" s="28">
        <f>G4*F4/1000</f>
        <v>31.844531249999999</v>
      </c>
    </row>
    <row r="5" spans="1:12" ht="20.149999999999999" customHeight="1" x14ac:dyDescent="0.25">
      <c r="A5" s="25">
        <v>59011229100</v>
      </c>
      <c r="B5" s="26" t="s">
        <v>100</v>
      </c>
      <c r="C5" s="27">
        <v>700</v>
      </c>
      <c r="D5" s="28">
        <f>C5*RELAÇÃO!$D$6</f>
        <v>273.4375</v>
      </c>
      <c r="E5" s="28">
        <f>C5*RELAÇÃO!$D$4</f>
        <v>410.15625</v>
      </c>
      <c r="F5" s="28">
        <f>C5*RELAÇÃO!$D$8</f>
        <v>16.40625</v>
      </c>
      <c r="G5" s="25">
        <v>363</v>
      </c>
      <c r="H5" s="28">
        <f t="shared" ref="H5:H32" si="0">G5*F5/1000</f>
        <v>5.9554687499999996</v>
      </c>
    </row>
    <row r="6" spans="1:12" ht="20.149999999999999" customHeight="1" x14ac:dyDescent="0.25">
      <c r="A6" s="25">
        <v>59012036900</v>
      </c>
      <c r="B6" s="26" t="s">
        <v>98</v>
      </c>
      <c r="C6" s="27">
        <v>1000</v>
      </c>
      <c r="D6" s="28">
        <f>C6*RELAÇÃO!$D$6</f>
        <v>390.625</v>
      </c>
      <c r="E6" s="28">
        <f>C6*RELAÇÃO!$D$4</f>
        <v>585.9375</v>
      </c>
      <c r="F6" s="28">
        <f>C6*RELAÇÃO!$D$8</f>
        <v>23.4375</v>
      </c>
      <c r="G6" s="25">
        <v>347</v>
      </c>
      <c r="H6" s="28">
        <f t="shared" si="0"/>
        <v>8.1328125</v>
      </c>
    </row>
    <row r="7" spans="1:12" ht="20.149999999999999" customHeight="1" x14ac:dyDescent="0.25">
      <c r="A7" s="29">
        <v>59009096300</v>
      </c>
      <c r="B7" s="26" t="s">
        <v>98</v>
      </c>
      <c r="C7" s="27">
        <v>1500</v>
      </c>
      <c r="D7" s="28">
        <f>C7*RELAÇÃO!$D$6</f>
        <v>585.9375</v>
      </c>
      <c r="E7" s="28">
        <f>C7*RELAÇÃO!$D$4</f>
        <v>878.90625</v>
      </c>
      <c r="F7" s="28">
        <f>C7*RELAÇÃO!$D$8</f>
        <v>35.15625</v>
      </c>
      <c r="G7" s="25">
        <v>134</v>
      </c>
      <c r="H7" s="28">
        <f t="shared" si="0"/>
        <v>4.7109375</v>
      </c>
      <c r="J7" s="20"/>
      <c r="K7" s="20"/>
      <c r="L7" s="19"/>
    </row>
    <row r="8" spans="1:12" ht="20.149999999999999" customHeight="1" x14ac:dyDescent="0.25">
      <c r="A8" s="25">
        <v>59009093100</v>
      </c>
      <c r="B8" s="26" t="s">
        <v>101</v>
      </c>
      <c r="C8" s="27">
        <v>3930</v>
      </c>
      <c r="D8" s="28">
        <f>C8*RELAÇÃO!$D$6</f>
        <v>1535.15625</v>
      </c>
      <c r="E8" s="28">
        <f>C8*RELAÇÃO!$D$4</f>
        <v>2302.734375</v>
      </c>
      <c r="F8" s="28">
        <f>C8*RELAÇÃO!$D$8</f>
        <v>92.109375</v>
      </c>
      <c r="G8" s="25">
        <v>122</v>
      </c>
      <c r="H8" s="28">
        <f t="shared" si="0"/>
        <v>11.237343750000001</v>
      </c>
      <c r="J8" s="20"/>
      <c r="K8" s="20"/>
      <c r="L8" s="19"/>
    </row>
    <row r="9" spans="1:12" ht="20.149999999999999" customHeight="1" x14ac:dyDescent="0.25">
      <c r="A9" s="25">
        <v>59009093000</v>
      </c>
      <c r="B9" s="26" t="s">
        <v>102</v>
      </c>
      <c r="C9" s="27">
        <v>2900</v>
      </c>
      <c r="D9" s="28">
        <f>C9*RELAÇÃO!$D$6</f>
        <v>1132.8125</v>
      </c>
      <c r="E9" s="28">
        <f>C9*RELAÇÃO!$D$4</f>
        <v>1699.21875</v>
      </c>
      <c r="F9" s="28">
        <f>C9*RELAÇÃO!$D$8</f>
        <v>67.96875</v>
      </c>
      <c r="G9" s="25">
        <v>122</v>
      </c>
      <c r="H9" s="28">
        <f t="shared" si="0"/>
        <v>8.2921875000000007</v>
      </c>
      <c r="J9" s="20"/>
      <c r="K9" s="20"/>
      <c r="L9" s="19"/>
    </row>
    <row r="10" spans="1:12" ht="20.149999999999999" customHeight="1" x14ac:dyDescent="0.25">
      <c r="A10" s="25">
        <v>59011259600</v>
      </c>
      <c r="B10" s="26" t="s">
        <v>103</v>
      </c>
      <c r="C10" s="27">
        <v>7200</v>
      </c>
      <c r="D10" s="28">
        <f>C10*RELAÇÃO!$D$6</f>
        <v>2812.5</v>
      </c>
      <c r="E10" s="28">
        <f>C10*RELAÇÃO!$D$4</f>
        <v>4218.75</v>
      </c>
      <c r="F10" s="28">
        <f>C10*RELAÇÃO!$D$8</f>
        <v>168.75</v>
      </c>
      <c r="G10" s="25">
        <v>117</v>
      </c>
      <c r="H10" s="28">
        <f t="shared" si="0"/>
        <v>19.743749999999999</v>
      </c>
      <c r="J10" s="20"/>
      <c r="K10" s="20"/>
      <c r="L10" s="19"/>
    </row>
    <row r="11" spans="1:12" ht="20.149999999999999" customHeight="1" x14ac:dyDescent="0.25">
      <c r="A11" s="25">
        <v>59011264700</v>
      </c>
      <c r="B11" s="26" t="s">
        <v>99</v>
      </c>
      <c r="C11" s="27">
        <v>7200</v>
      </c>
      <c r="D11" s="28">
        <f>C11*RELAÇÃO!$D$6</f>
        <v>2812.5</v>
      </c>
      <c r="E11" s="28">
        <f>C11*RELAÇÃO!$D$4</f>
        <v>4218.75</v>
      </c>
      <c r="F11" s="28">
        <f>C11*RELAÇÃO!$D$8</f>
        <v>168.75</v>
      </c>
      <c r="G11" s="25">
        <v>117</v>
      </c>
      <c r="H11" s="28">
        <f t="shared" si="0"/>
        <v>19.743749999999999</v>
      </c>
      <c r="J11" s="20"/>
      <c r="K11" s="20"/>
      <c r="L11" s="19"/>
    </row>
    <row r="12" spans="1:12" ht="20.149999999999999" customHeight="1" x14ac:dyDescent="0.25">
      <c r="A12" s="25">
        <v>59011260200</v>
      </c>
      <c r="B12" s="26" t="s">
        <v>104</v>
      </c>
      <c r="C12" s="27">
        <v>3200</v>
      </c>
      <c r="D12" s="28">
        <f>C12*RELAÇÃO!$D$6</f>
        <v>1250</v>
      </c>
      <c r="E12" s="28">
        <f>C12*RELAÇÃO!$D$4</f>
        <v>1875</v>
      </c>
      <c r="F12" s="28">
        <f>C12*RELAÇÃO!$D$8</f>
        <v>75</v>
      </c>
      <c r="G12" s="25">
        <v>117</v>
      </c>
      <c r="H12" s="28">
        <f t="shared" si="0"/>
        <v>8.7750000000000004</v>
      </c>
      <c r="J12" s="20"/>
      <c r="K12" s="20"/>
      <c r="L12" s="19"/>
    </row>
    <row r="13" spans="1:12" ht="20.149999999999999" customHeight="1" x14ac:dyDescent="0.25">
      <c r="A13" s="25">
        <v>59011259900</v>
      </c>
      <c r="B13" s="26" t="s">
        <v>102</v>
      </c>
      <c r="C13" s="27">
        <v>2700</v>
      </c>
      <c r="D13" s="28">
        <f>C13*RELAÇÃO!$D$6</f>
        <v>1054.6875</v>
      </c>
      <c r="E13" s="28">
        <f>C13*RELAÇÃO!$D$4</f>
        <v>1582.03125</v>
      </c>
      <c r="F13" s="28">
        <f>C13*RELAÇÃO!$D$8</f>
        <v>63.28125</v>
      </c>
      <c r="G13" s="25">
        <v>117</v>
      </c>
      <c r="H13" s="28">
        <f t="shared" si="0"/>
        <v>7.4039062500000004</v>
      </c>
      <c r="J13" s="20"/>
      <c r="K13" s="20"/>
      <c r="L13" s="19"/>
    </row>
    <row r="14" spans="1:12" ht="20.149999999999999" customHeight="1" x14ac:dyDescent="0.25">
      <c r="A14" s="25">
        <v>59009106700</v>
      </c>
      <c r="B14" s="26" t="s">
        <v>98</v>
      </c>
      <c r="C14" s="27">
        <v>2450</v>
      </c>
      <c r="D14" s="28">
        <f>C14*RELAÇÃO!$D$6</f>
        <v>957.03125</v>
      </c>
      <c r="E14" s="28">
        <f>C14*RELAÇÃO!$D$4</f>
        <v>1435.546875</v>
      </c>
      <c r="F14" s="28">
        <f>C14*RELAÇÃO!$D$8</f>
        <v>57.421875</v>
      </c>
      <c r="G14" s="25">
        <v>97</v>
      </c>
      <c r="H14" s="28">
        <f t="shared" si="0"/>
        <v>5.5699218750000004</v>
      </c>
      <c r="J14" s="20"/>
      <c r="K14" s="20"/>
      <c r="L14" s="19"/>
    </row>
    <row r="15" spans="1:12" ht="20.149999999999999" customHeight="1" x14ac:dyDescent="0.25">
      <c r="A15" s="25">
        <v>59011258800</v>
      </c>
      <c r="B15" s="26" t="s">
        <v>98</v>
      </c>
      <c r="C15" s="27">
        <v>2300</v>
      </c>
      <c r="D15" s="28">
        <f>C15*RELAÇÃO!$D$6</f>
        <v>898.4375</v>
      </c>
      <c r="E15" s="28">
        <f>C15*RELAÇÃO!$D$4</f>
        <v>1347.65625</v>
      </c>
      <c r="F15" s="28">
        <f>C15*RELAÇÃO!$D$8</f>
        <v>53.90625</v>
      </c>
      <c r="G15" s="25">
        <v>86</v>
      </c>
      <c r="H15" s="28">
        <f t="shared" si="0"/>
        <v>4.6359374999999998</v>
      </c>
      <c r="J15" s="20"/>
      <c r="K15" s="20"/>
      <c r="L15" s="19"/>
    </row>
    <row r="16" spans="1:12" ht="20.149999999999999" customHeight="1" x14ac:dyDescent="0.25">
      <c r="A16" s="29">
        <v>59012035900</v>
      </c>
      <c r="B16" s="26" t="s">
        <v>98</v>
      </c>
      <c r="C16" s="27">
        <v>1350</v>
      </c>
      <c r="D16" s="28">
        <f>C16*RELAÇÃO!$D$6</f>
        <v>527.34375</v>
      </c>
      <c r="E16" s="28">
        <f>C16*RELAÇÃO!$D$4</f>
        <v>791.015625</v>
      </c>
      <c r="F16" s="28">
        <f>C16*RELAÇÃO!$D$8</f>
        <v>31.640625</v>
      </c>
      <c r="G16" s="25">
        <v>78</v>
      </c>
      <c r="H16" s="28">
        <f t="shared" si="0"/>
        <v>2.4679687499999998</v>
      </c>
      <c r="J16" s="20"/>
      <c r="K16" s="20"/>
      <c r="L16" s="19"/>
    </row>
    <row r="17" spans="1:12" ht="20.149999999999999" customHeight="1" x14ac:dyDescent="0.25">
      <c r="A17" s="29">
        <v>59012029600</v>
      </c>
      <c r="B17" s="26" t="s">
        <v>102</v>
      </c>
      <c r="C17" s="27">
        <v>1550</v>
      </c>
      <c r="D17" s="28">
        <f>C17*RELAÇÃO!$D$6</f>
        <v>605.46875</v>
      </c>
      <c r="E17" s="28">
        <f>C17*RELAÇÃO!$D$4</f>
        <v>908.203125</v>
      </c>
      <c r="F17" s="28">
        <f>C17*RELAÇÃO!$D$8</f>
        <v>36.328125</v>
      </c>
      <c r="G17" s="25">
        <v>65</v>
      </c>
      <c r="H17" s="28">
        <f t="shared" si="0"/>
        <v>2.361328125</v>
      </c>
      <c r="J17" s="20"/>
      <c r="K17" s="20"/>
      <c r="L17" s="19"/>
    </row>
    <row r="18" spans="1:12" ht="20.149999999999999" customHeight="1" x14ac:dyDescent="0.25">
      <c r="A18" s="29">
        <v>59012017300</v>
      </c>
      <c r="B18" s="26" t="s">
        <v>101</v>
      </c>
      <c r="C18" s="27">
        <v>1700</v>
      </c>
      <c r="D18" s="28">
        <f>C18*RELAÇÃO!$D$6</f>
        <v>664.0625</v>
      </c>
      <c r="E18" s="28">
        <f>C18*RELAÇÃO!$D$4</f>
        <v>996.09375</v>
      </c>
      <c r="F18" s="28">
        <f>C18*RELAÇÃO!$D$8</f>
        <v>39.84375</v>
      </c>
      <c r="G18" s="25">
        <v>65</v>
      </c>
      <c r="H18" s="28">
        <f t="shared" si="0"/>
        <v>2.58984375</v>
      </c>
      <c r="J18" s="20"/>
      <c r="K18" s="20"/>
      <c r="L18" s="19"/>
    </row>
    <row r="19" spans="1:12" ht="20.149999999999999" customHeight="1" x14ac:dyDescent="0.25">
      <c r="A19" s="25">
        <v>59013015000</v>
      </c>
      <c r="B19" s="26" t="s">
        <v>98</v>
      </c>
      <c r="C19" s="27">
        <v>1000</v>
      </c>
      <c r="D19" s="28">
        <f>C19*RELAÇÃO!$D$6</f>
        <v>390.625</v>
      </c>
      <c r="E19" s="28">
        <f>C19*RELAÇÃO!$D$4</f>
        <v>585.9375</v>
      </c>
      <c r="F19" s="28">
        <f>C19*RELAÇÃO!$D$8</f>
        <v>23.4375</v>
      </c>
      <c r="G19" s="25">
        <v>46</v>
      </c>
      <c r="H19" s="28">
        <f t="shared" si="0"/>
        <v>1.078125</v>
      </c>
      <c r="J19" s="20"/>
      <c r="K19" s="20"/>
      <c r="L19" s="19"/>
    </row>
    <row r="20" spans="1:12" ht="20.149999999999999" customHeight="1" x14ac:dyDescent="0.25">
      <c r="A20" s="25">
        <v>59013019500</v>
      </c>
      <c r="B20" s="26" t="s">
        <v>101</v>
      </c>
      <c r="C20" s="27">
        <v>700</v>
      </c>
      <c r="D20" s="28">
        <f>C20*RELAÇÃO!$D$6</f>
        <v>273.4375</v>
      </c>
      <c r="E20" s="28">
        <f>C20*RELAÇÃO!$D$4</f>
        <v>410.15625</v>
      </c>
      <c r="F20" s="28">
        <f>C20*RELAÇÃO!$D$8</f>
        <v>16.40625</v>
      </c>
      <c r="G20" s="25">
        <v>40</v>
      </c>
      <c r="H20" s="28">
        <f t="shared" si="0"/>
        <v>0.65625</v>
      </c>
      <c r="J20" s="20"/>
      <c r="K20" s="20"/>
      <c r="L20" s="19"/>
    </row>
    <row r="21" spans="1:12" ht="20.149999999999999" customHeight="1" x14ac:dyDescent="0.25">
      <c r="A21" s="25">
        <v>59011257800</v>
      </c>
      <c r="B21" s="30" t="s">
        <v>100</v>
      </c>
      <c r="C21" s="27">
        <v>0</v>
      </c>
      <c r="D21" s="28">
        <f>C21*RELAÇÃO!$D$6</f>
        <v>0</v>
      </c>
      <c r="E21" s="28">
        <f>C21*RELAÇÃO!$D$4</f>
        <v>0</v>
      </c>
      <c r="F21" s="28">
        <f>C21*RELAÇÃO!$D$8</f>
        <v>0</v>
      </c>
      <c r="G21" s="31">
        <v>36</v>
      </c>
      <c r="H21" s="28">
        <f t="shared" si="0"/>
        <v>0</v>
      </c>
      <c r="J21" s="20"/>
      <c r="K21" s="20"/>
      <c r="L21" s="19"/>
    </row>
    <row r="22" spans="1:12" ht="20.149999999999999" customHeight="1" x14ac:dyDescent="0.25">
      <c r="A22" s="25">
        <v>59013012800</v>
      </c>
      <c r="B22" s="26" t="s">
        <v>99</v>
      </c>
      <c r="C22" s="27">
        <v>5300</v>
      </c>
      <c r="D22" s="28">
        <f>C22*RELAÇÃO!$D$6</f>
        <v>2070.3125</v>
      </c>
      <c r="E22" s="28">
        <f>C22*RELAÇÃO!$D$4</f>
        <v>3105.46875</v>
      </c>
      <c r="F22" s="28">
        <f>C22*RELAÇÃO!$D$8</f>
        <v>124.21875</v>
      </c>
      <c r="G22" s="25">
        <v>25</v>
      </c>
      <c r="H22" s="28">
        <f t="shared" si="0"/>
        <v>3.10546875</v>
      </c>
      <c r="J22" s="20"/>
      <c r="K22" s="20"/>
      <c r="L22" s="19"/>
    </row>
    <row r="23" spans="1:12" ht="20.149999999999999" customHeight="1" x14ac:dyDescent="0.25">
      <c r="A23" s="25">
        <v>59013020700</v>
      </c>
      <c r="B23" s="26" t="s">
        <v>99</v>
      </c>
      <c r="C23" s="27">
        <v>3500</v>
      </c>
      <c r="D23" s="28">
        <f>C23*RELAÇÃO!$D$6</f>
        <v>1367.1875</v>
      </c>
      <c r="E23" s="28">
        <f>C23*RELAÇÃO!$D$4</f>
        <v>2050.78125</v>
      </c>
      <c r="F23" s="28">
        <f>C23*RELAÇÃO!$D$8</f>
        <v>82.03125</v>
      </c>
      <c r="G23" s="25">
        <v>21</v>
      </c>
      <c r="H23" s="28">
        <f t="shared" si="0"/>
        <v>1.72265625</v>
      </c>
      <c r="J23" s="20"/>
      <c r="K23" s="20"/>
      <c r="L23" s="19"/>
    </row>
    <row r="24" spans="1:12" ht="20.149999999999999" customHeight="1" x14ac:dyDescent="0.25">
      <c r="A24" s="29">
        <v>59013013100</v>
      </c>
      <c r="B24" s="26" t="s">
        <v>101</v>
      </c>
      <c r="C24" s="27">
        <v>1300</v>
      </c>
      <c r="D24" s="28">
        <f>C24*RELAÇÃO!$D$6</f>
        <v>507.8125</v>
      </c>
      <c r="E24" s="28">
        <f>C24*RELAÇÃO!$D$4</f>
        <v>761.71875</v>
      </c>
      <c r="F24" s="28">
        <f>C24*RELAÇÃO!$D$8</f>
        <v>30.46875</v>
      </c>
      <c r="G24" s="25">
        <v>20</v>
      </c>
      <c r="H24" s="28">
        <f t="shared" si="0"/>
        <v>0.609375</v>
      </c>
      <c r="J24" s="20"/>
      <c r="K24" s="20"/>
      <c r="L24" s="19"/>
    </row>
    <row r="25" spans="1:12" ht="20.149999999999999" customHeight="1" x14ac:dyDescent="0.25">
      <c r="A25" s="25">
        <v>59011297100</v>
      </c>
      <c r="B25" s="26" t="s">
        <v>99</v>
      </c>
      <c r="C25" s="27">
        <v>9200</v>
      </c>
      <c r="D25" s="28">
        <f>C25*RELAÇÃO!$D$6</f>
        <v>3593.75</v>
      </c>
      <c r="E25" s="28">
        <f>C25*RELAÇÃO!$D$4</f>
        <v>5390.625</v>
      </c>
      <c r="F25" s="28">
        <f>C25*RELAÇÃO!$D$8</f>
        <v>215.625</v>
      </c>
      <c r="G25" s="25">
        <v>11</v>
      </c>
      <c r="H25" s="28">
        <f t="shared" si="0"/>
        <v>2.3718750000000002</v>
      </c>
      <c r="J25" s="20"/>
      <c r="K25" s="20"/>
      <c r="L25" s="19"/>
    </row>
    <row r="26" spans="1:12" ht="20.149999999999999" customHeight="1" x14ac:dyDescent="0.25">
      <c r="A26" s="25">
        <v>59011296600</v>
      </c>
      <c r="B26" s="26" t="s">
        <v>99</v>
      </c>
      <c r="C26" s="27">
        <v>13500</v>
      </c>
      <c r="D26" s="28">
        <f>C26*RELAÇÃO!$D$6</f>
        <v>5273.4375</v>
      </c>
      <c r="E26" s="28">
        <f>C26*RELAÇÃO!$D$4</f>
        <v>7910.15625</v>
      </c>
      <c r="F26" s="28">
        <f>C26*RELAÇÃO!$D$8</f>
        <v>316.40625</v>
      </c>
      <c r="G26" s="25">
        <v>10</v>
      </c>
      <c r="H26" s="28">
        <f t="shared" si="0"/>
        <v>3.1640625</v>
      </c>
      <c r="J26" s="20"/>
      <c r="K26" s="20"/>
      <c r="L26" s="19"/>
    </row>
    <row r="27" spans="1:12" ht="20.149999999999999" customHeight="1" x14ac:dyDescent="0.25">
      <c r="A27" s="25">
        <v>59013015800</v>
      </c>
      <c r="B27" s="26" t="s">
        <v>100</v>
      </c>
      <c r="C27" s="27">
        <v>0</v>
      </c>
      <c r="D27" s="28">
        <f>C27*RELAÇÃO!$D$6</f>
        <v>0</v>
      </c>
      <c r="E27" s="28">
        <f>C27*RELAÇÃO!$D$4</f>
        <v>0</v>
      </c>
      <c r="F27" s="28">
        <f>C27*RELAÇÃO!$D$8</f>
        <v>0</v>
      </c>
      <c r="G27" s="25">
        <v>8</v>
      </c>
      <c r="H27" s="28">
        <f t="shared" si="0"/>
        <v>0</v>
      </c>
      <c r="J27" s="20"/>
      <c r="K27" s="20"/>
      <c r="L27" s="19"/>
    </row>
    <row r="28" spans="1:12" ht="20.149999999999999" customHeight="1" x14ac:dyDescent="0.25">
      <c r="A28" s="25">
        <v>59012038000</v>
      </c>
      <c r="B28" s="26" t="s">
        <v>100</v>
      </c>
      <c r="C28" s="27">
        <v>600</v>
      </c>
      <c r="D28" s="28">
        <f>C28*RELAÇÃO!$D$6</f>
        <v>234.375</v>
      </c>
      <c r="E28" s="28">
        <f>C28*RELAÇÃO!$D$4</f>
        <v>351.5625</v>
      </c>
      <c r="F28" s="28">
        <f>C28*RELAÇÃO!$D$8</f>
        <v>14.0625</v>
      </c>
      <c r="G28" s="25">
        <v>7</v>
      </c>
      <c r="H28" s="28">
        <f t="shared" si="0"/>
        <v>9.8437499999999997E-2</v>
      </c>
      <c r="J28" s="20"/>
      <c r="K28" s="20"/>
      <c r="L28" s="19"/>
    </row>
    <row r="29" spans="1:12" ht="20.149999999999999" customHeight="1" x14ac:dyDescent="0.25">
      <c r="A29" s="26" t="s">
        <v>105</v>
      </c>
      <c r="B29" s="26" t="s">
        <v>102</v>
      </c>
      <c r="C29" s="27">
        <v>850</v>
      </c>
      <c r="D29" s="28">
        <f>C29*RELAÇÃO!$D$6</f>
        <v>332.03125</v>
      </c>
      <c r="E29" s="28">
        <f>C29*RELAÇÃO!$D$4</f>
        <v>498.046875</v>
      </c>
      <c r="F29" s="28">
        <f>C29*RELAÇÃO!$D$8</f>
        <v>19.921875</v>
      </c>
      <c r="G29" s="25">
        <v>7</v>
      </c>
      <c r="H29" s="28">
        <f t="shared" si="0"/>
        <v>0.13945312500000001</v>
      </c>
      <c r="J29" s="20"/>
      <c r="K29" s="20"/>
      <c r="L29" s="19"/>
    </row>
    <row r="30" spans="1:12" ht="20.149999999999999" customHeight="1" x14ac:dyDescent="0.25">
      <c r="A30" s="34" t="s">
        <v>106</v>
      </c>
      <c r="B30" s="26" t="s">
        <v>101</v>
      </c>
      <c r="C30" s="27">
        <v>1800</v>
      </c>
      <c r="D30" s="28">
        <f>C30*RELAÇÃO!$D$6</f>
        <v>703.125</v>
      </c>
      <c r="E30" s="28">
        <f>C30*RELAÇÃO!$D$4</f>
        <v>1054.6875</v>
      </c>
      <c r="F30" s="28">
        <f>C30*RELAÇÃO!$D$8</f>
        <v>42.1875</v>
      </c>
      <c r="G30" s="25">
        <v>7</v>
      </c>
      <c r="H30" s="28">
        <f t="shared" si="0"/>
        <v>0.29531249999999998</v>
      </c>
      <c r="J30" s="20"/>
      <c r="K30" s="20"/>
      <c r="L30" s="19"/>
    </row>
    <row r="31" spans="1:12" ht="20.149999999999999" customHeight="1" x14ac:dyDescent="0.25">
      <c r="A31" s="25">
        <v>59011278300</v>
      </c>
      <c r="B31" s="26" t="s">
        <v>98</v>
      </c>
      <c r="C31" s="27">
        <v>2700</v>
      </c>
      <c r="D31" s="28">
        <f>C31*RELAÇÃO!$D$6</f>
        <v>1054.6875</v>
      </c>
      <c r="E31" s="28">
        <f>C31*RELAÇÃO!$D$4</f>
        <v>1582.03125</v>
      </c>
      <c r="F31" s="28">
        <f>C31*RELAÇÃO!$D$8</f>
        <v>63.28125</v>
      </c>
      <c r="G31" s="25">
        <v>6</v>
      </c>
      <c r="H31" s="28">
        <f t="shared" si="0"/>
        <v>0.37968750000000001</v>
      </c>
      <c r="J31" s="20"/>
      <c r="K31" s="20"/>
      <c r="L31" s="19"/>
    </row>
    <row r="32" spans="1:12" ht="20.149999999999999" customHeight="1" x14ac:dyDescent="0.25">
      <c r="A32" s="25">
        <v>59011308900</v>
      </c>
      <c r="B32" s="26" t="s">
        <v>99</v>
      </c>
      <c r="C32" s="27">
        <v>9200</v>
      </c>
      <c r="D32" s="28">
        <f>C32*RELAÇÃO!$D$6</f>
        <v>3593.75</v>
      </c>
      <c r="E32" s="28">
        <f>C32*RELAÇÃO!$D$4</f>
        <v>5390.625</v>
      </c>
      <c r="F32" s="28">
        <f>C32*RELAÇÃO!$D$8</f>
        <v>215.625</v>
      </c>
      <c r="G32" s="25">
        <v>1</v>
      </c>
      <c r="H32" s="28">
        <f t="shared" si="0"/>
        <v>0.21562500000000001</v>
      </c>
      <c r="J32" s="20"/>
      <c r="K32" s="20"/>
      <c r="L32" s="19"/>
    </row>
    <row r="33" spans="1:8" ht="14" x14ac:dyDescent="0.3">
      <c r="A33" s="143" t="s">
        <v>109</v>
      </c>
      <c r="B33" s="143"/>
      <c r="C33" s="143"/>
      <c r="D33" s="143"/>
      <c r="E33" s="143"/>
      <c r="F33" s="143"/>
      <c r="G33" s="32">
        <f>SUM(G4:G32)</f>
        <v>2839</v>
      </c>
      <c r="H33" s="33">
        <f>SUM(H4:H32)</f>
        <v>157.30101562499999</v>
      </c>
    </row>
    <row r="34" spans="1:8" x14ac:dyDescent="0.25">
      <c r="A34" s="145" t="s">
        <v>110</v>
      </c>
      <c r="B34" s="145"/>
      <c r="C34" s="145"/>
      <c r="D34" s="145"/>
      <c r="E34" s="145"/>
      <c r="F34" s="145"/>
      <c r="G34" s="145"/>
      <c r="H34" s="145"/>
    </row>
    <row r="35" spans="1:8" ht="10.5" customHeight="1" x14ac:dyDescent="0.25">
      <c r="A35" s="138"/>
      <c r="B35" s="138"/>
    </row>
    <row r="36" spans="1:8" hidden="1" x14ac:dyDescent="0.25">
      <c r="A36" s="138"/>
      <c r="B36" s="138"/>
    </row>
    <row r="37" spans="1:8" hidden="1" x14ac:dyDescent="0.25">
      <c r="A37" s="138"/>
      <c r="B37" s="138"/>
    </row>
    <row r="38" spans="1:8" hidden="1" x14ac:dyDescent="0.25">
      <c r="A38" s="138"/>
      <c r="B38" s="138"/>
    </row>
    <row r="39" spans="1:8" hidden="1" x14ac:dyDescent="0.25">
      <c r="A39" s="138"/>
      <c r="B39" s="138"/>
    </row>
    <row r="40" spans="1:8" hidden="1" x14ac:dyDescent="0.25">
      <c r="A40" s="138"/>
      <c r="B40" s="138"/>
    </row>
    <row r="41" spans="1:8" hidden="1" x14ac:dyDescent="0.25">
      <c r="A41" s="138"/>
      <c r="B41" s="138"/>
    </row>
    <row r="42" spans="1:8" hidden="1" x14ac:dyDescent="0.25">
      <c r="A42" s="138"/>
      <c r="B42" s="138"/>
    </row>
    <row r="43" spans="1:8" hidden="1" x14ac:dyDescent="0.25">
      <c r="A43" s="138"/>
      <c r="B43" s="138"/>
    </row>
  </sheetData>
  <mergeCells count="20">
    <mergeCell ref="A1:H1"/>
    <mergeCell ref="A35:B35"/>
    <mergeCell ref="A36:B36"/>
    <mergeCell ref="A37:B37"/>
    <mergeCell ref="A38:B38"/>
    <mergeCell ref="E2:E3"/>
    <mergeCell ref="F2:F3"/>
    <mergeCell ref="G2:G3"/>
    <mergeCell ref="H2:H3"/>
    <mergeCell ref="A33:F33"/>
    <mergeCell ref="A34:H34"/>
    <mergeCell ref="A2:A3"/>
    <mergeCell ref="B2:B3"/>
    <mergeCell ref="C2:C3"/>
    <mergeCell ref="D2:D3"/>
    <mergeCell ref="A41:B41"/>
    <mergeCell ref="A42:B42"/>
    <mergeCell ref="A43:B43"/>
    <mergeCell ref="A39:B39"/>
    <mergeCell ref="A40:B40"/>
  </mergeCells>
  <printOptions horizontalCentered="1"/>
  <pageMargins left="0.31496062992125984" right="0.31496062992125984" top="0.39370078740157483" bottom="0.39370078740157483" header="0.31496062992125984" footer="0.31496062992125984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82DA-0366-4DD8-8840-9C776B4DD19A}">
  <dimension ref="A1:O17"/>
  <sheetViews>
    <sheetView showGridLines="0" workbookViewId="0">
      <selection sqref="A1:E10"/>
    </sheetView>
  </sheetViews>
  <sheetFormatPr defaultColWidth="0" defaultRowHeight="13.5" zeroHeight="1" x14ac:dyDescent="0.25"/>
  <cols>
    <col min="1" max="1" width="27" style="1" customWidth="1"/>
    <col min="2" max="2" width="12.7265625" style="4" customWidth="1"/>
    <col min="3" max="4" width="12.7265625" style="1" customWidth="1"/>
    <col min="5" max="5" width="12.7265625" style="1" hidden="1" customWidth="1"/>
    <col min="6" max="6" width="2.26953125" style="1" customWidth="1"/>
    <col min="7" max="11" width="9.1796875" style="1" hidden="1" customWidth="1"/>
    <col min="12" max="12" width="12.1796875" style="1" hidden="1" customWidth="1"/>
    <col min="13" max="13" width="5.54296875" style="1" hidden="1" customWidth="1"/>
    <col min="14" max="14" width="5" style="1" hidden="1" customWidth="1"/>
    <col min="15" max="15" width="5.54296875" style="1" hidden="1" customWidth="1"/>
    <col min="16" max="16384" width="9.1796875" style="1" hidden="1"/>
  </cols>
  <sheetData>
    <row r="1" spans="1:15" ht="20.149999999999999" customHeight="1" x14ac:dyDescent="0.3">
      <c r="A1" s="137" t="s">
        <v>66</v>
      </c>
      <c r="B1" s="137"/>
      <c r="C1" s="137"/>
      <c r="D1" s="137"/>
      <c r="E1" s="137"/>
    </row>
    <row r="2" spans="1:15" ht="39.75" customHeight="1" x14ac:dyDescent="0.3">
      <c r="A2" s="10" t="s">
        <v>59</v>
      </c>
      <c r="B2" s="11" t="s">
        <v>45</v>
      </c>
      <c r="C2" s="44" t="s">
        <v>113</v>
      </c>
      <c r="D2" s="44" t="s">
        <v>114</v>
      </c>
      <c r="E2" s="16"/>
    </row>
    <row r="3" spans="1:15" ht="20.149999999999999" customHeight="1" x14ac:dyDescent="0.25">
      <c r="A3" s="5" t="s">
        <v>44</v>
      </c>
      <c r="B3" s="6" t="s">
        <v>67</v>
      </c>
      <c r="C3" s="40">
        <v>150</v>
      </c>
      <c r="D3" s="40">
        <v>150</v>
      </c>
      <c r="E3" s="7"/>
    </row>
    <row r="4" spans="1:15" ht="20.149999999999999" customHeight="1" x14ac:dyDescent="0.25">
      <c r="A4" s="5" t="s">
        <v>54</v>
      </c>
      <c r="B4" s="6" t="s">
        <v>55</v>
      </c>
      <c r="C4" s="42">
        <f>C3/(C3+C5+C7)</f>
        <v>0.5859375</v>
      </c>
      <c r="D4" s="42">
        <f>D3/(D3+D5+D7)</f>
        <v>0.57471264367816088</v>
      </c>
      <c r="E4" s="8"/>
    </row>
    <row r="5" spans="1:15" ht="20.149999999999999" customHeight="1" x14ac:dyDescent="0.25">
      <c r="A5" s="5" t="s">
        <v>46</v>
      </c>
      <c r="B5" s="6" t="s">
        <v>67</v>
      </c>
      <c r="C5" s="40">
        <v>100</v>
      </c>
      <c r="D5" s="40">
        <v>100</v>
      </c>
      <c r="E5" s="7"/>
    </row>
    <row r="6" spans="1:15" ht="20.149999999999999" customHeight="1" x14ac:dyDescent="0.25">
      <c r="A6" s="5" t="s">
        <v>96</v>
      </c>
      <c r="B6" s="6" t="s">
        <v>55</v>
      </c>
      <c r="C6" s="42">
        <f>C5/(C3+C5+C7)</f>
        <v>0.390625</v>
      </c>
      <c r="D6" s="42">
        <f>D5/(D3+D5+D7)</f>
        <v>0.38314176245210729</v>
      </c>
      <c r="E6" s="39"/>
    </row>
    <row r="7" spans="1:15" ht="20.149999999999999" customHeight="1" x14ac:dyDescent="0.25">
      <c r="A7" s="5" t="s">
        <v>112</v>
      </c>
      <c r="B7" s="6" t="s">
        <v>67</v>
      </c>
      <c r="C7" s="40">
        <v>6</v>
      </c>
      <c r="D7" s="40">
        <v>11</v>
      </c>
      <c r="E7" s="7"/>
    </row>
    <row r="8" spans="1:15" ht="20.149999999999999" customHeight="1" x14ac:dyDescent="0.25">
      <c r="A8" s="5" t="s">
        <v>115</v>
      </c>
      <c r="B8" s="6" t="s">
        <v>55</v>
      </c>
      <c r="C8" s="42">
        <f>C7/(C3+C5+C7)</f>
        <v>2.34375E-2</v>
      </c>
      <c r="D8" s="42">
        <f>D7/(D3+D5+D7)</f>
        <v>4.2145593869731802E-2</v>
      </c>
      <c r="E8" s="39"/>
    </row>
    <row r="9" spans="1:15" ht="20.149999999999999" customHeight="1" x14ac:dyDescent="0.25">
      <c r="A9" s="5" t="s">
        <v>116</v>
      </c>
      <c r="B9" s="6" t="s">
        <v>55</v>
      </c>
      <c r="C9" s="42">
        <f>(C5+C7)/(C3+C5+C7)</f>
        <v>0.4140625</v>
      </c>
      <c r="D9" s="42">
        <f>(D5+D7)/(D3+D5+D7)</f>
        <v>0.42528735632183906</v>
      </c>
      <c r="E9" s="39"/>
    </row>
    <row r="10" spans="1:15" ht="20.149999999999999" customHeight="1" x14ac:dyDescent="0.25">
      <c r="A10" s="5" t="s">
        <v>48</v>
      </c>
      <c r="B10" s="6" t="s">
        <v>49</v>
      </c>
      <c r="C10" s="41">
        <f>C3/(C5+C7)</f>
        <v>1.4150943396226414</v>
      </c>
      <c r="D10" s="41">
        <f>D3/(D5+D7)</f>
        <v>1.3513513513513513</v>
      </c>
      <c r="E10" s="8"/>
      <c r="N10" s="2"/>
    </row>
    <row r="11" spans="1:15" ht="20.149999999999999" customHeight="1" x14ac:dyDescent="0.25">
      <c r="A11" s="5" t="s">
        <v>50</v>
      </c>
      <c r="B11" s="6" t="s">
        <v>51</v>
      </c>
      <c r="C11" s="41">
        <v>2.2999999999999998</v>
      </c>
      <c r="D11" s="41">
        <v>2.2999999999999998</v>
      </c>
      <c r="E11" s="8"/>
      <c r="N11" s="2"/>
      <c r="O11" s="3"/>
    </row>
    <row r="12" spans="1:15" ht="20.149999999999999" customHeight="1" x14ac:dyDescent="0.25">
      <c r="A12" s="5" t="s">
        <v>52</v>
      </c>
      <c r="B12" s="6" t="s">
        <v>51</v>
      </c>
      <c r="C12" s="40">
        <f>C11/2</f>
        <v>1.1499999999999999</v>
      </c>
      <c r="D12" s="40">
        <f>D11/2</f>
        <v>1.1499999999999999</v>
      </c>
      <c r="E12" s="7"/>
      <c r="M12" s="2"/>
      <c r="O12" s="3"/>
    </row>
    <row r="13" spans="1:15" ht="20.149999999999999" customHeight="1" x14ac:dyDescent="0.25">
      <c r="A13" s="5" t="s">
        <v>53</v>
      </c>
      <c r="B13" s="6" t="s">
        <v>51</v>
      </c>
      <c r="C13" s="41">
        <f>(C9*C12)/C4</f>
        <v>0.81266666666666665</v>
      </c>
      <c r="D13" s="41">
        <f>(D9*D12)/D4</f>
        <v>0.85099999999999998</v>
      </c>
      <c r="E13" s="8"/>
    </row>
    <row r="14" spans="1:15" ht="20.149999999999999" customHeight="1" x14ac:dyDescent="0.25">
      <c r="A14" s="5" t="s">
        <v>57</v>
      </c>
      <c r="B14" s="6" t="s">
        <v>51</v>
      </c>
      <c r="C14" s="41">
        <f>C12+C13</f>
        <v>1.9626666666666666</v>
      </c>
      <c r="D14" s="41">
        <f>D12+D13</f>
        <v>2.0009999999999999</v>
      </c>
      <c r="E14" s="8"/>
    </row>
    <row r="15" spans="1:15" ht="20.149999999999999" customHeight="1" x14ac:dyDescent="0.25">
      <c r="A15" s="5" t="s">
        <v>62</v>
      </c>
      <c r="B15" s="6" t="s">
        <v>63</v>
      </c>
      <c r="C15" s="40">
        <v>16</v>
      </c>
      <c r="D15" s="40">
        <v>16</v>
      </c>
      <c r="E15" s="7"/>
      <c r="J15" s="2"/>
    </row>
    <row r="16" spans="1:15" ht="20.149999999999999" customHeight="1" x14ac:dyDescent="0.25">
      <c r="A16" s="5" t="s">
        <v>64</v>
      </c>
      <c r="B16" s="6" t="s">
        <v>65</v>
      </c>
      <c r="C16" s="43">
        <f>C15/C14</f>
        <v>8.1521739130434785</v>
      </c>
      <c r="D16" s="43">
        <f>D15/D14</f>
        <v>7.9960019990004998</v>
      </c>
      <c r="E16" s="9"/>
    </row>
    <row r="17" ht="10.5" customHeight="1" x14ac:dyDescent="0.25"/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D8EE6-066B-46E6-8559-FCF079D07C82}">
  <dimension ref="A1:N37"/>
  <sheetViews>
    <sheetView showGridLines="0" workbookViewId="0">
      <selection activeCell="D26" sqref="D26"/>
    </sheetView>
  </sheetViews>
  <sheetFormatPr defaultColWidth="35.54296875" defaultRowHeight="24.75" customHeight="1" x14ac:dyDescent="0.35"/>
  <cols>
    <col min="1" max="1" width="36.453125" style="45" bestFit="1" customWidth="1"/>
    <col min="2" max="2" width="11" style="48" bestFit="1" customWidth="1"/>
    <col min="3" max="3" width="35.7265625" style="48" hidden="1" customWidth="1"/>
    <col min="4" max="4" width="39.26953125" style="45" bestFit="1" customWidth="1"/>
    <col min="5" max="16384" width="35.54296875" style="45"/>
  </cols>
  <sheetData>
    <row r="1" spans="1:14" ht="24.75" customHeight="1" x14ac:dyDescent="0.35">
      <c r="A1" s="147" t="s">
        <v>139</v>
      </c>
      <c r="B1" s="147"/>
      <c r="C1" s="147"/>
      <c r="D1" s="147"/>
    </row>
    <row r="2" spans="1:14" ht="24.75" customHeight="1" x14ac:dyDescent="0.35">
      <c r="A2" s="49" t="s">
        <v>59</v>
      </c>
      <c r="B2" s="49" t="s">
        <v>131</v>
      </c>
      <c r="C2" s="49" t="s">
        <v>136</v>
      </c>
      <c r="D2" s="49" t="s">
        <v>132</v>
      </c>
    </row>
    <row r="3" spans="1:14" ht="23.15" customHeight="1" x14ac:dyDescent="0.35">
      <c r="A3" s="50" t="s">
        <v>44</v>
      </c>
      <c r="B3" s="51" t="s">
        <v>67</v>
      </c>
      <c r="C3" s="51">
        <v>130</v>
      </c>
      <c r="D3" s="51">
        <v>150</v>
      </c>
    </row>
    <row r="4" spans="1:14" ht="23.15" customHeight="1" x14ac:dyDescent="0.35">
      <c r="A4" s="50" t="s">
        <v>155</v>
      </c>
      <c r="B4" s="51" t="s">
        <v>55</v>
      </c>
      <c r="C4" s="52">
        <f>C3/(C3+C5+C7)</f>
        <v>0.56521739130434778</v>
      </c>
      <c r="D4" s="52">
        <f>D3/(D3+D5+D7)</f>
        <v>0.5859375</v>
      </c>
    </row>
    <row r="5" spans="1:14" ht="23.15" customHeight="1" x14ac:dyDescent="0.35">
      <c r="A5" s="50" t="s">
        <v>46</v>
      </c>
      <c r="B5" s="51" t="s">
        <v>67</v>
      </c>
      <c r="C5" s="51">
        <v>100</v>
      </c>
      <c r="D5" s="51">
        <v>100</v>
      </c>
    </row>
    <row r="6" spans="1:14" ht="23.15" customHeight="1" x14ac:dyDescent="0.35">
      <c r="A6" s="50" t="s">
        <v>156</v>
      </c>
      <c r="B6" s="51" t="s">
        <v>55</v>
      </c>
      <c r="C6" s="52">
        <f>C5/(C3+C5+C7)</f>
        <v>0.43478260869565216</v>
      </c>
      <c r="D6" s="52">
        <f>D5/(D3+D5+D7)</f>
        <v>0.390625</v>
      </c>
    </row>
    <row r="7" spans="1:14" ht="23.15" customHeight="1" x14ac:dyDescent="0.35">
      <c r="A7" s="50" t="s">
        <v>47</v>
      </c>
      <c r="B7" s="51" t="s">
        <v>67</v>
      </c>
      <c r="C7" s="51">
        <v>0</v>
      </c>
      <c r="D7" s="51">
        <v>6</v>
      </c>
    </row>
    <row r="8" spans="1:14" ht="23.15" customHeight="1" x14ac:dyDescent="0.35">
      <c r="A8" s="50" t="s">
        <v>157</v>
      </c>
      <c r="B8" s="51" t="s">
        <v>55</v>
      </c>
      <c r="C8" s="51">
        <v>0</v>
      </c>
      <c r="D8" s="52">
        <f>D7/(D3+D5+D7)</f>
        <v>2.34375E-2</v>
      </c>
      <c r="E8" s="69"/>
    </row>
    <row r="9" spans="1:14" ht="23.15" customHeight="1" x14ac:dyDescent="0.35">
      <c r="A9" s="50" t="s">
        <v>158</v>
      </c>
      <c r="B9" s="51" t="s">
        <v>55</v>
      </c>
      <c r="C9" s="51">
        <v>0</v>
      </c>
      <c r="D9" s="52">
        <f>(D5+D7)/(D3+D5+D7)</f>
        <v>0.4140625</v>
      </c>
      <c r="E9" s="69"/>
    </row>
    <row r="10" spans="1:14" ht="23.15" customHeight="1" x14ac:dyDescent="0.35">
      <c r="A10" s="50" t="s">
        <v>159</v>
      </c>
      <c r="B10" s="51" t="s">
        <v>40</v>
      </c>
      <c r="C10" s="53">
        <f>C3/(C5+C7)</f>
        <v>1.3</v>
      </c>
      <c r="D10" s="53">
        <f>D3/(D5+D7)</f>
        <v>1.4150943396226414</v>
      </c>
      <c r="M10" s="46"/>
    </row>
    <row r="11" spans="1:14" ht="23.15" hidden="1" customHeight="1" x14ac:dyDescent="0.35">
      <c r="A11" s="50" t="s">
        <v>50</v>
      </c>
      <c r="B11" s="51" t="s">
        <v>51</v>
      </c>
      <c r="C11" s="51"/>
      <c r="D11" s="53">
        <v>2.2999999999999998</v>
      </c>
      <c r="M11" s="46"/>
      <c r="N11" s="47"/>
    </row>
    <row r="12" spans="1:14" ht="23.15" hidden="1" customHeight="1" x14ac:dyDescent="0.35">
      <c r="A12" s="50" t="s">
        <v>52</v>
      </c>
      <c r="B12" s="51" t="s">
        <v>51</v>
      </c>
      <c r="C12" s="51"/>
      <c r="D12" s="51">
        <f>D11/2</f>
        <v>1.1499999999999999</v>
      </c>
      <c r="L12" s="46"/>
      <c r="N12" s="47"/>
    </row>
    <row r="13" spans="1:14" ht="23.15" hidden="1" customHeight="1" x14ac:dyDescent="0.35">
      <c r="A13" s="50" t="s">
        <v>53</v>
      </c>
      <c r="B13" s="51" t="s">
        <v>51</v>
      </c>
      <c r="C13" s="51"/>
      <c r="D13" s="53">
        <f>(D9*D12)/D4</f>
        <v>0.81266666666666665</v>
      </c>
    </row>
    <row r="14" spans="1:14" ht="23.15" hidden="1" customHeight="1" x14ac:dyDescent="0.35">
      <c r="A14" s="50" t="s">
        <v>57</v>
      </c>
      <c r="B14" s="51" t="s">
        <v>51</v>
      </c>
      <c r="C14" s="51"/>
      <c r="D14" s="53">
        <f>D12+D13</f>
        <v>1.9626666666666666</v>
      </c>
    </row>
    <row r="15" spans="1:14" ht="23.15" hidden="1" customHeight="1" x14ac:dyDescent="0.35">
      <c r="A15" s="50" t="s">
        <v>62</v>
      </c>
      <c r="B15" s="51" t="s">
        <v>63</v>
      </c>
      <c r="C15" s="51"/>
      <c r="D15" s="51">
        <v>16</v>
      </c>
      <c r="I15" s="46"/>
    </row>
    <row r="16" spans="1:14" ht="23.15" hidden="1" customHeight="1" x14ac:dyDescent="0.35">
      <c r="A16" s="50" t="s">
        <v>64</v>
      </c>
      <c r="B16" s="51" t="s">
        <v>65</v>
      </c>
      <c r="C16" s="51"/>
      <c r="D16" s="54">
        <f>D15/D14</f>
        <v>8.1521739130434785</v>
      </c>
    </row>
    <row r="17" spans="1:4" ht="23.15" customHeight="1" x14ac:dyDescent="0.35">
      <c r="A17" s="50" t="s">
        <v>160</v>
      </c>
      <c r="B17" s="51" t="s">
        <v>55</v>
      </c>
      <c r="C17" s="51"/>
      <c r="D17" s="74">
        <f>D7/(D5+D7)</f>
        <v>5.6603773584905662E-2</v>
      </c>
    </row>
    <row r="18" spans="1:4" ht="23.15" customHeight="1" x14ac:dyDescent="0.35">
      <c r="A18" s="50" t="s">
        <v>129</v>
      </c>
      <c r="B18" s="55" t="s">
        <v>128</v>
      </c>
      <c r="C18" s="55">
        <v>1.1032</v>
      </c>
      <c r="D18" s="56">
        <v>1.1000000000000001</v>
      </c>
    </row>
    <row r="19" spans="1:4" ht="23.15" customHeight="1" x14ac:dyDescent="0.35">
      <c r="A19" s="50" t="s">
        <v>130</v>
      </c>
      <c r="B19" s="55" t="s">
        <v>128</v>
      </c>
      <c r="C19" s="55">
        <v>1.2350000000000001</v>
      </c>
      <c r="D19" s="56">
        <v>1.2350000000000001</v>
      </c>
    </row>
    <row r="20" spans="1:4" ht="23.15" customHeight="1" x14ac:dyDescent="0.35">
      <c r="A20" s="50" t="s">
        <v>133</v>
      </c>
      <c r="B20" s="55" t="s">
        <v>128</v>
      </c>
      <c r="C20" s="55" t="s">
        <v>128</v>
      </c>
      <c r="D20" s="56">
        <v>0.747</v>
      </c>
    </row>
    <row r="21" spans="1:4" ht="23.15" customHeight="1" x14ac:dyDescent="0.35">
      <c r="A21" s="50" t="s">
        <v>141</v>
      </c>
      <c r="B21" s="55" t="s">
        <v>128</v>
      </c>
      <c r="C21" s="55" t="s">
        <v>128</v>
      </c>
      <c r="D21" s="56">
        <f>(100/106*D18)+(6/100*D20)</f>
        <v>1.0825558490566038</v>
      </c>
    </row>
    <row r="22" spans="1:4" ht="23.15" customHeight="1" x14ac:dyDescent="0.35">
      <c r="A22" s="50" t="s">
        <v>117</v>
      </c>
      <c r="B22" s="51" t="s">
        <v>118</v>
      </c>
      <c r="C22" s="57" t="s">
        <v>125</v>
      </c>
      <c r="D22" s="57" t="s">
        <v>125</v>
      </c>
    </row>
    <row r="23" spans="1:4" ht="23.15" customHeight="1" x14ac:dyDescent="0.35">
      <c r="A23" s="50" t="s">
        <v>126</v>
      </c>
      <c r="B23" s="51" t="s">
        <v>118</v>
      </c>
      <c r="C23" s="57" t="s">
        <v>137</v>
      </c>
      <c r="D23" s="57" t="s">
        <v>137</v>
      </c>
    </row>
    <row r="24" spans="1:4" ht="23.15" customHeight="1" x14ac:dyDescent="0.35">
      <c r="A24" s="50" t="s">
        <v>124</v>
      </c>
      <c r="B24" s="51" t="s">
        <v>118</v>
      </c>
      <c r="C24" s="57" t="s">
        <v>138</v>
      </c>
      <c r="D24" s="57" t="s">
        <v>138</v>
      </c>
    </row>
    <row r="25" spans="1:4" ht="23.15" customHeight="1" x14ac:dyDescent="0.35">
      <c r="A25" s="50" t="s">
        <v>119</v>
      </c>
      <c r="B25" s="51" t="s">
        <v>127</v>
      </c>
      <c r="C25" s="57" t="s">
        <v>134</v>
      </c>
      <c r="D25" s="57" t="s">
        <v>134</v>
      </c>
    </row>
    <row r="26" spans="1:4" ht="23.15" customHeight="1" x14ac:dyDescent="0.35">
      <c r="A26" s="50" t="s">
        <v>120</v>
      </c>
      <c r="B26" s="51" t="s">
        <v>65</v>
      </c>
      <c r="C26" s="58" t="s">
        <v>4</v>
      </c>
      <c r="D26" s="51">
        <v>6</v>
      </c>
    </row>
    <row r="27" spans="1:4" ht="23.15" customHeight="1" x14ac:dyDescent="0.35">
      <c r="A27" s="50" t="s">
        <v>121</v>
      </c>
      <c r="B27" s="51" t="s">
        <v>65</v>
      </c>
      <c r="C27" s="51" t="s">
        <v>5</v>
      </c>
      <c r="D27" s="57">
        <v>51</v>
      </c>
    </row>
    <row r="28" spans="1:4" ht="23.15" customHeight="1" x14ac:dyDescent="0.35">
      <c r="A28" s="50" t="s">
        <v>122</v>
      </c>
      <c r="B28" s="51" t="s">
        <v>65</v>
      </c>
      <c r="C28" s="51"/>
      <c r="D28" s="57">
        <v>100</v>
      </c>
    </row>
    <row r="29" spans="1:4" ht="23.15" customHeight="1" x14ac:dyDescent="0.35">
      <c r="A29" s="50" t="s">
        <v>123</v>
      </c>
      <c r="B29" s="51" t="s">
        <v>143</v>
      </c>
      <c r="C29" s="51" t="s">
        <v>6</v>
      </c>
      <c r="D29" s="54">
        <v>25.6</v>
      </c>
    </row>
    <row r="30" spans="1:4" ht="24.75" customHeight="1" x14ac:dyDescent="0.35">
      <c r="A30" s="50" t="s">
        <v>140</v>
      </c>
      <c r="B30" s="51" t="s">
        <v>30</v>
      </c>
      <c r="C30" s="51">
        <v>7</v>
      </c>
      <c r="D30" s="51">
        <v>8</v>
      </c>
    </row>
    <row r="31" spans="1:4" ht="24.75" customHeight="1" x14ac:dyDescent="0.35">
      <c r="A31" s="59" t="s">
        <v>24</v>
      </c>
      <c r="B31" s="51" t="s">
        <v>145</v>
      </c>
      <c r="C31" s="51"/>
      <c r="D31" s="60">
        <v>400</v>
      </c>
    </row>
    <row r="32" spans="1:4" ht="24.75" customHeight="1" x14ac:dyDescent="0.35">
      <c r="A32" s="50" t="s">
        <v>27</v>
      </c>
      <c r="B32" s="51" t="s">
        <v>146</v>
      </c>
      <c r="C32" s="51"/>
      <c r="D32" s="60">
        <v>210</v>
      </c>
    </row>
    <row r="33" spans="1:4" ht="24.75" customHeight="1" x14ac:dyDescent="0.35">
      <c r="A33" s="50" t="s">
        <v>144</v>
      </c>
      <c r="B33" s="51" t="s">
        <v>145</v>
      </c>
      <c r="C33" s="51"/>
      <c r="D33" s="60">
        <f>0.00044*1000</f>
        <v>0.44</v>
      </c>
    </row>
    <row r="34" spans="1:4" ht="24.75" customHeight="1" x14ac:dyDescent="0.35">
      <c r="A34" s="50" t="s">
        <v>147</v>
      </c>
      <c r="B34" s="51" t="s">
        <v>145</v>
      </c>
      <c r="C34" s="51"/>
      <c r="D34" s="67">
        <f>((100/106)*D31)+((6/106)*D33)</f>
        <v>377.38339622641513</v>
      </c>
    </row>
    <row r="35" spans="1:4" ht="24.75" customHeight="1" x14ac:dyDescent="0.35">
      <c r="A35" s="59" t="s">
        <v>161</v>
      </c>
      <c r="B35" s="51" t="s">
        <v>145</v>
      </c>
      <c r="C35" s="51"/>
      <c r="D35" s="76">
        <v>1810</v>
      </c>
    </row>
    <row r="36" spans="1:4" ht="24.75" customHeight="1" x14ac:dyDescent="0.35">
      <c r="A36" s="50" t="s">
        <v>162</v>
      </c>
      <c r="B36" s="51" t="s">
        <v>145</v>
      </c>
      <c r="C36" s="51"/>
      <c r="D36" s="75">
        <v>0.63200000000000001</v>
      </c>
    </row>
    <row r="37" spans="1:4" ht="24.75" customHeight="1" x14ac:dyDescent="0.35">
      <c r="A37" s="50" t="s">
        <v>32</v>
      </c>
      <c r="B37" s="51" t="s">
        <v>148</v>
      </c>
      <c r="C37" s="51"/>
      <c r="D37" s="60" t="s">
        <v>36</v>
      </c>
    </row>
  </sheetData>
  <mergeCells count="1">
    <mergeCell ref="A1:D1"/>
  </mergeCells>
  <printOptions horizontalCentered="1"/>
  <pageMargins left="0.51181102362204722" right="0.51181102362204722" top="0.39370078740157483" bottom="0.39370078740157483" header="0.31496062992125984" footer="0.31496062992125984"/>
  <pageSetup paperSize="9"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22FB-BBA8-4049-B705-3B42F20E5013}">
  <dimension ref="A1:N37"/>
  <sheetViews>
    <sheetView showGridLines="0" topLeftCell="A10" workbookViewId="0">
      <selection activeCell="D21" sqref="D21"/>
    </sheetView>
  </sheetViews>
  <sheetFormatPr defaultColWidth="35.54296875" defaultRowHeight="24.75" customHeight="1" x14ac:dyDescent="0.35"/>
  <cols>
    <col min="1" max="1" width="36.453125" style="45" bestFit="1" customWidth="1"/>
    <col min="2" max="2" width="11" style="48" bestFit="1" customWidth="1"/>
    <col min="3" max="3" width="35.7265625" style="48" hidden="1" customWidth="1"/>
    <col min="4" max="4" width="39.26953125" style="45" bestFit="1" customWidth="1"/>
    <col min="5" max="16384" width="35.54296875" style="45"/>
  </cols>
  <sheetData>
    <row r="1" spans="1:14" ht="24.75" customHeight="1" x14ac:dyDescent="0.35">
      <c r="A1" s="147" t="s">
        <v>139</v>
      </c>
      <c r="B1" s="147"/>
      <c r="C1" s="147"/>
      <c r="D1" s="147"/>
    </row>
    <row r="2" spans="1:14" ht="24.75" customHeight="1" x14ac:dyDescent="0.35">
      <c r="A2" s="49" t="s">
        <v>59</v>
      </c>
      <c r="B2" s="49" t="s">
        <v>131</v>
      </c>
      <c r="C2" s="49" t="s">
        <v>136</v>
      </c>
      <c r="D2" s="49" t="s">
        <v>132</v>
      </c>
    </row>
    <row r="3" spans="1:14" ht="23.15" customHeight="1" x14ac:dyDescent="0.35">
      <c r="A3" s="50" t="s">
        <v>44</v>
      </c>
      <c r="B3" s="51" t="s">
        <v>67</v>
      </c>
      <c r="C3" s="51">
        <v>130</v>
      </c>
      <c r="D3" s="51">
        <v>154</v>
      </c>
    </row>
    <row r="4" spans="1:14" ht="23.15" customHeight="1" x14ac:dyDescent="0.35">
      <c r="A4" s="50" t="s">
        <v>155</v>
      </c>
      <c r="B4" s="51" t="s">
        <v>55</v>
      </c>
      <c r="C4" s="52">
        <f>C3/(C3+C5+C7)</f>
        <v>0.56521739130434778</v>
      </c>
      <c r="D4" s="52">
        <f>D3/(D3+D5+D7)</f>
        <v>0.59230769230769231</v>
      </c>
    </row>
    <row r="5" spans="1:14" ht="23.15" customHeight="1" x14ac:dyDescent="0.35">
      <c r="A5" s="50" t="s">
        <v>46</v>
      </c>
      <c r="B5" s="51" t="s">
        <v>67</v>
      </c>
      <c r="C5" s="51">
        <v>100</v>
      </c>
      <c r="D5" s="51">
        <v>100</v>
      </c>
    </row>
    <row r="6" spans="1:14" ht="23.15" customHeight="1" x14ac:dyDescent="0.35">
      <c r="A6" s="50" t="s">
        <v>156</v>
      </c>
      <c r="B6" s="51" t="s">
        <v>55</v>
      </c>
      <c r="C6" s="52">
        <f>C5/(C3+C5+C7)</f>
        <v>0.43478260869565216</v>
      </c>
      <c r="D6" s="52">
        <f>D5/(D3+D5+D7)</f>
        <v>0.38461538461538464</v>
      </c>
    </row>
    <row r="7" spans="1:14" ht="23.15" customHeight="1" x14ac:dyDescent="0.35">
      <c r="A7" s="50" t="s">
        <v>47</v>
      </c>
      <c r="B7" s="51" t="s">
        <v>67</v>
      </c>
      <c r="C7" s="51">
        <v>0</v>
      </c>
      <c r="D7" s="51">
        <v>6</v>
      </c>
    </row>
    <row r="8" spans="1:14" ht="23.15" customHeight="1" x14ac:dyDescent="0.35">
      <c r="A8" s="50" t="s">
        <v>157</v>
      </c>
      <c r="B8" s="51" t="s">
        <v>55</v>
      </c>
      <c r="C8" s="51">
        <v>0</v>
      </c>
      <c r="D8" s="52">
        <f>D7/(D3+D5+D7)</f>
        <v>2.3076923076923078E-2</v>
      </c>
      <c r="E8" s="69"/>
    </row>
    <row r="9" spans="1:14" ht="23.15" customHeight="1" x14ac:dyDescent="0.35">
      <c r="A9" s="50" t="s">
        <v>158</v>
      </c>
      <c r="B9" s="51" t="s">
        <v>55</v>
      </c>
      <c r="C9" s="51">
        <v>0</v>
      </c>
      <c r="D9" s="52">
        <f>(D5+D7)/(D3+D5+D7)</f>
        <v>0.40769230769230769</v>
      </c>
      <c r="E9" s="69"/>
    </row>
    <row r="10" spans="1:14" ht="23.15" customHeight="1" x14ac:dyDescent="0.35">
      <c r="A10" s="50" t="s">
        <v>159</v>
      </c>
      <c r="B10" s="51" t="s">
        <v>40</v>
      </c>
      <c r="C10" s="53">
        <f>C3/(C5+C7)</f>
        <v>1.3</v>
      </c>
      <c r="D10" s="53">
        <f>D3/(D5+D7)</f>
        <v>1.4528301886792452</v>
      </c>
      <c r="M10" s="46"/>
    </row>
    <row r="11" spans="1:14" ht="23.15" hidden="1" customHeight="1" x14ac:dyDescent="0.35">
      <c r="A11" s="50" t="s">
        <v>50</v>
      </c>
      <c r="B11" s="51" t="s">
        <v>51</v>
      </c>
      <c r="C11" s="51"/>
      <c r="D11" s="53">
        <v>2.2999999999999998</v>
      </c>
      <c r="M11" s="46"/>
      <c r="N11" s="47"/>
    </row>
    <row r="12" spans="1:14" ht="23.15" hidden="1" customHeight="1" x14ac:dyDescent="0.35">
      <c r="A12" s="50" t="s">
        <v>52</v>
      </c>
      <c r="B12" s="51" t="s">
        <v>51</v>
      </c>
      <c r="C12" s="51"/>
      <c r="D12" s="51">
        <f>D11/2</f>
        <v>1.1499999999999999</v>
      </c>
      <c r="L12" s="46"/>
      <c r="N12" s="47"/>
    </row>
    <row r="13" spans="1:14" ht="23.15" hidden="1" customHeight="1" x14ac:dyDescent="0.35">
      <c r="A13" s="50" t="s">
        <v>53</v>
      </c>
      <c r="B13" s="51" t="s">
        <v>51</v>
      </c>
      <c r="C13" s="51"/>
      <c r="D13" s="53">
        <f>(D9*D12)/D4</f>
        <v>0.79155844155844146</v>
      </c>
    </row>
    <row r="14" spans="1:14" ht="23.15" hidden="1" customHeight="1" x14ac:dyDescent="0.35">
      <c r="A14" s="50" t="s">
        <v>57</v>
      </c>
      <c r="B14" s="51" t="s">
        <v>51</v>
      </c>
      <c r="C14" s="51"/>
      <c r="D14" s="53">
        <f>D12+D13</f>
        <v>1.9415584415584415</v>
      </c>
    </row>
    <row r="15" spans="1:14" ht="23.15" hidden="1" customHeight="1" x14ac:dyDescent="0.35">
      <c r="A15" s="50" t="s">
        <v>62</v>
      </c>
      <c r="B15" s="51" t="s">
        <v>63</v>
      </c>
      <c r="C15" s="51"/>
      <c r="D15" s="51">
        <v>16</v>
      </c>
      <c r="I15" s="46"/>
    </row>
    <row r="16" spans="1:14" ht="23.15" hidden="1" customHeight="1" x14ac:dyDescent="0.35">
      <c r="A16" s="50" t="s">
        <v>64</v>
      </c>
      <c r="B16" s="51" t="s">
        <v>65</v>
      </c>
      <c r="C16" s="51"/>
      <c r="D16" s="54">
        <f>D15/D14</f>
        <v>8.2408026755852841</v>
      </c>
    </row>
    <row r="17" spans="1:4" ht="23.15" customHeight="1" x14ac:dyDescent="0.35">
      <c r="A17" s="50" t="s">
        <v>160</v>
      </c>
      <c r="B17" s="51" t="s">
        <v>55</v>
      </c>
      <c r="C17" s="51"/>
      <c r="D17" s="74">
        <f>D7/(D5+D7)</f>
        <v>5.6603773584905662E-2</v>
      </c>
    </row>
    <row r="18" spans="1:4" ht="23.15" customHeight="1" x14ac:dyDescent="0.35">
      <c r="A18" s="50" t="s">
        <v>129</v>
      </c>
      <c r="B18" s="55" t="s">
        <v>128</v>
      </c>
      <c r="C18" s="55">
        <v>1.1032</v>
      </c>
      <c r="D18" s="56">
        <v>1.1000000000000001</v>
      </c>
    </row>
    <row r="19" spans="1:4" ht="23.15" customHeight="1" x14ac:dyDescent="0.35">
      <c r="A19" s="50" t="s">
        <v>130</v>
      </c>
      <c r="B19" s="55" t="s">
        <v>128</v>
      </c>
      <c r="C19" s="55">
        <v>1.2350000000000001</v>
      </c>
      <c r="D19" s="56">
        <v>1.2350000000000001</v>
      </c>
    </row>
    <row r="20" spans="1:4" ht="23.15" customHeight="1" x14ac:dyDescent="0.35">
      <c r="A20" s="50" t="s">
        <v>133</v>
      </c>
      <c r="B20" s="55" t="s">
        <v>128</v>
      </c>
      <c r="C20" s="55" t="s">
        <v>128</v>
      </c>
      <c r="D20" s="56">
        <v>0.747</v>
      </c>
    </row>
    <row r="21" spans="1:4" ht="23.15" customHeight="1" x14ac:dyDescent="0.35">
      <c r="A21" s="50" t="s">
        <v>141</v>
      </c>
      <c r="B21" s="55" t="s">
        <v>128</v>
      </c>
      <c r="C21" s="55" t="s">
        <v>128</v>
      </c>
      <c r="D21" s="56">
        <f>(100/106*D18)+(6/100*D20)</f>
        <v>1.0825558490566038</v>
      </c>
    </row>
    <row r="22" spans="1:4" ht="23.15" customHeight="1" x14ac:dyDescent="0.35">
      <c r="A22" s="50" t="s">
        <v>117</v>
      </c>
      <c r="B22" s="51" t="s">
        <v>118</v>
      </c>
      <c r="C22" s="57" t="s">
        <v>125</v>
      </c>
      <c r="D22" s="57" t="s">
        <v>125</v>
      </c>
    </row>
    <row r="23" spans="1:4" ht="23.15" customHeight="1" x14ac:dyDescent="0.35">
      <c r="A23" s="50" t="s">
        <v>126</v>
      </c>
      <c r="B23" s="51" t="s">
        <v>118</v>
      </c>
      <c r="C23" s="57" t="s">
        <v>137</v>
      </c>
      <c r="D23" s="57" t="s">
        <v>137</v>
      </c>
    </row>
    <row r="24" spans="1:4" ht="23.15" customHeight="1" x14ac:dyDescent="0.35">
      <c r="A24" s="50" t="s">
        <v>124</v>
      </c>
      <c r="B24" s="51" t="s">
        <v>118</v>
      </c>
      <c r="C24" s="57" t="s">
        <v>138</v>
      </c>
      <c r="D24" s="57" t="s">
        <v>138</v>
      </c>
    </row>
    <row r="25" spans="1:4" ht="23.15" customHeight="1" x14ac:dyDescent="0.35">
      <c r="A25" s="50" t="s">
        <v>119</v>
      </c>
      <c r="B25" s="51" t="s">
        <v>127</v>
      </c>
      <c r="C25" s="57" t="s">
        <v>134</v>
      </c>
      <c r="D25" s="57" t="s">
        <v>134</v>
      </c>
    </row>
    <row r="26" spans="1:4" ht="23.15" customHeight="1" x14ac:dyDescent="0.35">
      <c r="A26" s="50" t="s">
        <v>120</v>
      </c>
      <c r="B26" s="51" t="s">
        <v>65</v>
      </c>
      <c r="C26" s="58" t="s">
        <v>4</v>
      </c>
      <c r="D26" s="51">
        <v>6</v>
      </c>
    </row>
    <row r="27" spans="1:4" ht="23.15" customHeight="1" x14ac:dyDescent="0.35">
      <c r="A27" s="50" t="s">
        <v>121</v>
      </c>
      <c r="B27" s="51" t="s">
        <v>65</v>
      </c>
      <c r="C27" s="51" t="s">
        <v>5</v>
      </c>
      <c r="D27" s="57">
        <v>51</v>
      </c>
    </row>
    <row r="28" spans="1:4" ht="23.15" customHeight="1" x14ac:dyDescent="0.35">
      <c r="A28" s="50" t="s">
        <v>122</v>
      </c>
      <c r="B28" s="51" t="s">
        <v>65</v>
      </c>
      <c r="C28" s="51"/>
      <c r="D28" s="57">
        <v>100</v>
      </c>
    </row>
    <row r="29" spans="1:4" ht="23.15" customHeight="1" x14ac:dyDescent="0.35">
      <c r="A29" s="50" t="s">
        <v>123</v>
      </c>
      <c r="B29" s="51" t="s">
        <v>143</v>
      </c>
      <c r="C29" s="51" t="s">
        <v>6</v>
      </c>
      <c r="D29" s="54">
        <v>25.6</v>
      </c>
    </row>
    <row r="30" spans="1:4" ht="24.75" customHeight="1" x14ac:dyDescent="0.35">
      <c r="A30" s="50" t="s">
        <v>140</v>
      </c>
      <c r="B30" s="51" t="s">
        <v>30</v>
      </c>
      <c r="C30" s="51">
        <v>7</v>
      </c>
      <c r="D30" s="51">
        <v>8</v>
      </c>
    </row>
    <row r="31" spans="1:4" ht="24.75" customHeight="1" x14ac:dyDescent="0.35">
      <c r="A31" s="59" t="s">
        <v>24</v>
      </c>
      <c r="B31" s="51" t="s">
        <v>145</v>
      </c>
      <c r="C31" s="51"/>
      <c r="D31" s="60">
        <v>400</v>
      </c>
    </row>
    <row r="32" spans="1:4" ht="24.75" customHeight="1" x14ac:dyDescent="0.35">
      <c r="A32" s="50" t="s">
        <v>27</v>
      </c>
      <c r="B32" s="51" t="s">
        <v>146</v>
      </c>
      <c r="C32" s="51"/>
      <c r="D32" s="60">
        <v>210</v>
      </c>
    </row>
    <row r="33" spans="1:4" ht="24.75" customHeight="1" x14ac:dyDescent="0.35">
      <c r="A33" s="50" t="s">
        <v>144</v>
      </c>
      <c r="B33" s="51" t="s">
        <v>145</v>
      </c>
      <c r="C33" s="51"/>
      <c r="D33" s="60">
        <f>0.00044*1000</f>
        <v>0.44</v>
      </c>
    </row>
    <row r="34" spans="1:4" ht="24.75" customHeight="1" x14ac:dyDescent="0.35">
      <c r="A34" s="50" t="s">
        <v>147</v>
      </c>
      <c r="B34" s="51" t="s">
        <v>145</v>
      </c>
      <c r="C34" s="51"/>
      <c r="D34" s="67">
        <f>((100/106)*D31)+((6/106)*D33)</f>
        <v>377.38339622641513</v>
      </c>
    </row>
    <row r="35" spans="1:4" ht="24.75" customHeight="1" x14ac:dyDescent="0.35">
      <c r="A35" s="59" t="s">
        <v>161</v>
      </c>
      <c r="B35" s="51" t="s">
        <v>145</v>
      </c>
      <c r="C35" s="51"/>
      <c r="D35" s="76">
        <v>1810</v>
      </c>
    </row>
    <row r="36" spans="1:4" ht="24.75" customHeight="1" x14ac:dyDescent="0.35">
      <c r="A36" s="50" t="s">
        <v>162</v>
      </c>
      <c r="B36" s="51" t="s">
        <v>145</v>
      </c>
      <c r="C36" s="51"/>
      <c r="D36" s="75">
        <v>0.63200000000000001</v>
      </c>
    </row>
    <row r="37" spans="1:4" ht="24.75" customHeight="1" x14ac:dyDescent="0.35">
      <c r="A37" s="50" t="s">
        <v>32</v>
      </c>
      <c r="B37" s="51" t="s">
        <v>148</v>
      </c>
      <c r="C37" s="51"/>
      <c r="D37" s="60" t="s">
        <v>36</v>
      </c>
    </row>
  </sheetData>
  <mergeCells count="1">
    <mergeCell ref="A1:D1"/>
  </mergeCells>
  <printOptions horizontalCentered="1"/>
  <pageMargins left="0.51181102362204722" right="0.51181102362204722" top="0.39370078740157483" bottom="0.39370078740157483" header="0.31496062992125984" footer="0.31496062992125984"/>
  <pageSetup paperSize="9" orientation="portrait" horizontalDpi="90" verticalDpi="9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C71DE-CAD3-4D11-920D-9F8C2FF87718}">
  <dimension ref="A1:N38"/>
  <sheetViews>
    <sheetView showGridLines="0" zoomScale="90" zoomScaleNormal="90" workbookViewId="0">
      <selection sqref="A1:D1"/>
    </sheetView>
  </sheetViews>
  <sheetFormatPr defaultColWidth="35.54296875" defaultRowHeight="24.75" customHeight="1" x14ac:dyDescent="0.35"/>
  <cols>
    <col min="1" max="1" width="41" style="45" bestFit="1" customWidth="1"/>
    <col min="2" max="2" width="11.453125" style="48" bestFit="1" customWidth="1"/>
    <col min="3" max="3" width="35.7265625" style="48" hidden="1" customWidth="1"/>
    <col min="4" max="4" width="41.453125" style="45" bestFit="1" customWidth="1"/>
    <col min="5" max="16384" width="35.54296875" style="45"/>
  </cols>
  <sheetData>
    <row r="1" spans="1:14" ht="24.75" customHeight="1" x14ac:dyDescent="0.35">
      <c r="A1" s="147" t="s">
        <v>139</v>
      </c>
      <c r="B1" s="147"/>
      <c r="C1" s="147"/>
      <c r="D1" s="147"/>
    </row>
    <row r="2" spans="1:14" ht="24.75" customHeight="1" x14ac:dyDescent="0.35">
      <c r="A2" s="49" t="s">
        <v>59</v>
      </c>
      <c r="B2" s="49" t="s">
        <v>131</v>
      </c>
      <c r="C2" s="49" t="s">
        <v>136</v>
      </c>
      <c r="D2" s="49" t="s">
        <v>165</v>
      </c>
    </row>
    <row r="3" spans="1:14" ht="23.15" customHeight="1" x14ac:dyDescent="0.35">
      <c r="A3" s="50" t="s">
        <v>44</v>
      </c>
      <c r="B3" s="51" t="s">
        <v>67</v>
      </c>
      <c r="C3" s="61">
        <v>130</v>
      </c>
      <c r="D3" s="51">
        <v>143</v>
      </c>
    </row>
    <row r="4" spans="1:14" ht="23.15" customHeight="1" x14ac:dyDescent="0.35">
      <c r="A4" s="50" t="s">
        <v>155</v>
      </c>
      <c r="B4" s="51" t="s">
        <v>55</v>
      </c>
      <c r="C4" s="62">
        <f>C3/(C3+C5+C7)</f>
        <v>0.56521739130434778</v>
      </c>
      <c r="D4" s="52">
        <f>D3/(D3+D5+D7)</f>
        <v>0.567617989123963</v>
      </c>
    </row>
    <row r="5" spans="1:14" ht="23.15" customHeight="1" x14ac:dyDescent="0.35">
      <c r="A5" s="50" t="s">
        <v>46</v>
      </c>
      <c r="B5" s="51" t="s">
        <v>67</v>
      </c>
      <c r="C5" s="61">
        <v>100</v>
      </c>
      <c r="D5" s="51">
        <v>100</v>
      </c>
    </row>
    <row r="6" spans="1:14" ht="23.15" customHeight="1" x14ac:dyDescent="0.35">
      <c r="A6" s="50" t="s">
        <v>156</v>
      </c>
      <c r="B6" s="51" t="s">
        <v>55</v>
      </c>
      <c r="C6" s="62">
        <f>C5/(C3+C5+C7)</f>
        <v>0.43478260869565216</v>
      </c>
      <c r="D6" s="52">
        <f>D5/(D3+D5+D7)</f>
        <v>0.39693565673004405</v>
      </c>
    </row>
    <row r="7" spans="1:14" ht="23.15" customHeight="1" x14ac:dyDescent="0.35">
      <c r="A7" s="50" t="s">
        <v>47</v>
      </c>
      <c r="B7" s="51" t="s">
        <v>67</v>
      </c>
      <c r="C7" s="61">
        <v>0</v>
      </c>
      <c r="D7" s="51">
        <v>8.93</v>
      </c>
    </row>
    <row r="8" spans="1:14" ht="23.15" customHeight="1" x14ac:dyDescent="0.35">
      <c r="A8" s="50" t="s">
        <v>157</v>
      </c>
      <c r="B8" s="51" t="s">
        <v>55</v>
      </c>
      <c r="C8" s="61">
        <v>0</v>
      </c>
      <c r="D8" s="52">
        <f>D7/(D3+D5+D7)</f>
        <v>3.5446354145992932E-2</v>
      </c>
    </row>
    <row r="9" spans="1:14" ht="23.15" customHeight="1" x14ac:dyDescent="0.35">
      <c r="A9" s="50" t="s">
        <v>158</v>
      </c>
      <c r="B9" s="51" t="s">
        <v>55</v>
      </c>
      <c r="C9" s="61">
        <v>0</v>
      </c>
      <c r="D9" s="52">
        <f>(D5+D7)/(D3+D5+D7)</f>
        <v>0.432382010876037</v>
      </c>
    </row>
    <row r="10" spans="1:14" ht="23.15" customHeight="1" x14ac:dyDescent="0.35">
      <c r="A10" s="50" t="s">
        <v>159</v>
      </c>
      <c r="B10" s="51" t="s">
        <v>40</v>
      </c>
      <c r="C10" s="63">
        <f>C3/(C5+C7)</f>
        <v>1.3</v>
      </c>
      <c r="D10" s="53">
        <f>D3/(D5+D7)</f>
        <v>1.3127696685945101</v>
      </c>
      <c r="M10" s="46"/>
    </row>
    <row r="11" spans="1:14" ht="23.15" hidden="1" customHeight="1" x14ac:dyDescent="0.35">
      <c r="A11" s="50" t="s">
        <v>50</v>
      </c>
      <c r="B11" s="51" t="s">
        <v>51</v>
      </c>
      <c r="C11" s="61"/>
      <c r="D11" s="53">
        <v>2.2999999999999998</v>
      </c>
      <c r="M11" s="46"/>
      <c r="N11" s="47"/>
    </row>
    <row r="12" spans="1:14" ht="23.15" hidden="1" customHeight="1" x14ac:dyDescent="0.35">
      <c r="A12" s="50" t="s">
        <v>52</v>
      </c>
      <c r="B12" s="51" t="s">
        <v>51</v>
      </c>
      <c r="C12" s="61"/>
      <c r="D12" s="51">
        <f>D11/2</f>
        <v>1.1499999999999999</v>
      </c>
      <c r="L12" s="46"/>
      <c r="N12" s="47"/>
    </row>
    <row r="13" spans="1:14" ht="23.15" hidden="1" customHeight="1" x14ac:dyDescent="0.35">
      <c r="A13" s="50" t="s">
        <v>53</v>
      </c>
      <c r="B13" s="51" t="s">
        <v>51</v>
      </c>
      <c r="C13" s="61"/>
      <c r="D13" s="53">
        <f>(D9*D12)/D4</f>
        <v>0.87601048951048943</v>
      </c>
    </row>
    <row r="14" spans="1:14" ht="23.15" hidden="1" customHeight="1" x14ac:dyDescent="0.35">
      <c r="A14" s="50" t="s">
        <v>57</v>
      </c>
      <c r="B14" s="51" t="s">
        <v>51</v>
      </c>
      <c r="C14" s="61"/>
      <c r="D14" s="53">
        <f>D12+D13</f>
        <v>2.0260104895104893</v>
      </c>
    </row>
    <row r="15" spans="1:14" ht="23.15" hidden="1" customHeight="1" x14ac:dyDescent="0.35">
      <c r="A15" s="50" t="s">
        <v>62</v>
      </c>
      <c r="B15" s="51" t="s">
        <v>63</v>
      </c>
      <c r="C15" s="61"/>
      <c r="D15" s="51">
        <v>16</v>
      </c>
      <c r="I15" s="46"/>
    </row>
    <row r="16" spans="1:14" ht="23.15" hidden="1" customHeight="1" x14ac:dyDescent="0.35">
      <c r="A16" s="50" t="s">
        <v>64</v>
      </c>
      <c r="B16" s="51" t="s">
        <v>65</v>
      </c>
      <c r="C16" s="61"/>
      <c r="D16" s="54">
        <f>D15/D14</f>
        <v>7.8972937617247032</v>
      </c>
    </row>
    <row r="17" spans="1:4" ht="23.15" customHeight="1" x14ac:dyDescent="0.35">
      <c r="A17" s="50" t="s">
        <v>160</v>
      </c>
      <c r="B17" s="51" t="s">
        <v>55</v>
      </c>
      <c r="C17" s="61"/>
      <c r="D17" s="74">
        <f>D7/(D5+D7)</f>
        <v>8.1979252731111715E-2</v>
      </c>
    </row>
    <row r="18" spans="1:4" ht="23.15" customHeight="1" x14ac:dyDescent="0.35">
      <c r="A18" s="50" t="s">
        <v>129</v>
      </c>
      <c r="B18" s="55" t="s">
        <v>128</v>
      </c>
      <c r="C18" s="64">
        <v>1.1032</v>
      </c>
      <c r="D18" s="56">
        <v>1.0900000000000001</v>
      </c>
    </row>
    <row r="19" spans="1:4" ht="23.15" customHeight="1" x14ac:dyDescent="0.35">
      <c r="A19" s="50" t="s">
        <v>130</v>
      </c>
      <c r="B19" s="55" t="s">
        <v>128</v>
      </c>
      <c r="C19" s="64">
        <v>1.2350000000000001</v>
      </c>
      <c r="D19" s="56">
        <v>1.2350000000000001</v>
      </c>
    </row>
    <row r="20" spans="1:4" ht="23.15" customHeight="1" x14ac:dyDescent="0.35">
      <c r="A20" s="50" t="s">
        <v>133</v>
      </c>
      <c r="B20" s="55" t="s">
        <v>128</v>
      </c>
      <c r="C20" s="64" t="s">
        <v>128</v>
      </c>
      <c r="D20" s="56">
        <v>0.747</v>
      </c>
    </row>
    <row r="21" spans="1:4" ht="23.15" customHeight="1" x14ac:dyDescent="0.35">
      <c r="A21" s="50" t="s">
        <v>141</v>
      </c>
      <c r="B21" s="55" t="s">
        <v>128</v>
      </c>
      <c r="C21" s="64" t="s">
        <v>128</v>
      </c>
      <c r="D21" s="56">
        <f>(D18*((D5/(D5+D7))+(D20*((D7/(D5+D7))))))</f>
        <v>1.0673925814743415</v>
      </c>
    </row>
    <row r="22" spans="1:4" ht="23.15" customHeight="1" x14ac:dyDescent="0.35">
      <c r="A22" s="50" t="s">
        <v>117</v>
      </c>
      <c r="B22" s="51" t="s">
        <v>118</v>
      </c>
      <c r="C22" s="65" t="s">
        <v>125</v>
      </c>
      <c r="D22" s="57" t="s">
        <v>166</v>
      </c>
    </row>
    <row r="23" spans="1:4" ht="23.15" customHeight="1" x14ac:dyDescent="0.35">
      <c r="A23" s="50" t="s">
        <v>167</v>
      </c>
      <c r="B23" s="51" t="s">
        <v>118</v>
      </c>
      <c r="C23" s="65"/>
      <c r="D23" s="57" t="s">
        <v>168</v>
      </c>
    </row>
    <row r="24" spans="1:4" ht="23.15" customHeight="1" x14ac:dyDescent="0.35">
      <c r="A24" s="50" t="s">
        <v>126</v>
      </c>
      <c r="B24" s="51" t="s">
        <v>118</v>
      </c>
      <c r="C24" s="65" t="s">
        <v>137</v>
      </c>
      <c r="D24" s="57" t="s">
        <v>137</v>
      </c>
    </row>
    <row r="25" spans="1:4" ht="23.15" customHeight="1" x14ac:dyDescent="0.35">
      <c r="A25" s="50" t="s">
        <v>124</v>
      </c>
      <c r="B25" s="51" t="s">
        <v>118</v>
      </c>
      <c r="C25" s="65" t="s">
        <v>138</v>
      </c>
      <c r="D25" s="57" t="s">
        <v>138</v>
      </c>
    </row>
    <row r="26" spans="1:4" ht="23.15" customHeight="1" x14ac:dyDescent="0.35">
      <c r="A26" s="50" t="s">
        <v>119</v>
      </c>
      <c r="B26" s="51" t="s">
        <v>127</v>
      </c>
      <c r="C26" s="65" t="s">
        <v>134</v>
      </c>
      <c r="D26" s="57" t="s">
        <v>134</v>
      </c>
    </row>
    <row r="27" spans="1:4" ht="23.15" customHeight="1" x14ac:dyDescent="0.35">
      <c r="A27" s="50" t="s">
        <v>120</v>
      </c>
      <c r="B27" s="51" t="s">
        <v>65</v>
      </c>
      <c r="C27" s="66" t="s">
        <v>4</v>
      </c>
      <c r="D27" s="51">
        <v>5</v>
      </c>
    </row>
    <row r="28" spans="1:4" ht="23.15" customHeight="1" x14ac:dyDescent="0.35">
      <c r="A28" s="50" t="s">
        <v>121</v>
      </c>
      <c r="B28" s="51" t="s">
        <v>65</v>
      </c>
      <c r="C28" s="61" t="s">
        <v>5</v>
      </c>
      <c r="D28" s="57">
        <v>50</v>
      </c>
    </row>
    <row r="29" spans="1:4" ht="23.15" customHeight="1" x14ac:dyDescent="0.35">
      <c r="A29" s="50" t="s">
        <v>122</v>
      </c>
      <c r="B29" s="51" t="s">
        <v>65</v>
      </c>
      <c r="C29" s="61"/>
      <c r="D29" s="57">
        <v>71</v>
      </c>
    </row>
    <row r="30" spans="1:4" ht="23.15" customHeight="1" x14ac:dyDescent="0.35">
      <c r="A30" s="50" t="s">
        <v>123</v>
      </c>
      <c r="B30" s="51" t="s">
        <v>143</v>
      </c>
      <c r="C30" s="61" t="s">
        <v>6</v>
      </c>
      <c r="D30" s="54">
        <v>24.2</v>
      </c>
    </row>
    <row r="31" spans="1:4" ht="24.75" customHeight="1" x14ac:dyDescent="0.35">
      <c r="A31" s="50" t="s">
        <v>140</v>
      </c>
      <c r="B31" s="51" t="s">
        <v>30</v>
      </c>
      <c r="C31" s="61">
        <v>7</v>
      </c>
      <c r="D31" s="51">
        <v>7</v>
      </c>
    </row>
    <row r="32" spans="1:4" ht="24.75" customHeight="1" x14ac:dyDescent="0.35">
      <c r="A32" s="59" t="s">
        <v>24</v>
      </c>
      <c r="B32" s="51" t="s">
        <v>145</v>
      </c>
      <c r="C32" s="51"/>
      <c r="D32" s="78">
        <v>2240</v>
      </c>
    </row>
    <row r="33" spans="1:4" ht="24.75" customHeight="1" x14ac:dyDescent="0.35">
      <c r="A33" s="50" t="s">
        <v>27</v>
      </c>
      <c r="B33" s="51" t="s">
        <v>146</v>
      </c>
      <c r="C33" s="51"/>
      <c r="D33" s="60">
        <v>210</v>
      </c>
    </row>
    <row r="34" spans="1:4" ht="24.75" customHeight="1" x14ac:dyDescent="0.35">
      <c r="A34" s="50" t="s">
        <v>144</v>
      </c>
      <c r="B34" s="51" t="s">
        <v>145</v>
      </c>
      <c r="C34" s="51"/>
      <c r="D34" s="75">
        <f>0.00044*1000</f>
        <v>0.44</v>
      </c>
    </row>
    <row r="35" spans="1:4" ht="24.75" customHeight="1" x14ac:dyDescent="0.35">
      <c r="A35" s="50" t="s">
        <v>147</v>
      </c>
      <c r="B35" s="51" t="s">
        <v>145</v>
      </c>
      <c r="C35" s="51"/>
      <c r="D35" s="78">
        <f>((D5/(D5+D7))*D32)+((D7/(D5+D7))*D34)</f>
        <v>2056.4025447535118</v>
      </c>
    </row>
    <row r="36" spans="1:4" ht="24.75" customHeight="1" x14ac:dyDescent="0.35">
      <c r="A36" s="59" t="s">
        <v>161</v>
      </c>
      <c r="B36" s="51" t="s">
        <v>145</v>
      </c>
      <c r="C36" s="51"/>
      <c r="D36" s="78">
        <v>3594</v>
      </c>
    </row>
    <row r="37" spans="1:4" ht="24.75" customHeight="1" x14ac:dyDescent="0.35">
      <c r="A37" s="50" t="s">
        <v>162</v>
      </c>
      <c r="B37" s="51" t="s">
        <v>145</v>
      </c>
      <c r="C37" s="51"/>
      <c r="D37" s="75">
        <v>0.443</v>
      </c>
    </row>
    <row r="38" spans="1:4" ht="24.75" customHeight="1" x14ac:dyDescent="0.35">
      <c r="A38" s="50" t="s">
        <v>32</v>
      </c>
      <c r="B38" s="51" t="s">
        <v>148</v>
      </c>
      <c r="C38" s="51"/>
      <c r="D38" s="60" t="s">
        <v>36</v>
      </c>
    </row>
  </sheetData>
  <mergeCells count="1">
    <mergeCell ref="A1:D1"/>
  </mergeCells>
  <printOptions horizontalCentered="1"/>
  <pageMargins left="0.51181102362204722" right="0.51181102362204722" top="0.59055118110236227" bottom="0.59055118110236227" header="0.31496062992125984" footer="0.31496062992125984"/>
  <pageSetup paperSize="9" orientation="portrait" horizontalDpi="90" verticalDpi="9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3CAF-593A-4358-824C-589094565FC6}">
  <dimension ref="A1:N38"/>
  <sheetViews>
    <sheetView showGridLines="0" zoomScale="90" zoomScaleNormal="90" workbookViewId="0">
      <selection activeCell="D7" sqref="D7"/>
    </sheetView>
  </sheetViews>
  <sheetFormatPr defaultColWidth="35.54296875" defaultRowHeight="24.75" customHeight="1" x14ac:dyDescent="0.35"/>
  <cols>
    <col min="1" max="1" width="41" style="45" bestFit="1" customWidth="1"/>
    <col min="2" max="2" width="11.453125" style="48" bestFit="1" customWidth="1"/>
    <col min="3" max="3" width="35.7265625" style="48" hidden="1" customWidth="1"/>
    <col min="4" max="4" width="41.453125" style="45" bestFit="1" customWidth="1"/>
    <col min="5" max="16384" width="35.54296875" style="45"/>
  </cols>
  <sheetData>
    <row r="1" spans="1:14" ht="24.75" customHeight="1" x14ac:dyDescent="0.35">
      <c r="A1" s="148" t="s">
        <v>169</v>
      </c>
      <c r="B1" s="148"/>
      <c r="C1" s="148"/>
      <c r="D1" s="148"/>
    </row>
    <row r="2" spans="1:14" ht="24.75" customHeight="1" x14ac:dyDescent="0.35">
      <c r="A2" s="79" t="s">
        <v>59</v>
      </c>
      <c r="B2" s="79" t="s">
        <v>131</v>
      </c>
      <c r="C2" s="79" t="s">
        <v>136</v>
      </c>
      <c r="D2" s="79" t="s">
        <v>165</v>
      </c>
    </row>
    <row r="3" spans="1:14" ht="23.15" customHeight="1" x14ac:dyDescent="0.35">
      <c r="A3" s="50" t="s">
        <v>44</v>
      </c>
      <c r="B3" s="51" t="s">
        <v>67</v>
      </c>
      <c r="C3" s="61">
        <v>130</v>
      </c>
      <c r="D3" s="51">
        <v>143</v>
      </c>
    </row>
    <row r="4" spans="1:14" ht="23.15" customHeight="1" x14ac:dyDescent="0.35">
      <c r="A4" s="50" t="s">
        <v>155</v>
      </c>
      <c r="B4" s="51" t="s">
        <v>55</v>
      </c>
      <c r="C4" s="62">
        <f>C3/(C3+C5+C7)</f>
        <v>0.56521739130434778</v>
      </c>
      <c r="D4" s="52">
        <f>D3/(D3+D5+D7)</f>
        <v>0.567617989123963</v>
      </c>
    </row>
    <row r="5" spans="1:14" ht="23.15" customHeight="1" x14ac:dyDescent="0.35">
      <c r="A5" s="50" t="s">
        <v>46</v>
      </c>
      <c r="B5" s="51" t="s">
        <v>67</v>
      </c>
      <c r="C5" s="61">
        <v>100</v>
      </c>
      <c r="D5" s="51">
        <v>100</v>
      </c>
    </row>
    <row r="6" spans="1:14" ht="23.15" customHeight="1" x14ac:dyDescent="0.35">
      <c r="A6" s="50" t="s">
        <v>156</v>
      </c>
      <c r="B6" s="51" t="s">
        <v>55</v>
      </c>
      <c r="C6" s="62">
        <f>C5/(C3+C5+C7)</f>
        <v>0.43478260869565216</v>
      </c>
      <c r="D6" s="52">
        <f>D5/(D3+D5+D7)</f>
        <v>0.39693565673004405</v>
      </c>
    </row>
    <row r="7" spans="1:14" ht="23.15" customHeight="1" x14ac:dyDescent="0.35">
      <c r="A7" s="50" t="s">
        <v>47</v>
      </c>
      <c r="B7" s="51" t="s">
        <v>67</v>
      </c>
      <c r="C7" s="61">
        <v>0</v>
      </c>
      <c r="D7" s="51">
        <v>8.93</v>
      </c>
    </row>
    <row r="8" spans="1:14" ht="23.15" customHeight="1" x14ac:dyDescent="0.35">
      <c r="A8" s="50" t="s">
        <v>157</v>
      </c>
      <c r="B8" s="51" t="s">
        <v>55</v>
      </c>
      <c r="C8" s="61">
        <v>0</v>
      </c>
      <c r="D8" s="52">
        <f>D7/(D3+D5+D7)</f>
        <v>3.5446354145992932E-2</v>
      </c>
    </row>
    <row r="9" spans="1:14" ht="23.15" customHeight="1" x14ac:dyDescent="0.35">
      <c r="A9" s="50" t="s">
        <v>158</v>
      </c>
      <c r="B9" s="51" t="s">
        <v>55</v>
      </c>
      <c r="C9" s="61">
        <v>0</v>
      </c>
      <c r="D9" s="52">
        <f>(D5+D7)/(D3+D5+D7)</f>
        <v>0.432382010876037</v>
      </c>
    </row>
    <row r="10" spans="1:14" ht="23.15" customHeight="1" x14ac:dyDescent="0.35">
      <c r="A10" s="50" t="s">
        <v>159</v>
      </c>
      <c r="B10" s="51" t="s">
        <v>40</v>
      </c>
      <c r="C10" s="63">
        <f>C3/(C5+C7)</f>
        <v>1.3</v>
      </c>
      <c r="D10" s="53">
        <f>D3/(D5+D7)</f>
        <v>1.3127696685945101</v>
      </c>
      <c r="M10" s="46"/>
    </row>
    <row r="11" spans="1:14" ht="23.15" hidden="1" customHeight="1" x14ac:dyDescent="0.35">
      <c r="A11" s="50" t="s">
        <v>50</v>
      </c>
      <c r="B11" s="51" t="s">
        <v>51</v>
      </c>
      <c r="C11" s="61"/>
      <c r="D11" s="53">
        <v>2.2999999999999998</v>
      </c>
      <c r="M11" s="46"/>
      <c r="N11" s="47"/>
    </row>
    <row r="12" spans="1:14" ht="23.15" hidden="1" customHeight="1" x14ac:dyDescent="0.35">
      <c r="A12" s="50" t="s">
        <v>52</v>
      </c>
      <c r="B12" s="51" t="s">
        <v>51</v>
      </c>
      <c r="C12" s="61"/>
      <c r="D12" s="51">
        <f>D11/2</f>
        <v>1.1499999999999999</v>
      </c>
      <c r="L12" s="46"/>
      <c r="N12" s="47"/>
    </row>
    <row r="13" spans="1:14" ht="23.15" hidden="1" customHeight="1" x14ac:dyDescent="0.35">
      <c r="A13" s="50" t="s">
        <v>53</v>
      </c>
      <c r="B13" s="51" t="s">
        <v>51</v>
      </c>
      <c r="C13" s="61"/>
      <c r="D13" s="53">
        <f>(D9*D12)/D4</f>
        <v>0.87601048951048943</v>
      </c>
    </row>
    <row r="14" spans="1:14" ht="23.15" hidden="1" customHeight="1" x14ac:dyDescent="0.35">
      <c r="A14" s="50" t="s">
        <v>57</v>
      </c>
      <c r="B14" s="51" t="s">
        <v>51</v>
      </c>
      <c r="C14" s="61"/>
      <c r="D14" s="53">
        <f>D12+D13</f>
        <v>2.0260104895104893</v>
      </c>
    </row>
    <row r="15" spans="1:14" ht="23.15" hidden="1" customHeight="1" x14ac:dyDescent="0.35">
      <c r="A15" s="50" t="s">
        <v>62</v>
      </c>
      <c r="B15" s="51" t="s">
        <v>63</v>
      </c>
      <c r="C15" s="61"/>
      <c r="D15" s="51">
        <v>16</v>
      </c>
      <c r="I15" s="46"/>
    </row>
    <row r="16" spans="1:14" ht="23.15" hidden="1" customHeight="1" x14ac:dyDescent="0.35">
      <c r="A16" s="50" t="s">
        <v>64</v>
      </c>
      <c r="B16" s="51" t="s">
        <v>65</v>
      </c>
      <c r="C16" s="61"/>
      <c r="D16" s="54">
        <f>D15/D14</f>
        <v>7.8972937617247032</v>
      </c>
    </row>
    <row r="17" spans="1:4" ht="23.15" customHeight="1" x14ac:dyDescent="0.35">
      <c r="A17" s="50" t="s">
        <v>160</v>
      </c>
      <c r="B17" s="51" t="s">
        <v>55</v>
      </c>
      <c r="C17" s="61"/>
      <c r="D17" s="74">
        <f>D7/(D5+D7)</f>
        <v>8.1979252731111715E-2</v>
      </c>
    </row>
    <row r="18" spans="1:4" ht="23.15" customHeight="1" x14ac:dyDescent="0.35">
      <c r="A18" s="50" t="s">
        <v>129</v>
      </c>
      <c r="B18" s="55" t="s">
        <v>128</v>
      </c>
      <c r="C18" s="64">
        <v>1.1032</v>
      </c>
      <c r="D18" s="56">
        <v>1.1080000000000001</v>
      </c>
    </row>
    <row r="19" spans="1:4" ht="23.15" customHeight="1" x14ac:dyDescent="0.35">
      <c r="A19" s="50" t="s">
        <v>130</v>
      </c>
      <c r="B19" s="55" t="s">
        <v>128</v>
      </c>
      <c r="C19" s="64">
        <v>1.2350000000000001</v>
      </c>
      <c r="D19" s="56">
        <v>1.2350000000000001</v>
      </c>
    </row>
    <row r="20" spans="1:4" ht="23.15" customHeight="1" x14ac:dyDescent="0.35">
      <c r="A20" s="50" t="s">
        <v>133</v>
      </c>
      <c r="B20" s="55" t="s">
        <v>128</v>
      </c>
      <c r="C20" s="64" t="s">
        <v>128</v>
      </c>
      <c r="D20" s="56">
        <v>0.747</v>
      </c>
    </row>
    <row r="21" spans="1:4" ht="23.15" customHeight="1" x14ac:dyDescent="0.35">
      <c r="A21" s="50" t="s">
        <v>141</v>
      </c>
      <c r="B21" s="55" t="s">
        <v>128</v>
      </c>
      <c r="C21" s="64" t="s">
        <v>128</v>
      </c>
      <c r="D21" s="56">
        <f>(D18*((D5/(D5+D7))+(D20*((D7/(D5+D7))))))</f>
        <v>1.0850192479574039</v>
      </c>
    </row>
    <row r="22" spans="1:4" ht="23.15" customHeight="1" x14ac:dyDescent="0.35">
      <c r="A22" s="50" t="s">
        <v>117</v>
      </c>
      <c r="B22" s="51" t="s">
        <v>118</v>
      </c>
      <c r="C22" s="65" t="s">
        <v>125</v>
      </c>
      <c r="D22" s="57" t="s">
        <v>166</v>
      </c>
    </row>
    <row r="23" spans="1:4" ht="23.15" customHeight="1" x14ac:dyDescent="0.35">
      <c r="A23" s="50" t="s">
        <v>167</v>
      </c>
      <c r="B23" s="51" t="s">
        <v>118</v>
      </c>
      <c r="C23" s="65"/>
      <c r="D23" s="57" t="s">
        <v>168</v>
      </c>
    </row>
    <row r="24" spans="1:4" ht="23.15" customHeight="1" x14ac:dyDescent="0.35">
      <c r="A24" s="50" t="s">
        <v>126</v>
      </c>
      <c r="B24" s="51" t="s">
        <v>118</v>
      </c>
      <c r="C24" s="65" t="s">
        <v>137</v>
      </c>
      <c r="D24" s="57" t="s">
        <v>137</v>
      </c>
    </row>
    <row r="25" spans="1:4" ht="23.15" customHeight="1" x14ac:dyDescent="0.35">
      <c r="A25" s="50" t="s">
        <v>124</v>
      </c>
      <c r="B25" s="51" t="s">
        <v>118</v>
      </c>
      <c r="C25" s="65" t="s">
        <v>138</v>
      </c>
      <c r="D25" s="57" t="s">
        <v>138</v>
      </c>
    </row>
    <row r="26" spans="1:4" ht="23.15" customHeight="1" x14ac:dyDescent="0.35">
      <c r="A26" s="50" t="s">
        <v>119</v>
      </c>
      <c r="B26" s="51" t="s">
        <v>127</v>
      </c>
      <c r="C26" s="65" t="s">
        <v>134</v>
      </c>
      <c r="D26" s="57" t="s">
        <v>134</v>
      </c>
    </row>
    <row r="27" spans="1:4" ht="23.15" customHeight="1" x14ac:dyDescent="0.35">
      <c r="A27" s="50" t="s">
        <v>120</v>
      </c>
      <c r="B27" s="51" t="s">
        <v>65</v>
      </c>
      <c r="C27" s="66" t="s">
        <v>4</v>
      </c>
      <c r="D27" s="51">
        <v>5</v>
      </c>
    </row>
    <row r="28" spans="1:4" ht="23.15" customHeight="1" x14ac:dyDescent="0.35">
      <c r="A28" s="50" t="s">
        <v>121</v>
      </c>
      <c r="B28" s="51" t="s">
        <v>65</v>
      </c>
      <c r="C28" s="61" t="s">
        <v>5</v>
      </c>
      <c r="D28" s="57" t="s">
        <v>170</v>
      </c>
    </row>
    <row r="29" spans="1:4" ht="23.15" customHeight="1" x14ac:dyDescent="0.35">
      <c r="A29" s="50" t="s">
        <v>122</v>
      </c>
      <c r="B29" s="51" t="s">
        <v>65</v>
      </c>
      <c r="C29" s="61"/>
      <c r="D29" s="57" t="s">
        <v>171</v>
      </c>
    </row>
    <row r="30" spans="1:4" ht="23.15" customHeight="1" x14ac:dyDescent="0.35">
      <c r="A30" s="50" t="s">
        <v>123</v>
      </c>
      <c r="B30" s="51" t="s">
        <v>143</v>
      </c>
      <c r="C30" s="61" t="s">
        <v>6</v>
      </c>
      <c r="D30" s="54" t="s">
        <v>172</v>
      </c>
    </row>
    <row r="31" spans="1:4" ht="24.75" customHeight="1" x14ac:dyDescent="0.35">
      <c r="A31" s="50" t="s">
        <v>140</v>
      </c>
      <c r="B31" s="51" t="s">
        <v>30</v>
      </c>
      <c r="C31" s="61">
        <v>7</v>
      </c>
      <c r="D31" s="51">
        <v>7</v>
      </c>
    </row>
    <row r="32" spans="1:4" ht="24.75" customHeight="1" x14ac:dyDescent="0.35">
      <c r="A32" s="59" t="s">
        <v>24</v>
      </c>
      <c r="B32" s="51" t="s">
        <v>145</v>
      </c>
      <c r="C32" s="51"/>
      <c r="D32" s="78">
        <v>2132</v>
      </c>
    </row>
    <row r="33" spans="1:4" ht="24.75" customHeight="1" x14ac:dyDescent="0.35">
      <c r="A33" s="50" t="s">
        <v>27</v>
      </c>
      <c r="B33" s="51" t="s">
        <v>146</v>
      </c>
      <c r="C33" s="51"/>
      <c r="D33" s="60">
        <v>210</v>
      </c>
    </row>
    <row r="34" spans="1:4" ht="24.75" customHeight="1" x14ac:dyDescent="0.35">
      <c r="A34" s="50" t="s">
        <v>144</v>
      </c>
      <c r="B34" s="51" t="s">
        <v>145</v>
      </c>
      <c r="C34" s="51"/>
      <c r="D34" s="75">
        <f>0.00044*1000</f>
        <v>0.44</v>
      </c>
    </row>
    <row r="35" spans="1:4" ht="24.75" customHeight="1" x14ac:dyDescent="0.35">
      <c r="A35" s="50" t="s">
        <v>147</v>
      </c>
      <c r="B35" s="51" t="s">
        <v>145</v>
      </c>
      <c r="C35" s="51"/>
      <c r="D35" s="78">
        <f>((D5/(D5+D7))*D32)+((D7/(D5+D7))*D34)</f>
        <v>1957.2563040484715</v>
      </c>
    </row>
    <row r="36" spans="1:4" ht="24.75" customHeight="1" x14ac:dyDescent="0.35">
      <c r="A36" s="59" t="s">
        <v>161</v>
      </c>
      <c r="B36" s="51" t="s">
        <v>145</v>
      </c>
      <c r="C36" s="51"/>
      <c r="D36" s="78">
        <v>3594</v>
      </c>
    </row>
    <row r="37" spans="1:4" ht="24.75" customHeight="1" x14ac:dyDescent="0.35">
      <c r="A37" s="50" t="s">
        <v>162</v>
      </c>
      <c r="B37" s="51" t="s">
        <v>145</v>
      </c>
      <c r="C37" s="51"/>
      <c r="D37" s="75">
        <v>0.443</v>
      </c>
    </row>
    <row r="38" spans="1:4" ht="24.75" customHeight="1" x14ac:dyDescent="0.35">
      <c r="A38" s="50" t="s">
        <v>32</v>
      </c>
      <c r="B38" s="51" t="s">
        <v>148</v>
      </c>
      <c r="C38" s="51"/>
      <c r="D38" s="60" t="s">
        <v>36</v>
      </c>
    </row>
  </sheetData>
  <mergeCells count="1">
    <mergeCell ref="A1:D1"/>
  </mergeCells>
  <printOptions horizontalCentered="1"/>
  <pageMargins left="0.31496062992125984" right="0.31496062992125984" top="0.39370078740157483" bottom="0.39370078740157483" header="0.31496062992125984" footer="0.31496062992125984"/>
  <pageSetup paperSize="9" orientation="portrait" horizontalDpi="90" verticalDpi="9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C03E-E451-48DF-A68B-06628E72C581}">
  <dimension ref="A1:N40"/>
  <sheetViews>
    <sheetView showGridLines="0" zoomScale="90" zoomScaleNormal="90" workbookViewId="0">
      <selection activeCell="D17" sqref="D17"/>
    </sheetView>
  </sheetViews>
  <sheetFormatPr defaultColWidth="35.54296875" defaultRowHeight="24.75" customHeight="1" x14ac:dyDescent="0.35"/>
  <cols>
    <col min="1" max="1" width="41" style="45" bestFit="1" customWidth="1"/>
    <col min="2" max="2" width="11.453125" style="48" bestFit="1" customWidth="1"/>
    <col min="3" max="3" width="35.7265625" style="48" hidden="1" customWidth="1"/>
    <col min="4" max="4" width="41.453125" style="45" bestFit="1" customWidth="1"/>
    <col min="5" max="16384" width="35.54296875" style="45"/>
  </cols>
  <sheetData>
    <row r="1" spans="1:14" ht="24.75" customHeight="1" x14ac:dyDescent="0.35">
      <c r="A1" s="148" t="s">
        <v>178</v>
      </c>
      <c r="B1" s="148"/>
      <c r="C1" s="148"/>
      <c r="D1" s="148"/>
    </row>
    <row r="2" spans="1:14" ht="24.75" customHeight="1" x14ac:dyDescent="0.35">
      <c r="A2" s="79" t="s">
        <v>59</v>
      </c>
      <c r="B2" s="79" t="s">
        <v>131</v>
      </c>
      <c r="C2" s="79" t="s">
        <v>136</v>
      </c>
      <c r="D2" s="79" t="s">
        <v>165</v>
      </c>
    </row>
    <row r="3" spans="1:14" ht="23.15" customHeight="1" x14ac:dyDescent="0.35">
      <c r="A3" s="50" t="s">
        <v>44</v>
      </c>
      <c r="B3" s="51" t="s">
        <v>67</v>
      </c>
      <c r="C3" s="61">
        <v>130</v>
      </c>
      <c r="D3" s="51">
        <v>146</v>
      </c>
    </row>
    <row r="4" spans="1:14" ht="23.15" customHeight="1" x14ac:dyDescent="0.35">
      <c r="A4" s="50" t="s">
        <v>155</v>
      </c>
      <c r="B4" s="51" t="s">
        <v>55</v>
      </c>
      <c r="C4" s="62">
        <f>C3/(C3+C5+C7)</f>
        <v>0.56521739130434778</v>
      </c>
      <c r="D4" s="52">
        <f>D3/(D3+D5+D7)</f>
        <v>0.57270623308359159</v>
      </c>
    </row>
    <row r="5" spans="1:14" ht="23.15" customHeight="1" x14ac:dyDescent="0.35">
      <c r="A5" s="50" t="s">
        <v>46</v>
      </c>
      <c r="B5" s="51" t="s">
        <v>67</v>
      </c>
      <c r="C5" s="61">
        <v>100</v>
      </c>
      <c r="D5" s="51">
        <v>100</v>
      </c>
    </row>
    <row r="6" spans="1:14" ht="23.15" customHeight="1" x14ac:dyDescent="0.35">
      <c r="A6" s="50" t="s">
        <v>156</v>
      </c>
      <c r="B6" s="51" t="s">
        <v>55</v>
      </c>
      <c r="C6" s="62">
        <f>C5/(C3+C5+C7)</f>
        <v>0.43478260869565216</v>
      </c>
      <c r="D6" s="52">
        <f>D5/(D3+D5+D7)</f>
        <v>0.39226454320793941</v>
      </c>
    </row>
    <row r="7" spans="1:14" ht="23.15" customHeight="1" x14ac:dyDescent="0.35">
      <c r="A7" s="50" t="s">
        <v>47</v>
      </c>
      <c r="B7" s="51" t="s">
        <v>67</v>
      </c>
      <c r="C7" s="61">
        <v>0</v>
      </c>
      <c r="D7" s="51">
        <v>8.93</v>
      </c>
    </row>
    <row r="8" spans="1:14" ht="23.15" customHeight="1" x14ac:dyDescent="0.35">
      <c r="A8" s="50" t="s">
        <v>157</v>
      </c>
      <c r="B8" s="51" t="s">
        <v>55</v>
      </c>
      <c r="C8" s="61">
        <v>0</v>
      </c>
      <c r="D8" s="52">
        <f>D7/(D3+D5+D7)</f>
        <v>3.502922370846899E-2</v>
      </c>
    </row>
    <row r="9" spans="1:14" ht="23.15" customHeight="1" x14ac:dyDescent="0.35">
      <c r="A9" s="50" t="s">
        <v>158</v>
      </c>
      <c r="B9" s="51" t="s">
        <v>55</v>
      </c>
      <c r="C9" s="61">
        <v>0</v>
      </c>
      <c r="D9" s="52">
        <f>(D5+D7)/(D3+D5+D7)</f>
        <v>0.42729376691640847</v>
      </c>
    </row>
    <row r="10" spans="1:14" ht="23.15" customHeight="1" x14ac:dyDescent="0.35">
      <c r="A10" s="50" t="s">
        <v>159</v>
      </c>
      <c r="B10" s="51" t="s">
        <v>40</v>
      </c>
      <c r="C10" s="63">
        <f>C3/(C5+C7)</f>
        <v>1.3</v>
      </c>
      <c r="D10" s="53">
        <f>D3/(D5+D7)</f>
        <v>1.3403102910125768</v>
      </c>
      <c r="M10" s="46"/>
    </row>
    <row r="11" spans="1:14" ht="23.15" hidden="1" customHeight="1" x14ac:dyDescent="0.35">
      <c r="A11" s="50" t="s">
        <v>50</v>
      </c>
      <c r="B11" s="51" t="s">
        <v>51</v>
      </c>
      <c r="C11" s="61"/>
      <c r="D11" s="53">
        <v>2.2999999999999998</v>
      </c>
      <c r="M11" s="46"/>
      <c r="N11" s="47"/>
    </row>
    <row r="12" spans="1:14" ht="23.15" hidden="1" customHeight="1" x14ac:dyDescent="0.35">
      <c r="A12" s="50" t="s">
        <v>52</v>
      </c>
      <c r="B12" s="51" t="s">
        <v>51</v>
      </c>
      <c r="C12" s="61"/>
      <c r="D12" s="51">
        <f>D11/2</f>
        <v>1.1499999999999999</v>
      </c>
      <c r="L12" s="46"/>
      <c r="N12" s="47"/>
    </row>
    <row r="13" spans="1:14" ht="23.15" hidden="1" customHeight="1" x14ac:dyDescent="0.35">
      <c r="A13" s="50" t="s">
        <v>53</v>
      </c>
      <c r="B13" s="51" t="s">
        <v>51</v>
      </c>
      <c r="C13" s="61"/>
      <c r="D13" s="53">
        <f>(D9*D12)/D4</f>
        <v>0.85801027397260277</v>
      </c>
    </row>
    <row r="14" spans="1:14" ht="23.15" hidden="1" customHeight="1" x14ac:dyDescent="0.35">
      <c r="A14" s="50" t="s">
        <v>57</v>
      </c>
      <c r="B14" s="51" t="s">
        <v>51</v>
      </c>
      <c r="C14" s="61"/>
      <c r="D14" s="53">
        <f>D12+D13</f>
        <v>2.0080102739726025</v>
      </c>
    </row>
    <row r="15" spans="1:14" ht="23.15" hidden="1" customHeight="1" x14ac:dyDescent="0.35">
      <c r="A15" s="50" t="s">
        <v>62</v>
      </c>
      <c r="B15" s="51" t="s">
        <v>63</v>
      </c>
      <c r="C15" s="61"/>
      <c r="D15" s="51">
        <v>16</v>
      </c>
      <c r="I15" s="46"/>
    </row>
    <row r="16" spans="1:14" ht="23.15" hidden="1" customHeight="1" x14ac:dyDescent="0.35">
      <c r="A16" s="50" t="s">
        <v>64</v>
      </c>
      <c r="B16" s="51" t="s">
        <v>65</v>
      </c>
      <c r="C16" s="61"/>
      <c r="D16" s="54">
        <f>D15/D14</f>
        <v>7.9680867211630142</v>
      </c>
    </row>
    <row r="17" spans="1:4" ht="23.15" customHeight="1" x14ac:dyDescent="0.35">
      <c r="A17" s="50" t="s">
        <v>160</v>
      </c>
      <c r="B17" s="51" t="s">
        <v>55</v>
      </c>
      <c r="C17" s="61"/>
      <c r="D17" s="74">
        <f>D7/(D5+D7)</f>
        <v>8.1979252731111715E-2</v>
      </c>
    </row>
    <row r="18" spans="1:4" ht="23.15" customHeight="1" x14ac:dyDescent="0.35">
      <c r="A18" s="50" t="s">
        <v>129</v>
      </c>
      <c r="B18" s="55" t="s">
        <v>128</v>
      </c>
      <c r="C18" s="64">
        <v>1.1032</v>
      </c>
      <c r="D18" s="56">
        <v>1.1080000000000001</v>
      </c>
    </row>
    <row r="19" spans="1:4" ht="23.15" customHeight="1" x14ac:dyDescent="0.35">
      <c r="A19" s="50" t="s">
        <v>130</v>
      </c>
      <c r="B19" s="55" t="s">
        <v>128</v>
      </c>
      <c r="C19" s="64">
        <v>1.2350000000000001</v>
      </c>
      <c r="D19" s="56">
        <v>1.2350000000000001</v>
      </c>
    </row>
    <row r="20" spans="1:4" ht="23.15" customHeight="1" x14ac:dyDescent="0.35">
      <c r="A20" s="50" t="s">
        <v>133</v>
      </c>
      <c r="B20" s="55" t="s">
        <v>128</v>
      </c>
      <c r="C20" s="64" t="s">
        <v>128</v>
      </c>
      <c r="D20" s="56">
        <v>0.747</v>
      </c>
    </row>
    <row r="21" spans="1:4" ht="23.15" customHeight="1" x14ac:dyDescent="0.35">
      <c r="A21" s="50" t="s">
        <v>141</v>
      </c>
      <c r="B21" s="55" t="s">
        <v>128</v>
      </c>
      <c r="C21" s="64" t="s">
        <v>128</v>
      </c>
      <c r="D21" s="56">
        <f>(D18*((D5/(D5+D7))+(D20*((D7/(D5+D7))))))</f>
        <v>1.0850192479574039</v>
      </c>
    </row>
    <row r="22" spans="1:4" ht="23.15" customHeight="1" x14ac:dyDescent="0.35">
      <c r="A22" s="50" t="s">
        <v>117</v>
      </c>
      <c r="B22" s="51" t="s">
        <v>118</v>
      </c>
      <c r="C22" s="65" t="s">
        <v>125</v>
      </c>
      <c r="D22" s="57" t="s">
        <v>166</v>
      </c>
    </row>
    <row r="23" spans="1:4" ht="23.15" customHeight="1" x14ac:dyDescent="0.35">
      <c r="A23" s="50" t="s">
        <v>167</v>
      </c>
      <c r="B23" s="51" t="s">
        <v>118</v>
      </c>
      <c r="C23" s="65"/>
      <c r="D23" s="57" t="s">
        <v>168</v>
      </c>
    </row>
    <row r="24" spans="1:4" ht="23.15" customHeight="1" x14ac:dyDescent="0.35">
      <c r="A24" s="50" t="s">
        <v>126</v>
      </c>
      <c r="B24" s="51" t="s">
        <v>118</v>
      </c>
      <c r="C24" s="65" t="s">
        <v>137</v>
      </c>
      <c r="D24" s="57" t="s">
        <v>137</v>
      </c>
    </row>
    <row r="25" spans="1:4" ht="23.15" customHeight="1" x14ac:dyDescent="0.35">
      <c r="A25" s="50" t="s">
        <v>124</v>
      </c>
      <c r="B25" s="51" t="s">
        <v>118</v>
      </c>
      <c r="C25" s="65" t="s">
        <v>138</v>
      </c>
      <c r="D25" s="57" t="s">
        <v>138</v>
      </c>
    </row>
    <row r="26" spans="1:4" ht="23.15" customHeight="1" x14ac:dyDescent="0.35">
      <c r="A26" s="50" t="s">
        <v>119</v>
      </c>
      <c r="B26" s="51" t="s">
        <v>127</v>
      </c>
      <c r="C26" s="65" t="s">
        <v>134</v>
      </c>
      <c r="D26" s="57" t="s">
        <v>134</v>
      </c>
    </row>
    <row r="27" spans="1:4" ht="23.15" customHeight="1" x14ac:dyDescent="0.35">
      <c r="A27" s="50" t="s">
        <v>120</v>
      </c>
      <c r="B27" s="51" t="s">
        <v>65</v>
      </c>
      <c r="C27" s="66" t="s">
        <v>4</v>
      </c>
      <c r="D27" s="51">
        <v>5</v>
      </c>
    </row>
    <row r="28" spans="1:4" ht="23.15" customHeight="1" x14ac:dyDescent="0.35">
      <c r="A28" s="50" t="s">
        <v>121</v>
      </c>
      <c r="B28" s="51" t="s">
        <v>65</v>
      </c>
      <c r="C28" s="61" t="s">
        <v>5</v>
      </c>
      <c r="D28" s="57" t="s">
        <v>170</v>
      </c>
    </row>
    <row r="29" spans="1:4" ht="23.15" customHeight="1" x14ac:dyDescent="0.35">
      <c r="A29" s="50" t="s">
        <v>122</v>
      </c>
      <c r="B29" s="51" t="s">
        <v>65</v>
      </c>
      <c r="C29" s="61"/>
      <c r="D29" s="57" t="s">
        <v>171</v>
      </c>
    </row>
    <row r="30" spans="1:4" ht="23.15" customHeight="1" x14ac:dyDescent="0.35">
      <c r="A30" s="50" t="s">
        <v>123</v>
      </c>
      <c r="B30" s="51" t="s">
        <v>143</v>
      </c>
      <c r="C30" s="61" t="s">
        <v>6</v>
      </c>
      <c r="D30" s="54" t="s">
        <v>172</v>
      </c>
    </row>
    <row r="31" spans="1:4" ht="24.75" customHeight="1" x14ac:dyDescent="0.35">
      <c r="A31" s="50" t="s">
        <v>140</v>
      </c>
      <c r="B31" s="51" t="s">
        <v>30</v>
      </c>
      <c r="C31" s="61">
        <v>7</v>
      </c>
      <c r="D31" s="51">
        <v>7</v>
      </c>
    </row>
    <row r="32" spans="1:4" ht="24.75" customHeight="1" x14ac:dyDescent="0.35">
      <c r="A32" s="59" t="s">
        <v>24</v>
      </c>
      <c r="B32" s="51" t="s">
        <v>145</v>
      </c>
      <c r="C32" s="51"/>
      <c r="D32" s="78">
        <v>2132</v>
      </c>
    </row>
    <row r="33" spans="1:4" ht="24.75" customHeight="1" x14ac:dyDescent="0.35">
      <c r="A33" s="50" t="s">
        <v>27</v>
      </c>
      <c r="B33" s="51" t="s">
        <v>146</v>
      </c>
      <c r="C33" s="51"/>
      <c r="D33" s="60">
        <v>210</v>
      </c>
    </row>
    <row r="34" spans="1:4" ht="24.75" customHeight="1" x14ac:dyDescent="0.35">
      <c r="A34" s="50" t="s">
        <v>144</v>
      </c>
      <c r="B34" s="51" t="s">
        <v>145</v>
      </c>
      <c r="C34" s="51"/>
      <c r="D34" s="75">
        <f>0.00044*1000</f>
        <v>0.44</v>
      </c>
    </row>
    <row r="35" spans="1:4" ht="24.75" customHeight="1" x14ac:dyDescent="0.35">
      <c r="A35" s="50" t="s">
        <v>147</v>
      </c>
      <c r="B35" s="51" t="s">
        <v>145</v>
      </c>
      <c r="C35" s="51"/>
      <c r="D35" s="78">
        <f>((D5/(D5+D7))*D32)+((D7/(D5+D7))*D34)</f>
        <v>1957.2563040484715</v>
      </c>
    </row>
    <row r="36" spans="1:4" ht="24.75" customHeight="1" x14ac:dyDescent="0.35">
      <c r="A36" s="59" t="s">
        <v>161</v>
      </c>
      <c r="B36" s="51" t="s">
        <v>145</v>
      </c>
      <c r="C36" s="51"/>
      <c r="D36" s="78">
        <v>3594</v>
      </c>
    </row>
    <row r="37" spans="1:4" ht="24.75" customHeight="1" x14ac:dyDescent="0.35">
      <c r="A37" s="50" t="s">
        <v>162</v>
      </c>
      <c r="B37" s="51" t="s">
        <v>145</v>
      </c>
      <c r="C37" s="51"/>
      <c r="D37" s="75">
        <v>0.443</v>
      </c>
    </row>
    <row r="38" spans="1:4" ht="24.75" customHeight="1" x14ac:dyDescent="0.35">
      <c r="A38" s="50" t="s">
        <v>32</v>
      </c>
      <c r="B38" s="51" t="s">
        <v>148</v>
      </c>
      <c r="C38" s="51"/>
      <c r="D38" s="60" t="s">
        <v>36</v>
      </c>
    </row>
    <row r="39" spans="1:4" ht="24.75" customHeight="1" x14ac:dyDescent="0.35">
      <c r="A39" s="149" t="s">
        <v>173</v>
      </c>
      <c r="B39" s="149"/>
      <c r="C39" s="149"/>
      <c r="D39" s="149"/>
    </row>
    <row r="40" spans="1:4" ht="24.75" customHeight="1" x14ac:dyDescent="0.35">
      <c r="A40" s="150"/>
      <c r="B40" s="150"/>
      <c r="C40" s="150"/>
      <c r="D40" s="150"/>
    </row>
  </sheetData>
  <mergeCells count="2">
    <mergeCell ref="A1:D1"/>
    <mergeCell ref="A39:D40"/>
  </mergeCells>
  <printOptions horizontalCentered="1"/>
  <pageMargins left="0.31496062992125984" right="0.31496062992125984" top="0.39370078740157483" bottom="0.39370078740157483" header="0.31496062992125984" footer="0.31496062992125984"/>
  <pageSetup paperSize="9" orientation="portrait" horizontalDpi="90" verticalDpi="9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EB90-264A-4419-9141-E6C496335E58}">
  <dimension ref="A1:N40"/>
  <sheetViews>
    <sheetView showGridLines="0" topLeftCell="A4" zoomScale="90" zoomScaleNormal="90" workbookViewId="0">
      <selection activeCell="D8" activeCellId="2" sqref="D4 D6 D8"/>
    </sheetView>
  </sheetViews>
  <sheetFormatPr defaultColWidth="35.54296875" defaultRowHeight="24.75" customHeight="1" x14ac:dyDescent="0.35"/>
  <cols>
    <col min="1" max="1" width="41" style="45" bestFit="1" customWidth="1"/>
    <col min="2" max="2" width="11.453125" style="48" bestFit="1" customWidth="1"/>
    <col min="3" max="3" width="35.7265625" style="48" hidden="1" customWidth="1"/>
    <col min="4" max="4" width="41.453125" style="45" bestFit="1" customWidth="1"/>
    <col min="5" max="16384" width="35.54296875" style="45"/>
  </cols>
  <sheetData>
    <row r="1" spans="1:14" ht="24.75" customHeight="1" x14ac:dyDescent="0.35">
      <c r="A1" s="148" t="s">
        <v>178</v>
      </c>
      <c r="B1" s="148"/>
      <c r="C1" s="148"/>
      <c r="D1" s="148"/>
    </row>
    <row r="2" spans="1:14" ht="24.75" customHeight="1" x14ac:dyDescent="0.35">
      <c r="A2" s="79" t="s">
        <v>59</v>
      </c>
      <c r="B2" s="79" t="s">
        <v>131</v>
      </c>
      <c r="C2" s="79" t="s">
        <v>136</v>
      </c>
      <c r="D2" s="79" t="s">
        <v>165</v>
      </c>
    </row>
    <row r="3" spans="1:14" ht="23.15" customHeight="1" x14ac:dyDescent="0.35">
      <c r="A3" s="50" t="s">
        <v>44</v>
      </c>
      <c r="B3" s="51" t="s">
        <v>67</v>
      </c>
      <c r="C3" s="61">
        <v>130</v>
      </c>
      <c r="D3" s="51">
        <v>146</v>
      </c>
    </row>
    <row r="4" spans="1:14" ht="23.15" customHeight="1" x14ac:dyDescent="0.35">
      <c r="A4" s="50" t="s">
        <v>155</v>
      </c>
      <c r="B4" s="51" t="s">
        <v>55</v>
      </c>
      <c r="C4" s="62">
        <f>C3/(C3+C5+C7)</f>
        <v>0.56521739130434778</v>
      </c>
      <c r="D4" s="74">
        <f>D3/(D3+D5+D7)</f>
        <v>0.5672987255206714</v>
      </c>
    </row>
    <row r="5" spans="1:14" ht="23.15" customHeight="1" x14ac:dyDescent="0.35">
      <c r="A5" s="50" t="s">
        <v>46</v>
      </c>
      <c r="B5" s="51" t="s">
        <v>67</v>
      </c>
      <c r="C5" s="61">
        <v>100</v>
      </c>
      <c r="D5" s="51">
        <v>100</v>
      </c>
    </row>
    <row r="6" spans="1:14" ht="23.15" customHeight="1" x14ac:dyDescent="0.35">
      <c r="A6" s="50" t="s">
        <v>156</v>
      </c>
      <c r="B6" s="51" t="s">
        <v>55</v>
      </c>
      <c r="C6" s="62">
        <f>C5/(C3+C5+C7)</f>
        <v>0.43478260869565216</v>
      </c>
      <c r="D6" s="74">
        <f>D5/(D3+D5+D7)</f>
        <v>0.38856077090456947</v>
      </c>
    </row>
    <row r="7" spans="1:14" ht="23.15" customHeight="1" x14ac:dyDescent="0.35">
      <c r="A7" s="50" t="s">
        <v>47</v>
      </c>
      <c r="B7" s="51" t="s">
        <v>67</v>
      </c>
      <c r="C7" s="61">
        <v>0</v>
      </c>
      <c r="D7" s="51">
        <v>11.36</v>
      </c>
    </row>
    <row r="8" spans="1:14" ht="23.15" customHeight="1" x14ac:dyDescent="0.35">
      <c r="A8" s="50" t="s">
        <v>157</v>
      </c>
      <c r="B8" s="51" t="s">
        <v>55</v>
      </c>
      <c r="C8" s="61">
        <v>0</v>
      </c>
      <c r="D8" s="74">
        <f>D7/(D3+D5+D7)</f>
        <v>4.4140503574759085E-2</v>
      </c>
    </row>
    <row r="9" spans="1:14" ht="23.15" customHeight="1" x14ac:dyDescent="0.35">
      <c r="A9" s="50" t="s">
        <v>158</v>
      </c>
      <c r="B9" s="51" t="s">
        <v>55</v>
      </c>
      <c r="C9" s="61">
        <v>0</v>
      </c>
      <c r="D9" s="52">
        <f>(D5+D7)/(D3+D5+D7)</f>
        <v>0.43270127447932855</v>
      </c>
    </row>
    <row r="10" spans="1:14" ht="23.15" customHeight="1" x14ac:dyDescent="0.35">
      <c r="A10" s="50" t="s">
        <v>159</v>
      </c>
      <c r="B10" s="51" t="s">
        <v>40</v>
      </c>
      <c r="C10" s="63">
        <f>C3/(C5+C7)</f>
        <v>1.3</v>
      </c>
      <c r="D10" s="53">
        <f>D3/(D5+D7)</f>
        <v>1.3110632183908046</v>
      </c>
      <c r="M10" s="46"/>
    </row>
    <row r="11" spans="1:14" ht="23.15" hidden="1" customHeight="1" x14ac:dyDescent="0.35">
      <c r="A11" s="50" t="s">
        <v>50</v>
      </c>
      <c r="B11" s="51" t="s">
        <v>51</v>
      </c>
      <c r="C11" s="61"/>
      <c r="D11" s="53">
        <v>2.2999999999999998</v>
      </c>
      <c r="M11" s="46"/>
      <c r="N11" s="47"/>
    </row>
    <row r="12" spans="1:14" ht="23.15" hidden="1" customHeight="1" x14ac:dyDescent="0.35">
      <c r="A12" s="50" t="s">
        <v>52</v>
      </c>
      <c r="B12" s="51" t="s">
        <v>51</v>
      </c>
      <c r="C12" s="61"/>
      <c r="D12" s="51">
        <f>D11/2</f>
        <v>1.1499999999999999</v>
      </c>
      <c r="L12" s="46"/>
      <c r="N12" s="47"/>
    </row>
    <row r="13" spans="1:14" ht="23.15" hidden="1" customHeight="1" x14ac:dyDescent="0.35">
      <c r="A13" s="50" t="s">
        <v>53</v>
      </c>
      <c r="B13" s="51" t="s">
        <v>51</v>
      </c>
      <c r="C13" s="61"/>
      <c r="D13" s="53">
        <f>(D9*D12)/D4</f>
        <v>0.87715068493150683</v>
      </c>
    </row>
    <row r="14" spans="1:14" ht="23.15" hidden="1" customHeight="1" x14ac:dyDescent="0.35">
      <c r="A14" s="50" t="s">
        <v>57</v>
      </c>
      <c r="B14" s="51" t="s">
        <v>51</v>
      </c>
      <c r="C14" s="61"/>
      <c r="D14" s="53">
        <f>D12+D13</f>
        <v>2.0271506849315069</v>
      </c>
    </row>
    <row r="15" spans="1:14" ht="23.15" hidden="1" customHeight="1" x14ac:dyDescent="0.35">
      <c r="A15" s="50" t="s">
        <v>62</v>
      </c>
      <c r="B15" s="51" t="s">
        <v>63</v>
      </c>
      <c r="C15" s="61"/>
      <c r="D15" s="51">
        <v>16</v>
      </c>
      <c r="I15" s="46"/>
    </row>
    <row r="16" spans="1:14" ht="23.15" hidden="1" customHeight="1" x14ac:dyDescent="0.35">
      <c r="A16" s="50" t="s">
        <v>64</v>
      </c>
      <c r="B16" s="51" t="s">
        <v>65</v>
      </c>
      <c r="C16" s="61"/>
      <c r="D16" s="54">
        <f>D15/D14</f>
        <v>7.8928518333310809</v>
      </c>
    </row>
    <row r="17" spans="1:4" ht="23.15" customHeight="1" x14ac:dyDescent="0.35">
      <c r="A17" s="50" t="s">
        <v>160</v>
      </c>
      <c r="B17" s="51" t="s">
        <v>55</v>
      </c>
      <c r="C17" s="61"/>
      <c r="D17" s="74">
        <f>D7/(D5+D7)</f>
        <v>0.10201149425287356</v>
      </c>
    </row>
    <row r="18" spans="1:4" ht="23.15" customHeight="1" x14ac:dyDescent="0.35">
      <c r="A18" s="50" t="s">
        <v>129</v>
      </c>
      <c r="B18" s="55" t="s">
        <v>128</v>
      </c>
      <c r="C18" s="64">
        <v>1.1032</v>
      </c>
      <c r="D18" s="56">
        <v>1.0900000000000001</v>
      </c>
    </row>
    <row r="19" spans="1:4" ht="23.15" customHeight="1" x14ac:dyDescent="0.35">
      <c r="A19" s="50" t="s">
        <v>130</v>
      </c>
      <c r="B19" s="55" t="s">
        <v>128</v>
      </c>
      <c r="C19" s="64">
        <v>1.2350000000000001</v>
      </c>
      <c r="D19" s="56">
        <v>1.2350000000000001</v>
      </c>
    </row>
    <row r="20" spans="1:4" ht="23.15" customHeight="1" x14ac:dyDescent="0.35">
      <c r="A20" s="50" t="s">
        <v>133</v>
      </c>
      <c r="B20" s="55" t="s">
        <v>128</v>
      </c>
      <c r="C20" s="64" t="s">
        <v>128</v>
      </c>
      <c r="D20" s="56">
        <v>0.747</v>
      </c>
    </row>
    <row r="21" spans="1:4" ht="23.15" customHeight="1" x14ac:dyDescent="0.35">
      <c r="A21" s="50" t="s">
        <v>141</v>
      </c>
      <c r="B21" s="55" t="s">
        <v>128</v>
      </c>
      <c r="C21" s="64" t="s">
        <v>128</v>
      </c>
      <c r="D21" s="56">
        <f>(D18*((D5/(D5+D7))+(D20*((D7/(D5+D7))))))</f>
        <v>1.061868290229885</v>
      </c>
    </row>
    <row r="22" spans="1:4" ht="23.15" customHeight="1" x14ac:dyDescent="0.35">
      <c r="A22" s="50" t="s">
        <v>117</v>
      </c>
      <c r="B22" s="51" t="s">
        <v>118</v>
      </c>
      <c r="C22" s="65" t="s">
        <v>125</v>
      </c>
      <c r="D22" s="57" t="s">
        <v>175</v>
      </c>
    </row>
    <row r="23" spans="1:4" ht="23.15" customHeight="1" x14ac:dyDescent="0.35">
      <c r="A23" s="50" t="s">
        <v>167</v>
      </c>
      <c r="B23" s="51" t="s">
        <v>118</v>
      </c>
      <c r="C23" s="65"/>
      <c r="D23" s="57" t="s">
        <v>168</v>
      </c>
    </row>
    <row r="24" spans="1:4" ht="23.15" customHeight="1" x14ac:dyDescent="0.35">
      <c r="A24" s="50" t="s">
        <v>126</v>
      </c>
      <c r="B24" s="51" t="s">
        <v>118</v>
      </c>
      <c r="C24" s="65" t="s">
        <v>137</v>
      </c>
      <c r="D24" s="57" t="s">
        <v>137</v>
      </c>
    </row>
    <row r="25" spans="1:4" ht="23.15" customHeight="1" x14ac:dyDescent="0.35">
      <c r="A25" s="50" t="s">
        <v>124</v>
      </c>
      <c r="B25" s="51" t="s">
        <v>118</v>
      </c>
      <c r="C25" s="65" t="s">
        <v>138</v>
      </c>
      <c r="D25" s="57" t="s">
        <v>176</v>
      </c>
    </row>
    <row r="26" spans="1:4" ht="23.15" customHeight="1" x14ac:dyDescent="0.35">
      <c r="A26" s="50" t="s">
        <v>119</v>
      </c>
      <c r="B26" s="51" t="s">
        <v>127</v>
      </c>
      <c r="C26" s="65" t="s">
        <v>134</v>
      </c>
      <c r="D26" s="57" t="s">
        <v>134</v>
      </c>
    </row>
    <row r="27" spans="1:4" ht="23.15" customHeight="1" x14ac:dyDescent="0.35">
      <c r="A27" s="50" t="s">
        <v>120</v>
      </c>
      <c r="B27" s="51" t="s">
        <v>65</v>
      </c>
      <c r="C27" s="66" t="s">
        <v>4</v>
      </c>
      <c r="D27" s="77" t="s">
        <v>181</v>
      </c>
    </row>
    <row r="28" spans="1:4" ht="23.15" customHeight="1" x14ac:dyDescent="0.35">
      <c r="A28" s="50" t="s">
        <v>121</v>
      </c>
      <c r="B28" s="51" t="s">
        <v>65</v>
      </c>
      <c r="C28" s="61" t="s">
        <v>5</v>
      </c>
      <c r="D28" s="77" t="s">
        <v>182</v>
      </c>
    </row>
    <row r="29" spans="1:4" ht="23.15" customHeight="1" x14ac:dyDescent="0.35">
      <c r="A29" s="50" t="s">
        <v>122</v>
      </c>
      <c r="B29" s="51" t="s">
        <v>65</v>
      </c>
      <c r="C29" s="61"/>
      <c r="D29" s="77" t="s">
        <v>183</v>
      </c>
    </row>
    <row r="30" spans="1:4" ht="23.15" customHeight="1" x14ac:dyDescent="0.35">
      <c r="A30" s="50" t="s">
        <v>123</v>
      </c>
      <c r="B30" s="51" t="s">
        <v>143</v>
      </c>
      <c r="C30" s="61" t="s">
        <v>6</v>
      </c>
      <c r="D30" s="54" t="s">
        <v>184</v>
      </c>
    </row>
    <row r="31" spans="1:4" ht="24.75" customHeight="1" x14ac:dyDescent="0.35">
      <c r="A31" s="50" t="s">
        <v>140</v>
      </c>
      <c r="B31" s="51" t="s">
        <v>30</v>
      </c>
      <c r="C31" s="61">
        <v>7</v>
      </c>
      <c r="D31" s="51">
        <v>7</v>
      </c>
    </row>
    <row r="32" spans="1:4" ht="24.75" customHeight="1" x14ac:dyDescent="0.35">
      <c r="A32" s="59" t="s">
        <v>24</v>
      </c>
      <c r="B32" s="51" t="s">
        <v>145</v>
      </c>
      <c r="C32" s="51"/>
      <c r="D32" s="78">
        <v>2132</v>
      </c>
    </row>
    <row r="33" spans="1:4" ht="24.75" customHeight="1" x14ac:dyDescent="0.35">
      <c r="A33" s="50" t="s">
        <v>27</v>
      </c>
      <c r="B33" s="51" t="s">
        <v>146</v>
      </c>
      <c r="C33" s="51"/>
      <c r="D33" s="60">
        <v>210</v>
      </c>
    </row>
    <row r="34" spans="1:4" ht="24.75" customHeight="1" x14ac:dyDescent="0.35">
      <c r="A34" s="50" t="s">
        <v>144</v>
      </c>
      <c r="B34" s="51" t="s">
        <v>145</v>
      </c>
      <c r="C34" s="51"/>
      <c r="D34" s="75">
        <f>0.00044*1000</f>
        <v>0.44</v>
      </c>
    </row>
    <row r="35" spans="1:4" ht="24.75" customHeight="1" x14ac:dyDescent="0.35">
      <c r="A35" s="50" t="s">
        <v>147</v>
      </c>
      <c r="B35" s="51" t="s">
        <v>145</v>
      </c>
      <c r="C35" s="51"/>
      <c r="D35" s="78">
        <f>((D5/(D5+D7))*D32)+((D7/(D5+D7))*D34)</f>
        <v>1914.5563793103447</v>
      </c>
    </row>
    <row r="36" spans="1:4" ht="24.75" customHeight="1" x14ac:dyDescent="0.35">
      <c r="A36" s="59" t="s">
        <v>161</v>
      </c>
      <c r="B36" s="51" t="s">
        <v>145</v>
      </c>
      <c r="C36" s="51"/>
      <c r="D36" s="78">
        <v>3594</v>
      </c>
    </row>
    <row r="37" spans="1:4" ht="24.75" customHeight="1" x14ac:dyDescent="0.35">
      <c r="A37" s="50" t="s">
        <v>162</v>
      </c>
      <c r="B37" s="51" t="s">
        <v>145</v>
      </c>
      <c r="C37" s="51"/>
      <c r="D37" s="75">
        <v>0.443</v>
      </c>
    </row>
    <row r="38" spans="1:4" ht="24.75" customHeight="1" x14ac:dyDescent="0.35">
      <c r="A38" s="50" t="s">
        <v>32</v>
      </c>
      <c r="B38" s="51" t="s">
        <v>148</v>
      </c>
      <c r="C38" s="51"/>
      <c r="D38" s="60" t="s">
        <v>36</v>
      </c>
    </row>
    <row r="39" spans="1:4" ht="24.75" customHeight="1" x14ac:dyDescent="0.35">
      <c r="A39" s="149" t="s">
        <v>179</v>
      </c>
      <c r="B39" s="149"/>
      <c r="C39" s="149"/>
      <c r="D39" s="149"/>
    </row>
    <row r="40" spans="1:4" ht="24.75" customHeight="1" x14ac:dyDescent="0.35">
      <c r="A40" s="150"/>
      <c r="B40" s="150"/>
      <c r="C40" s="150"/>
      <c r="D40" s="150"/>
    </row>
  </sheetData>
  <mergeCells count="2">
    <mergeCell ref="A1:D1"/>
    <mergeCell ref="A39:D40"/>
  </mergeCells>
  <printOptions horizontalCentered="1"/>
  <pageMargins left="0.31496062992125984" right="0.31496062992125984" top="0.39370078740157483" bottom="0.39370078740157483" header="0.31496062992125984" footer="0.31496062992125984"/>
  <pageSetup paperSize="9" orientation="portrait" horizontalDpi="90" verticalDpi="9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800D4-7FBD-48FF-90BB-7063F86A2A1B}">
  <dimension ref="A1:J41"/>
  <sheetViews>
    <sheetView showGridLines="0" zoomScale="90" zoomScaleNormal="90" workbookViewId="0">
      <selection activeCell="D29" sqref="D29"/>
    </sheetView>
  </sheetViews>
  <sheetFormatPr defaultColWidth="35.54296875" defaultRowHeight="24.75" customHeight="1" x14ac:dyDescent="0.35"/>
  <cols>
    <col min="1" max="1" width="41" style="45" bestFit="1" customWidth="1"/>
    <col min="2" max="2" width="11.453125" style="48" bestFit="1" customWidth="1"/>
    <col min="3" max="3" width="35.7265625" style="48" hidden="1" customWidth="1"/>
    <col min="4" max="4" width="41.453125" style="45" bestFit="1" customWidth="1"/>
    <col min="5" max="5" width="12.453125" style="45" customWidth="1"/>
    <col min="6" max="16384" width="35.54296875" style="45"/>
  </cols>
  <sheetData>
    <row r="1" spans="1:10" ht="24.75" customHeight="1" x14ac:dyDescent="0.35">
      <c r="A1" s="148" t="s">
        <v>180</v>
      </c>
      <c r="B1" s="148"/>
      <c r="C1" s="148"/>
      <c r="D1" s="148"/>
    </row>
    <row r="2" spans="1:10" ht="24.75" customHeight="1" x14ac:dyDescent="0.35">
      <c r="A2" s="79" t="s">
        <v>59</v>
      </c>
      <c r="B2" s="79" t="s">
        <v>131</v>
      </c>
      <c r="C2" s="79" t="s">
        <v>136</v>
      </c>
      <c r="D2" s="79" t="s">
        <v>165</v>
      </c>
    </row>
    <row r="3" spans="1:10" ht="23.15" customHeight="1" x14ac:dyDescent="0.35">
      <c r="A3" s="50" t="s">
        <v>44</v>
      </c>
      <c r="B3" s="51" t="s">
        <v>67</v>
      </c>
      <c r="C3" s="61">
        <v>130</v>
      </c>
      <c r="D3" s="61">
        <v>149.19999999999999</v>
      </c>
    </row>
    <row r="4" spans="1:10" ht="23.15" customHeight="1" x14ac:dyDescent="0.35">
      <c r="A4" s="50" t="s">
        <v>155</v>
      </c>
      <c r="B4" s="51" t="s">
        <v>55</v>
      </c>
      <c r="C4" s="62">
        <f>C3/(C3+C5+C7)</f>
        <v>0.56521739130434778</v>
      </c>
      <c r="D4" s="82">
        <f>D3/(D3+D5+D7)</f>
        <v>0.57261283389622342</v>
      </c>
    </row>
    <row r="5" spans="1:10" ht="23.15" customHeight="1" x14ac:dyDescent="0.35">
      <c r="A5" s="50" t="s">
        <v>46</v>
      </c>
      <c r="B5" s="51" t="s">
        <v>67</v>
      </c>
      <c r="C5" s="61">
        <v>100</v>
      </c>
      <c r="D5" s="61">
        <v>100</v>
      </c>
      <c r="E5" s="80"/>
    </row>
    <row r="6" spans="1:10" ht="23.15" customHeight="1" x14ac:dyDescent="0.35">
      <c r="A6" s="50" t="s">
        <v>156</v>
      </c>
      <c r="B6" s="51" t="s">
        <v>55</v>
      </c>
      <c r="C6" s="62">
        <f>C5/(C3+C5+C7)</f>
        <v>0.43478260869565216</v>
      </c>
      <c r="D6" s="82">
        <f>D5/(D3+D5+D7)</f>
        <v>0.38378876266502915</v>
      </c>
    </row>
    <row r="7" spans="1:10" ht="23.15" customHeight="1" x14ac:dyDescent="0.35">
      <c r="A7" s="50" t="s">
        <v>47</v>
      </c>
      <c r="B7" s="51" t="s">
        <v>67</v>
      </c>
      <c r="C7" s="61">
        <v>0</v>
      </c>
      <c r="D7" s="61">
        <v>11.36</v>
      </c>
    </row>
    <row r="8" spans="1:10" ht="23.15" customHeight="1" x14ac:dyDescent="0.35">
      <c r="A8" s="50" t="s">
        <v>157</v>
      </c>
      <c r="B8" s="51" t="s">
        <v>55</v>
      </c>
      <c r="C8" s="61">
        <v>0</v>
      </c>
      <c r="D8" s="82">
        <f>D7/(D3+D5+D7)</f>
        <v>4.359840343874731E-2</v>
      </c>
    </row>
    <row r="9" spans="1:10" ht="23.15" customHeight="1" x14ac:dyDescent="0.35">
      <c r="A9" s="50" t="s">
        <v>158</v>
      </c>
      <c r="B9" s="51" t="s">
        <v>55</v>
      </c>
      <c r="C9" s="61">
        <v>0</v>
      </c>
      <c r="D9" s="52">
        <f>(D5+D7)/(D3+D5+D7)</f>
        <v>0.42738716610377647</v>
      </c>
    </row>
    <row r="10" spans="1:10" ht="23.15" customHeight="1" x14ac:dyDescent="0.35">
      <c r="A10" s="50" t="s">
        <v>159</v>
      </c>
      <c r="B10" s="51" t="s">
        <v>40</v>
      </c>
      <c r="C10" s="63">
        <f>C3/(C5+C7)</f>
        <v>1.3</v>
      </c>
      <c r="D10" s="53">
        <f>D3/(D5+D7)</f>
        <v>1.3397988505747125</v>
      </c>
      <c r="I10" s="46"/>
    </row>
    <row r="11" spans="1:10" ht="23.15" hidden="1" customHeight="1" x14ac:dyDescent="0.35">
      <c r="A11" s="50" t="s">
        <v>50</v>
      </c>
      <c r="B11" s="51" t="s">
        <v>51</v>
      </c>
      <c r="C11" s="61"/>
      <c r="D11" s="53">
        <v>2.2999999999999998</v>
      </c>
      <c r="I11" s="46"/>
      <c r="J11" s="47"/>
    </row>
    <row r="12" spans="1:10" ht="23.15" hidden="1" customHeight="1" x14ac:dyDescent="0.35">
      <c r="A12" s="50" t="s">
        <v>52</v>
      </c>
      <c r="B12" s="51" t="s">
        <v>51</v>
      </c>
      <c r="C12" s="61"/>
      <c r="D12" s="51">
        <f>D11/2</f>
        <v>1.1499999999999999</v>
      </c>
      <c r="H12" s="46"/>
      <c r="J12" s="47"/>
    </row>
    <row r="13" spans="1:10" ht="23.15" hidden="1" customHeight="1" x14ac:dyDescent="0.35">
      <c r="A13" s="50" t="s">
        <v>53</v>
      </c>
      <c r="B13" s="51" t="s">
        <v>51</v>
      </c>
      <c r="C13" s="61"/>
      <c r="D13" s="53">
        <f>(D9*D12)/D4</f>
        <v>0.85833780160857909</v>
      </c>
    </row>
    <row r="14" spans="1:10" ht="23.15" hidden="1" customHeight="1" x14ac:dyDescent="0.35">
      <c r="A14" s="50" t="s">
        <v>57</v>
      </c>
      <c r="B14" s="51" t="s">
        <v>51</v>
      </c>
      <c r="C14" s="61"/>
      <c r="D14" s="53">
        <f>D12+D13</f>
        <v>2.0083378016085791</v>
      </c>
    </row>
    <row r="15" spans="1:10" ht="23.15" hidden="1" customHeight="1" x14ac:dyDescent="0.35">
      <c r="A15" s="50" t="s">
        <v>62</v>
      </c>
      <c r="B15" s="51" t="s">
        <v>63</v>
      </c>
      <c r="C15" s="61"/>
      <c r="D15" s="51">
        <v>16</v>
      </c>
    </row>
    <row r="16" spans="1:10" ht="23.15" hidden="1" customHeight="1" x14ac:dyDescent="0.35">
      <c r="A16" s="50" t="s">
        <v>64</v>
      </c>
      <c r="B16" s="51" t="s">
        <v>65</v>
      </c>
      <c r="C16" s="61"/>
      <c r="D16" s="54">
        <f>D15/D14</f>
        <v>7.9667872542083273</v>
      </c>
    </row>
    <row r="17" spans="1:4" ht="23.15" customHeight="1" x14ac:dyDescent="0.35">
      <c r="A17" s="50" t="s">
        <v>160</v>
      </c>
      <c r="B17" s="51" t="s">
        <v>55</v>
      </c>
      <c r="C17" s="61"/>
      <c r="D17" s="74">
        <f>D7/(D5+D7)</f>
        <v>0.10201149425287356</v>
      </c>
    </row>
    <row r="18" spans="1:4" ht="23.15" customHeight="1" x14ac:dyDescent="0.35">
      <c r="A18" s="50" t="s">
        <v>129</v>
      </c>
      <c r="B18" s="55" t="s">
        <v>128</v>
      </c>
      <c r="C18" s="64">
        <v>1.1032</v>
      </c>
      <c r="D18" s="83">
        <v>1.0900000000000001</v>
      </c>
    </row>
    <row r="19" spans="1:4" ht="23.15" customHeight="1" x14ac:dyDescent="0.35">
      <c r="A19" s="50" t="s">
        <v>130</v>
      </c>
      <c r="B19" s="55" t="s">
        <v>128</v>
      </c>
      <c r="C19" s="64">
        <v>1.2350000000000001</v>
      </c>
      <c r="D19" s="83">
        <v>1.2350000000000001</v>
      </c>
    </row>
    <row r="20" spans="1:4" ht="23.15" customHeight="1" x14ac:dyDescent="0.35">
      <c r="A20" s="50" t="s">
        <v>133</v>
      </c>
      <c r="B20" s="55" t="s">
        <v>128</v>
      </c>
      <c r="C20" s="64" t="s">
        <v>128</v>
      </c>
      <c r="D20" s="83">
        <v>0.747</v>
      </c>
    </row>
    <row r="21" spans="1:4" ht="23.15" customHeight="1" x14ac:dyDescent="0.35">
      <c r="A21" s="50" t="s">
        <v>141</v>
      </c>
      <c r="B21" s="55" t="s">
        <v>128</v>
      </c>
      <c r="C21" s="64" t="s">
        <v>128</v>
      </c>
      <c r="D21" s="56">
        <f>(D18*((D5/(D5+D7))+(D20*((D7/(D5+D7))))))</f>
        <v>1.061868290229885</v>
      </c>
    </row>
    <row r="22" spans="1:4" ht="23.15" customHeight="1" x14ac:dyDescent="0.35">
      <c r="A22" s="50" t="s">
        <v>117</v>
      </c>
      <c r="B22" s="51" t="s">
        <v>118</v>
      </c>
      <c r="C22" s="65" t="s">
        <v>125</v>
      </c>
      <c r="D22" s="84" t="s">
        <v>197</v>
      </c>
    </row>
    <row r="23" spans="1:4" ht="23.15" customHeight="1" x14ac:dyDescent="0.35">
      <c r="A23" s="50" t="s">
        <v>167</v>
      </c>
      <c r="B23" s="51" t="s">
        <v>118</v>
      </c>
      <c r="C23" s="65"/>
      <c r="D23" s="84" t="s">
        <v>198</v>
      </c>
    </row>
    <row r="24" spans="1:4" ht="23.15" customHeight="1" x14ac:dyDescent="0.35">
      <c r="A24" s="50" t="s">
        <v>126</v>
      </c>
      <c r="B24" s="51" t="s">
        <v>118</v>
      </c>
      <c r="C24" s="65" t="s">
        <v>137</v>
      </c>
      <c r="D24" s="65" t="s">
        <v>137</v>
      </c>
    </row>
    <row r="25" spans="1:4" ht="23.15" customHeight="1" x14ac:dyDescent="0.35">
      <c r="A25" s="50" t="s">
        <v>124</v>
      </c>
      <c r="B25" s="51" t="s">
        <v>118</v>
      </c>
      <c r="C25" s="65" t="s">
        <v>138</v>
      </c>
      <c r="D25" s="65" t="s">
        <v>199</v>
      </c>
    </row>
    <row r="26" spans="1:4" ht="23.15" customHeight="1" x14ac:dyDescent="0.35">
      <c r="A26" s="50" t="s">
        <v>119</v>
      </c>
      <c r="B26" s="51" t="s">
        <v>127</v>
      </c>
      <c r="C26" s="65" t="s">
        <v>134</v>
      </c>
      <c r="D26" s="65" t="s">
        <v>177</v>
      </c>
    </row>
    <row r="27" spans="1:4" ht="23.15" customHeight="1" x14ac:dyDescent="0.35">
      <c r="A27" s="50" t="s">
        <v>120</v>
      </c>
      <c r="B27" s="51" t="s">
        <v>65</v>
      </c>
      <c r="C27" s="66" t="s">
        <v>4</v>
      </c>
      <c r="D27" s="84" t="s">
        <v>181</v>
      </c>
    </row>
    <row r="28" spans="1:4" ht="23.15" customHeight="1" x14ac:dyDescent="0.35">
      <c r="A28" s="50" t="s">
        <v>121</v>
      </c>
      <c r="B28" s="51" t="s">
        <v>65</v>
      </c>
      <c r="C28" s="61" t="s">
        <v>5</v>
      </c>
      <c r="D28" s="84" t="s">
        <v>182</v>
      </c>
    </row>
    <row r="29" spans="1:4" ht="23.15" customHeight="1" x14ac:dyDescent="0.35">
      <c r="A29" s="50" t="s">
        <v>122</v>
      </c>
      <c r="B29" s="51" t="s">
        <v>65</v>
      </c>
      <c r="C29" s="61"/>
      <c r="D29" s="84" t="s">
        <v>183</v>
      </c>
    </row>
    <row r="30" spans="1:4" ht="23.15" customHeight="1" x14ac:dyDescent="0.35">
      <c r="A30" s="50" t="s">
        <v>123</v>
      </c>
      <c r="B30" s="51" t="s">
        <v>143</v>
      </c>
      <c r="C30" s="61" t="s">
        <v>6</v>
      </c>
      <c r="D30" s="85" t="s">
        <v>184</v>
      </c>
    </row>
    <row r="31" spans="1:4" ht="24.75" customHeight="1" x14ac:dyDescent="0.35">
      <c r="A31" s="50" t="s">
        <v>140</v>
      </c>
      <c r="B31" s="51" t="s">
        <v>30</v>
      </c>
      <c r="C31" s="61">
        <v>7</v>
      </c>
      <c r="D31" s="61">
        <v>7</v>
      </c>
    </row>
    <row r="32" spans="1:4" ht="24.75" customHeight="1" x14ac:dyDescent="0.35">
      <c r="A32" s="59" t="s">
        <v>24</v>
      </c>
      <c r="B32" s="51" t="s">
        <v>145</v>
      </c>
      <c r="C32" s="51"/>
      <c r="D32" s="86">
        <v>2132</v>
      </c>
    </row>
    <row r="33" spans="1:4" ht="24.75" customHeight="1" x14ac:dyDescent="0.35">
      <c r="A33" s="50" t="s">
        <v>27</v>
      </c>
      <c r="B33" s="51" t="s">
        <v>146</v>
      </c>
      <c r="C33" s="51"/>
      <c r="D33" s="87">
        <v>210</v>
      </c>
    </row>
    <row r="34" spans="1:4" ht="24.75" customHeight="1" x14ac:dyDescent="0.35">
      <c r="A34" s="50" t="s">
        <v>144</v>
      </c>
      <c r="B34" s="51" t="s">
        <v>145</v>
      </c>
      <c r="C34" s="51"/>
      <c r="D34" s="88">
        <f>0.00044*1000</f>
        <v>0.44</v>
      </c>
    </row>
    <row r="35" spans="1:4" ht="24.75" customHeight="1" x14ac:dyDescent="0.35">
      <c r="A35" s="50" t="s">
        <v>147</v>
      </c>
      <c r="B35" s="51" t="s">
        <v>145</v>
      </c>
      <c r="C35" s="51"/>
      <c r="D35" s="78">
        <f>((D5/(D5+D7))*D32)+((D7/(D5+D7))*D34)</f>
        <v>1914.5563793103447</v>
      </c>
    </row>
    <row r="36" spans="1:4" ht="24.75" customHeight="1" x14ac:dyDescent="0.35">
      <c r="A36" s="59" t="s">
        <v>161</v>
      </c>
      <c r="B36" s="51" t="s">
        <v>145</v>
      </c>
      <c r="C36" s="51"/>
      <c r="D36" s="86">
        <v>3594</v>
      </c>
    </row>
    <row r="37" spans="1:4" ht="24.75" customHeight="1" x14ac:dyDescent="0.35">
      <c r="A37" s="50" t="s">
        <v>162</v>
      </c>
      <c r="B37" s="51" t="s">
        <v>145</v>
      </c>
      <c r="C37" s="51"/>
      <c r="D37" s="88">
        <v>0.443</v>
      </c>
    </row>
    <row r="38" spans="1:4" ht="24.75" customHeight="1" x14ac:dyDescent="0.35">
      <c r="A38" s="50" t="s">
        <v>32</v>
      </c>
      <c r="B38" s="51" t="s">
        <v>148</v>
      </c>
      <c r="C38" s="51"/>
      <c r="D38" s="87" t="s">
        <v>200</v>
      </c>
    </row>
    <row r="39" spans="1:4" ht="24.75" customHeight="1" x14ac:dyDescent="0.35">
      <c r="A39" s="149" t="s">
        <v>173</v>
      </c>
      <c r="B39" s="149"/>
      <c r="C39" s="149"/>
      <c r="D39" s="149"/>
    </row>
    <row r="40" spans="1:4" ht="24.75" customHeight="1" x14ac:dyDescent="0.35">
      <c r="A40" s="150"/>
      <c r="B40" s="150"/>
      <c r="C40" s="150"/>
      <c r="D40" s="150"/>
    </row>
    <row r="41" spans="1:4" ht="24.75" customHeight="1" x14ac:dyDescent="0.35">
      <c r="A41" s="45" t="s">
        <v>174</v>
      </c>
    </row>
  </sheetData>
  <mergeCells count="2">
    <mergeCell ref="A1:D1"/>
    <mergeCell ref="A39:D40"/>
  </mergeCells>
  <printOptions horizontalCentered="1"/>
  <pageMargins left="0.31496062992125984" right="0.31496062992125984" top="0.19685039370078741" bottom="0.19685039370078741" header="0.31496062992125984" footer="0.31496062992125984"/>
  <pageSetup paperSize="9"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2B127-3B60-4FBD-93FC-C373C6A5D632}">
  <dimension ref="A1:O40"/>
  <sheetViews>
    <sheetView showGridLines="0" zoomScale="90" zoomScaleNormal="90" workbookViewId="0">
      <selection activeCell="D3" sqref="D3"/>
    </sheetView>
  </sheetViews>
  <sheetFormatPr defaultColWidth="35.54296875" defaultRowHeight="24.75" customHeight="1" x14ac:dyDescent="0.35"/>
  <cols>
    <col min="1" max="1" width="38.26953125" style="45" bestFit="1" customWidth="1"/>
    <col min="2" max="2" width="8.7265625" style="48" bestFit="1" customWidth="1"/>
    <col min="3" max="3" width="35.7265625" style="48" hidden="1" customWidth="1"/>
    <col min="4" max="4" width="30.1796875" style="45" bestFit="1" customWidth="1"/>
    <col min="5" max="5" width="21.7265625" style="45" customWidth="1"/>
    <col min="6" max="6" width="15.26953125" style="45" customWidth="1"/>
    <col min="7" max="16384" width="35.54296875" style="45"/>
  </cols>
  <sheetData>
    <row r="1" spans="1:15" ht="40.5" customHeight="1" x14ac:dyDescent="0.35">
      <c r="A1" s="148" t="s">
        <v>178</v>
      </c>
      <c r="B1" s="148"/>
      <c r="C1" s="148"/>
      <c r="D1" s="148"/>
      <c r="E1" s="98"/>
    </row>
    <row r="2" spans="1:15" ht="16" x14ac:dyDescent="0.35">
      <c r="A2" s="89" t="s">
        <v>59</v>
      </c>
      <c r="B2" s="89" t="s">
        <v>131</v>
      </c>
      <c r="C2" s="89" t="s">
        <v>136</v>
      </c>
      <c r="D2" s="90" t="s">
        <v>165</v>
      </c>
      <c r="E2" s="99" t="s">
        <v>186</v>
      </c>
    </row>
    <row r="3" spans="1:15" ht="23.15" customHeight="1" x14ac:dyDescent="0.35">
      <c r="A3" s="50" t="s">
        <v>44</v>
      </c>
      <c r="B3" s="51" t="s">
        <v>67</v>
      </c>
      <c r="C3" s="61">
        <v>130</v>
      </c>
      <c r="D3" s="91">
        <v>149.19999999999999</v>
      </c>
      <c r="E3" s="113"/>
    </row>
    <row r="4" spans="1:15" ht="23.15" customHeight="1" x14ac:dyDescent="0.35">
      <c r="A4" s="50" t="s">
        <v>155</v>
      </c>
      <c r="B4" s="51" t="s">
        <v>55</v>
      </c>
      <c r="C4" s="62">
        <f>C3/(C3+C5+C7)</f>
        <v>0.56521739130434778</v>
      </c>
      <c r="D4" s="74">
        <f>D3/(D3+D5+D7)</f>
        <v>0.57261283389622342</v>
      </c>
      <c r="E4" s="101"/>
    </row>
    <row r="5" spans="1:15" ht="23.15" customHeight="1" x14ac:dyDescent="0.35">
      <c r="A5" s="50" t="s">
        <v>46</v>
      </c>
      <c r="B5" s="51" t="s">
        <v>67</v>
      </c>
      <c r="C5" s="61">
        <v>100</v>
      </c>
      <c r="D5" s="91">
        <v>100</v>
      </c>
      <c r="E5" s="113"/>
    </row>
    <row r="6" spans="1:15" ht="23.15" customHeight="1" x14ac:dyDescent="0.35">
      <c r="A6" s="50" t="s">
        <v>156</v>
      </c>
      <c r="B6" s="51" t="s">
        <v>55</v>
      </c>
      <c r="C6" s="62">
        <f>C5/(C3+C5+C7)</f>
        <v>0.43478260869565216</v>
      </c>
      <c r="D6" s="74">
        <f>D5/(D3+D5+D7)</f>
        <v>0.38378876266502915</v>
      </c>
      <c r="E6" s="101"/>
    </row>
    <row r="7" spans="1:15" ht="23.15" customHeight="1" x14ac:dyDescent="0.35">
      <c r="A7" s="50" t="s">
        <v>47</v>
      </c>
      <c r="B7" s="51" t="s">
        <v>67</v>
      </c>
      <c r="C7" s="61">
        <v>0</v>
      </c>
      <c r="D7" s="91">
        <v>11.36</v>
      </c>
      <c r="E7" s="113"/>
    </row>
    <row r="8" spans="1:15" ht="23.15" customHeight="1" x14ac:dyDescent="0.35">
      <c r="A8" s="50" t="s">
        <v>157</v>
      </c>
      <c r="B8" s="51" t="s">
        <v>55</v>
      </c>
      <c r="C8" s="61">
        <v>0</v>
      </c>
      <c r="D8" s="74">
        <f>D7/(D3+D5+D7)</f>
        <v>4.359840343874731E-2</v>
      </c>
      <c r="E8" s="101"/>
    </row>
    <row r="9" spans="1:15" ht="23.15" customHeight="1" x14ac:dyDescent="0.35">
      <c r="A9" s="50" t="s">
        <v>158</v>
      </c>
      <c r="B9" s="51" t="s">
        <v>55</v>
      </c>
      <c r="C9" s="61">
        <v>0</v>
      </c>
      <c r="D9" s="52">
        <f>(D5+D7)/(D3+D5+D7)</f>
        <v>0.42738716610377647</v>
      </c>
      <c r="E9" s="102"/>
    </row>
    <row r="10" spans="1:15" ht="23.15" customHeight="1" x14ac:dyDescent="0.35">
      <c r="A10" s="50" t="s">
        <v>159</v>
      </c>
      <c r="B10" s="51" t="s">
        <v>40</v>
      </c>
      <c r="C10" s="63">
        <f>C3/(C5+C7)</f>
        <v>1.3</v>
      </c>
      <c r="D10" s="53">
        <f>D3/(D5+D7)</f>
        <v>1.3397988505747125</v>
      </c>
      <c r="E10" s="114" t="s">
        <v>187</v>
      </c>
      <c r="N10" s="46"/>
    </row>
    <row r="11" spans="1:15" ht="23.15" hidden="1" customHeight="1" x14ac:dyDescent="0.35">
      <c r="A11" s="50" t="s">
        <v>50</v>
      </c>
      <c r="B11" s="51" t="s">
        <v>51</v>
      </c>
      <c r="C11" s="61"/>
      <c r="D11" s="53">
        <v>2.2999999999999998</v>
      </c>
      <c r="E11" s="103"/>
      <c r="N11" s="46"/>
      <c r="O11" s="47"/>
    </row>
    <row r="12" spans="1:15" ht="23.15" hidden="1" customHeight="1" x14ac:dyDescent="0.35">
      <c r="A12" s="50" t="s">
        <v>52</v>
      </c>
      <c r="B12" s="51" t="s">
        <v>51</v>
      </c>
      <c r="C12" s="61"/>
      <c r="D12" s="51">
        <f>D11/2</f>
        <v>1.1499999999999999</v>
      </c>
      <c r="E12" s="48"/>
      <c r="M12" s="46"/>
      <c r="O12" s="47"/>
    </row>
    <row r="13" spans="1:15" ht="23.15" hidden="1" customHeight="1" x14ac:dyDescent="0.35">
      <c r="A13" s="50" t="s">
        <v>53</v>
      </c>
      <c r="B13" s="51" t="s">
        <v>51</v>
      </c>
      <c r="C13" s="61"/>
      <c r="D13" s="53">
        <f>(D9*D12)/D4</f>
        <v>0.85833780160857909</v>
      </c>
      <c r="E13" s="103"/>
    </row>
    <row r="14" spans="1:15" ht="23.15" hidden="1" customHeight="1" x14ac:dyDescent="0.35">
      <c r="A14" s="50" t="s">
        <v>57</v>
      </c>
      <c r="B14" s="51" t="s">
        <v>51</v>
      </c>
      <c r="C14" s="61"/>
      <c r="D14" s="53">
        <f>D12+D13</f>
        <v>2.0083378016085791</v>
      </c>
      <c r="E14" s="103"/>
    </row>
    <row r="15" spans="1:15" ht="23.15" hidden="1" customHeight="1" x14ac:dyDescent="0.35">
      <c r="A15" s="50" t="s">
        <v>62</v>
      </c>
      <c r="B15" s="51" t="s">
        <v>63</v>
      </c>
      <c r="C15" s="61"/>
      <c r="D15" s="51">
        <v>16</v>
      </c>
      <c r="E15" s="48"/>
      <c r="J15" s="46"/>
    </row>
    <row r="16" spans="1:15" ht="23.15" hidden="1" customHeight="1" x14ac:dyDescent="0.35">
      <c r="A16" s="50" t="s">
        <v>64</v>
      </c>
      <c r="B16" s="51" t="s">
        <v>65</v>
      </c>
      <c r="C16" s="61"/>
      <c r="D16" s="54">
        <f>D15/D14</f>
        <v>7.9667872542083273</v>
      </c>
      <c r="E16" s="104"/>
    </row>
    <row r="17" spans="1:5" ht="23.15" customHeight="1" x14ac:dyDescent="0.35">
      <c r="A17" s="50" t="s">
        <v>160</v>
      </c>
      <c r="B17" s="51" t="s">
        <v>55</v>
      </c>
      <c r="C17" s="61"/>
      <c r="D17" s="74">
        <f>D7/(D5+D7)</f>
        <v>0.10201149425287356</v>
      </c>
      <c r="E17" s="101"/>
    </row>
    <row r="18" spans="1:5" ht="23.15" customHeight="1" x14ac:dyDescent="0.35">
      <c r="A18" s="50" t="s">
        <v>129</v>
      </c>
      <c r="B18" s="55" t="s">
        <v>128</v>
      </c>
      <c r="C18" s="64">
        <v>1.1032</v>
      </c>
      <c r="D18" s="91">
        <v>1.0900000000000001</v>
      </c>
      <c r="E18" s="100"/>
    </row>
    <row r="19" spans="1:5" ht="23.15" customHeight="1" x14ac:dyDescent="0.35">
      <c r="A19" s="50" t="s">
        <v>130</v>
      </c>
      <c r="B19" s="55" t="s">
        <v>128</v>
      </c>
      <c r="C19" s="64">
        <v>1.2350000000000001</v>
      </c>
      <c r="D19" s="91">
        <v>1.2350000000000001</v>
      </c>
      <c r="E19" s="100"/>
    </row>
    <row r="20" spans="1:5" ht="23.15" customHeight="1" x14ac:dyDescent="0.35">
      <c r="A20" s="50" t="s">
        <v>133</v>
      </c>
      <c r="B20" s="55" t="s">
        <v>128</v>
      </c>
      <c r="C20" s="64" t="s">
        <v>128</v>
      </c>
      <c r="D20" s="91">
        <v>0.747</v>
      </c>
      <c r="E20" s="100"/>
    </row>
    <row r="21" spans="1:5" ht="23.15" customHeight="1" x14ac:dyDescent="0.35">
      <c r="A21" s="50" t="s">
        <v>141</v>
      </c>
      <c r="B21" s="55" t="s">
        <v>128</v>
      </c>
      <c r="C21" s="64" t="s">
        <v>128</v>
      </c>
      <c r="D21" s="56">
        <f>(D18*((D5/(D5+D7))+(D20*((D7/(D5+D7))))))</f>
        <v>1.061868290229885</v>
      </c>
      <c r="E21" s="105"/>
    </row>
    <row r="22" spans="1:5" ht="23.15" customHeight="1" x14ac:dyDescent="0.35">
      <c r="A22" s="50" t="s">
        <v>117</v>
      </c>
      <c r="B22" s="51" t="s">
        <v>118</v>
      </c>
      <c r="C22" s="65" t="s">
        <v>125</v>
      </c>
      <c r="D22" s="93" t="s">
        <v>197</v>
      </c>
      <c r="E22" s="92" t="s">
        <v>175</v>
      </c>
    </row>
    <row r="23" spans="1:5" ht="23.15" customHeight="1" x14ac:dyDescent="0.35">
      <c r="A23" s="50" t="s">
        <v>167</v>
      </c>
      <c r="B23" s="51" t="s">
        <v>118</v>
      </c>
      <c r="C23" s="65"/>
      <c r="D23" s="93" t="s">
        <v>198</v>
      </c>
      <c r="E23" s="92" t="s">
        <v>168</v>
      </c>
    </row>
    <row r="24" spans="1:5" ht="23.15" customHeight="1" x14ac:dyDescent="0.35">
      <c r="A24" s="50" t="s">
        <v>126</v>
      </c>
      <c r="B24" s="51" t="s">
        <v>118</v>
      </c>
      <c r="C24" s="65" t="s">
        <v>137</v>
      </c>
      <c r="D24" s="92" t="s">
        <v>137</v>
      </c>
      <c r="E24" s="106"/>
    </row>
    <row r="25" spans="1:5" ht="23.15" customHeight="1" x14ac:dyDescent="0.35">
      <c r="A25" s="50" t="s">
        <v>124</v>
      </c>
      <c r="B25" s="51" t="s">
        <v>118</v>
      </c>
      <c r="C25" s="65" t="s">
        <v>138</v>
      </c>
      <c r="D25" s="92" t="s">
        <v>199</v>
      </c>
      <c r="E25" s="92" t="s">
        <v>176</v>
      </c>
    </row>
    <row r="26" spans="1:5" ht="23.15" customHeight="1" x14ac:dyDescent="0.35">
      <c r="A26" s="50" t="s">
        <v>119</v>
      </c>
      <c r="B26" s="51" t="s">
        <v>127</v>
      </c>
      <c r="C26" s="65" t="s">
        <v>134</v>
      </c>
      <c r="D26" s="92" t="s">
        <v>134</v>
      </c>
      <c r="E26" s="92" t="s">
        <v>134</v>
      </c>
    </row>
    <row r="27" spans="1:5" ht="23.15" customHeight="1" x14ac:dyDescent="0.35">
      <c r="A27" s="50" t="s">
        <v>120</v>
      </c>
      <c r="B27" s="51" t="s">
        <v>65</v>
      </c>
      <c r="C27" s="66" t="s">
        <v>4</v>
      </c>
      <c r="D27" s="93" t="s">
        <v>181</v>
      </c>
      <c r="E27" s="107"/>
    </row>
    <row r="28" spans="1:5" ht="23.15" customHeight="1" x14ac:dyDescent="0.35">
      <c r="A28" s="50" t="s">
        <v>121</v>
      </c>
      <c r="B28" s="51" t="s">
        <v>65</v>
      </c>
      <c r="C28" s="61" t="s">
        <v>5</v>
      </c>
      <c r="D28" s="93" t="s">
        <v>182</v>
      </c>
      <c r="E28" s="107"/>
    </row>
    <row r="29" spans="1:5" ht="23.15" customHeight="1" x14ac:dyDescent="0.35">
      <c r="A29" s="50" t="s">
        <v>122</v>
      </c>
      <c r="B29" s="51" t="s">
        <v>65</v>
      </c>
      <c r="C29" s="61"/>
      <c r="D29" s="93" t="s">
        <v>183</v>
      </c>
      <c r="E29" s="107"/>
    </row>
    <row r="30" spans="1:5" ht="23.15" customHeight="1" x14ac:dyDescent="0.35">
      <c r="A30" s="50" t="s">
        <v>123</v>
      </c>
      <c r="B30" s="51" t="s">
        <v>143</v>
      </c>
      <c r="C30" s="61" t="s">
        <v>6</v>
      </c>
      <c r="D30" s="94" t="s">
        <v>184</v>
      </c>
      <c r="E30" s="108"/>
    </row>
    <row r="31" spans="1:5" ht="24.75" customHeight="1" x14ac:dyDescent="0.35">
      <c r="A31" s="50" t="s">
        <v>140</v>
      </c>
      <c r="B31" s="51" t="s">
        <v>30</v>
      </c>
      <c r="C31" s="61">
        <v>7</v>
      </c>
      <c r="D31" s="91">
        <v>7</v>
      </c>
      <c r="E31" s="100"/>
    </row>
    <row r="32" spans="1:5" ht="24.75" customHeight="1" x14ac:dyDescent="0.35">
      <c r="A32" s="59" t="s">
        <v>24</v>
      </c>
      <c r="B32" s="51" t="s">
        <v>145</v>
      </c>
      <c r="C32" s="51"/>
      <c r="D32" s="95">
        <v>2132</v>
      </c>
      <c r="E32" s="109"/>
    </row>
    <row r="33" spans="1:5" ht="24.75" customHeight="1" x14ac:dyDescent="0.35">
      <c r="A33" s="50" t="s">
        <v>27</v>
      </c>
      <c r="B33" s="51" t="s">
        <v>146</v>
      </c>
      <c r="C33" s="51"/>
      <c r="D33" s="96">
        <v>210</v>
      </c>
      <c r="E33" s="110"/>
    </row>
    <row r="34" spans="1:5" ht="24.75" customHeight="1" x14ac:dyDescent="0.35">
      <c r="A34" s="50" t="s">
        <v>144</v>
      </c>
      <c r="B34" s="51" t="s">
        <v>145</v>
      </c>
      <c r="C34" s="51"/>
      <c r="D34" s="97">
        <f>0.00044*1000</f>
        <v>0.44</v>
      </c>
      <c r="E34" s="111"/>
    </row>
    <row r="35" spans="1:5" ht="24.75" customHeight="1" x14ac:dyDescent="0.35">
      <c r="A35" s="50" t="s">
        <v>147</v>
      </c>
      <c r="B35" s="51" t="s">
        <v>145</v>
      </c>
      <c r="C35" s="51"/>
      <c r="D35" s="78">
        <f>((D5/(D5+D7))*D32)+((D7/(D5+D7))*D34)</f>
        <v>1914.5563793103447</v>
      </c>
      <c r="E35" s="112"/>
    </row>
    <row r="36" spans="1:5" ht="24.75" customHeight="1" x14ac:dyDescent="0.35">
      <c r="A36" s="59" t="s">
        <v>161</v>
      </c>
      <c r="B36" s="51" t="s">
        <v>145</v>
      </c>
      <c r="C36" s="51"/>
      <c r="D36" s="95">
        <v>3594</v>
      </c>
      <c r="E36" s="109"/>
    </row>
    <row r="37" spans="1:5" ht="24.75" customHeight="1" x14ac:dyDescent="0.35">
      <c r="A37" s="50" t="s">
        <v>162</v>
      </c>
      <c r="B37" s="51" t="s">
        <v>145</v>
      </c>
      <c r="C37" s="51"/>
      <c r="D37" s="97">
        <v>0.443</v>
      </c>
      <c r="E37" s="111"/>
    </row>
    <row r="38" spans="1:5" ht="24.75" customHeight="1" x14ac:dyDescent="0.35">
      <c r="A38" s="50" t="s">
        <v>32</v>
      </c>
      <c r="B38" s="51" t="s">
        <v>148</v>
      </c>
      <c r="C38" s="51"/>
      <c r="D38" s="96" t="s">
        <v>200</v>
      </c>
      <c r="E38" s="110"/>
    </row>
    <row r="39" spans="1:5" ht="24.75" customHeight="1" x14ac:dyDescent="0.35">
      <c r="A39" s="149" t="s">
        <v>185</v>
      </c>
      <c r="B39" s="149"/>
      <c r="C39" s="149"/>
      <c r="D39" s="149"/>
      <c r="E39" s="81"/>
    </row>
    <row r="40" spans="1:5" ht="24.75" customHeight="1" x14ac:dyDescent="0.35">
      <c r="A40" s="150"/>
      <c r="B40" s="150"/>
      <c r="C40" s="150"/>
      <c r="D40" s="150"/>
      <c r="E40" s="81"/>
    </row>
  </sheetData>
  <mergeCells count="2">
    <mergeCell ref="A1:D1"/>
    <mergeCell ref="A39:D40"/>
  </mergeCells>
  <printOptions horizontalCentered="1"/>
  <pageMargins left="0.31496062992125984" right="0.31496062992125984" top="0.39370078740157483" bottom="0.39370078740157483" header="0.31496062992125984" footer="0.31496062992125984"/>
  <pageSetup paperSize="9" orientation="portrait" horizontalDpi="90" verticalDpi="9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8503-C9B2-485A-A4F5-F303F7733824}">
  <dimension ref="A1:N42"/>
  <sheetViews>
    <sheetView showGridLines="0" zoomScale="90" zoomScaleNormal="90" workbookViewId="0">
      <selection activeCell="C4" sqref="C4"/>
    </sheetView>
  </sheetViews>
  <sheetFormatPr defaultColWidth="35.54296875" defaultRowHeight="24.75" customHeight="1" x14ac:dyDescent="0.35"/>
  <cols>
    <col min="1" max="1" width="38.26953125" style="45" bestFit="1" customWidth="1"/>
    <col min="2" max="2" width="8.7265625" style="48" bestFit="1" customWidth="1"/>
    <col min="3" max="4" width="21.7265625" style="45" customWidth="1"/>
    <col min="5" max="5" width="15.26953125" style="45" customWidth="1"/>
    <col min="6" max="16384" width="35.54296875" style="45"/>
  </cols>
  <sheetData>
    <row r="1" spans="1:14" ht="40.5" customHeight="1" x14ac:dyDescent="0.35">
      <c r="A1" s="151" t="s">
        <v>178</v>
      </c>
      <c r="B1" s="151"/>
      <c r="C1" s="151"/>
      <c r="D1" s="151"/>
    </row>
    <row r="2" spans="1:14" ht="23" x14ac:dyDescent="0.35">
      <c r="A2" s="115" t="s">
        <v>59</v>
      </c>
      <c r="B2" s="115" t="s">
        <v>131</v>
      </c>
      <c r="C2" s="116" t="s">
        <v>165</v>
      </c>
      <c r="D2" s="116" t="s">
        <v>186</v>
      </c>
    </row>
    <row r="3" spans="1:14" ht="16" x14ac:dyDescent="0.35">
      <c r="A3" s="117" t="s">
        <v>192</v>
      </c>
      <c r="B3" s="118" t="s">
        <v>193</v>
      </c>
      <c r="C3" s="119">
        <v>750</v>
      </c>
      <c r="D3" s="123" t="s">
        <v>190</v>
      </c>
    </row>
    <row r="4" spans="1:14" ht="23.15" customHeight="1" x14ac:dyDescent="0.35">
      <c r="A4" s="117" t="s">
        <v>44</v>
      </c>
      <c r="B4" s="118" t="s">
        <v>67</v>
      </c>
      <c r="C4" s="123">
        <v>149.19999999999999</v>
      </c>
      <c r="D4" s="153"/>
    </row>
    <row r="5" spans="1:14" ht="23.15" customHeight="1" x14ac:dyDescent="0.35">
      <c r="A5" s="117" t="s">
        <v>155</v>
      </c>
      <c r="B5" s="118" t="s">
        <v>55</v>
      </c>
      <c r="C5" s="120">
        <f>C4/(C4+C6+C8)</f>
        <v>0.57261283389622342</v>
      </c>
      <c r="D5" s="153"/>
    </row>
    <row r="6" spans="1:14" ht="23.15" customHeight="1" x14ac:dyDescent="0.35">
      <c r="A6" s="117" t="s">
        <v>46</v>
      </c>
      <c r="B6" s="118" t="s">
        <v>67</v>
      </c>
      <c r="C6" s="123">
        <v>100</v>
      </c>
      <c r="D6" s="153"/>
    </row>
    <row r="7" spans="1:14" ht="23.15" customHeight="1" x14ac:dyDescent="0.35">
      <c r="A7" s="117" t="s">
        <v>156</v>
      </c>
      <c r="B7" s="118" t="s">
        <v>55</v>
      </c>
      <c r="C7" s="120">
        <f>C6/(C4+C6+C8)</f>
        <v>0.38378876266502915</v>
      </c>
      <c r="D7" s="153"/>
    </row>
    <row r="8" spans="1:14" ht="23.15" customHeight="1" x14ac:dyDescent="0.35">
      <c r="A8" s="117" t="s">
        <v>47</v>
      </c>
      <c r="B8" s="118" t="s">
        <v>67</v>
      </c>
      <c r="C8" s="119">
        <v>11.36</v>
      </c>
      <c r="D8" s="153"/>
    </row>
    <row r="9" spans="1:14" ht="23.15" customHeight="1" x14ac:dyDescent="0.35">
      <c r="A9" s="117" t="s">
        <v>157</v>
      </c>
      <c r="B9" s="118" t="s">
        <v>55</v>
      </c>
      <c r="C9" s="120">
        <f>C8/(C4+C6+C8)</f>
        <v>4.359840343874731E-2</v>
      </c>
      <c r="D9" s="153"/>
    </row>
    <row r="10" spans="1:14" ht="23.15" customHeight="1" x14ac:dyDescent="0.35">
      <c r="A10" s="117" t="s">
        <v>158</v>
      </c>
      <c r="B10" s="118" t="s">
        <v>55</v>
      </c>
      <c r="C10" s="121">
        <f>(C6+C8)/(C4+C6+C8)</f>
        <v>0.42738716610377647</v>
      </c>
      <c r="D10" s="153"/>
    </row>
    <row r="11" spans="1:14" ht="23.15" customHeight="1" x14ac:dyDescent="0.35">
      <c r="A11" s="117" t="s">
        <v>159</v>
      </c>
      <c r="B11" s="118" t="s">
        <v>40</v>
      </c>
      <c r="C11" s="122">
        <f>C4/(C6+C8)</f>
        <v>1.3397988505747125</v>
      </c>
      <c r="D11" s="123" t="s">
        <v>187</v>
      </c>
      <c r="M11" s="46"/>
    </row>
    <row r="12" spans="1:14" ht="23.15" hidden="1" customHeight="1" x14ac:dyDescent="0.35">
      <c r="A12" s="117" t="s">
        <v>50</v>
      </c>
      <c r="B12" s="118" t="s">
        <v>51</v>
      </c>
      <c r="C12" s="122">
        <v>2.2999999999999998</v>
      </c>
      <c r="D12" s="122"/>
      <c r="M12" s="46"/>
      <c r="N12" s="47"/>
    </row>
    <row r="13" spans="1:14" ht="23.15" hidden="1" customHeight="1" x14ac:dyDescent="0.35">
      <c r="A13" s="117" t="s">
        <v>52</v>
      </c>
      <c r="B13" s="118" t="s">
        <v>51</v>
      </c>
      <c r="C13" s="118">
        <f>C12/2</f>
        <v>1.1499999999999999</v>
      </c>
      <c r="D13" s="118"/>
      <c r="L13" s="46"/>
      <c r="N13" s="47"/>
    </row>
    <row r="14" spans="1:14" ht="23.15" hidden="1" customHeight="1" x14ac:dyDescent="0.35">
      <c r="A14" s="117" t="s">
        <v>53</v>
      </c>
      <c r="B14" s="118" t="s">
        <v>51</v>
      </c>
      <c r="C14" s="122">
        <f>(C10*C13)/C5</f>
        <v>0.85833780160857909</v>
      </c>
      <c r="D14" s="122"/>
    </row>
    <row r="15" spans="1:14" ht="23.15" hidden="1" customHeight="1" x14ac:dyDescent="0.35">
      <c r="A15" s="117" t="s">
        <v>57</v>
      </c>
      <c r="B15" s="118" t="s">
        <v>51</v>
      </c>
      <c r="C15" s="122">
        <f>C13+C14</f>
        <v>2.0083378016085791</v>
      </c>
      <c r="D15" s="122"/>
    </row>
    <row r="16" spans="1:14" ht="23.15" hidden="1" customHeight="1" x14ac:dyDescent="0.35">
      <c r="A16" s="117" t="s">
        <v>62</v>
      </c>
      <c r="B16" s="118" t="s">
        <v>63</v>
      </c>
      <c r="C16" s="118">
        <v>16</v>
      </c>
      <c r="D16" s="118"/>
      <c r="I16" s="46"/>
    </row>
    <row r="17" spans="1:4" ht="23.15" hidden="1" customHeight="1" x14ac:dyDescent="0.35">
      <c r="A17" s="117" t="s">
        <v>64</v>
      </c>
      <c r="B17" s="118" t="s">
        <v>65</v>
      </c>
      <c r="C17" s="124">
        <f>C16/C15</f>
        <v>7.9667872542083273</v>
      </c>
      <c r="D17" s="124"/>
    </row>
    <row r="18" spans="1:4" ht="23.15" customHeight="1" x14ac:dyDescent="0.35">
      <c r="A18" s="117" t="s">
        <v>160</v>
      </c>
      <c r="B18" s="118" t="s">
        <v>55</v>
      </c>
      <c r="C18" s="120">
        <f>C8/(C6+C8)</f>
        <v>0.10201149425287356</v>
      </c>
      <c r="D18" s="152"/>
    </row>
    <row r="19" spans="1:4" ht="23.15" customHeight="1" x14ac:dyDescent="0.35">
      <c r="A19" s="117" t="s">
        <v>129</v>
      </c>
      <c r="B19" s="125" t="s">
        <v>128</v>
      </c>
      <c r="C19" s="119">
        <v>1.0900000000000001</v>
      </c>
      <c r="D19" s="152"/>
    </row>
    <row r="20" spans="1:4" ht="23.15" customHeight="1" x14ac:dyDescent="0.35">
      <c r="A20" s="117" t="s">
        <v>130</v>
      </c>
      <c r="B20" s="125" t="s">
        <v>128</v>
      </c>
      <c r="C20" s="119">
        <v>1.2350000000000001</v>
      </c>
      <c r="D20" s="152"/>
    </row>
    <row r="21" spans="1:4" ht="23.15" customHeight="1" x14ac:dyDescent="0.35">
      <c r="A21" s="117" t="s">
        <v>133</v>
      </c>
      <c r="B21" s="125" t="s">
        <v>128</v>
      </c>
      <c r="C21" s="119">
        <v>0.747</v>
      </c>
      <c r="D21" s="152"/>
    </row>
    <row r="22" spans="1:4" ht="23.15" customHeight="1" x14ac:dyDescent="0.35">
      <c r="A22" s="117" t="s">
        <v>141</v>
      </c>
      <c r="B22" s="125" t="s">
        <v>128</v>
      </c>
      <c r="C22" s="126">
        <f>(C19*((C6/(C6+C8))+(C21*((C8/(C6+C8))))))</f>
        <v>1.061868290229885</v>
      </c>
      <c r="D22" s="152"/>
    </row>
    <row r="23" spans="1:4" ht="23.15" customHeight="1" x14ac:dyDescent="0.35">
      <c r="A23" s="117" t="s">
        <v>117</v>
      </c>
      <c r="B23" s="118" t="s">
        <v>118</v>
      </c>
      <c r="C23" s="127">
        <v>24</v>
      </c>
      <c r="D23" s="127" t="s">
        <v>188</v>
      </c>
    </row>
    <row r="24" spans="1:4" ht="23.15" customHeight="1" x14ac:dyDescent="0.35">
      <c r="A24" s="117" t="s">
        <v>167</v>
      </c>
      <c r="B24" s="118" t="s">
        <v>118</v>
      </c>
      <c r="C24" s="127">
        <v>25</v>
      </c>
      <c r="D24" s="127" t="s">
        <v>189</v>
      </c>
    </row>
    <row r="25" spans="1:4" ht="23.15" customHeight="1" x14ac:dyDescent="0.35">
      <c r="A25" s="117" t="s">
        <v>126</v>
      </c>
      <c r="B25" s="118" t="s">
        <v>118</v>
      </c>
      <c r="C25" s="127">
        <v>45</v>
      </c>
      <c r="D25" s="127" t="s">
        <v>191</v>
      </c>
    </row>
    <row r="26" spans="1:4" ht="23.15" customHeight="1" x14ac:dyDescent="0.35">
      <c r="A26" s="117" t="s">
        <v>124</v>
      </c>
      <c r="B26" s="118" t="s">
        <v>118</v>
      </c>
      <c r="C26" s="127">
        <v>45</v>
      </c>
      <c r="D26" s="127" t="s">
        <v>191</v>
      </c>
    </row>
    <row r="27" spans="1:4" ht="23.15" customHeight="1" x14ac:dyDescent="0.35">
      <c r="A27" s="117" t="s">
        <v>119</v>
      </c>
      <c r="B27" s="118" t="s">
        <v>127</v>
      </c>
      <c r="C27" s="127">
        <v>130</v>
      </c>
      <c r="D27" s="127" t="s">
        <v>191</v>
      </c>
    </row>
    <row r="28" spans="1:4" ht="23.15" customHeight="1" x14ac:dyDescent="0.35">
      <c r="A28" s="117" t="s">
        <v>120</v>
      </c>
      <c r="B28" s="118" t="s">
        <v>65</v>
      </c>
      <c r="C28" s="128" t="s">
        <v>181</v>
      </c>
      <c r="D28" s="136"/>
    </row>
    <row r="29" spans="1:4" ht="23.15" customHeight="1" x14ac:dyDescent="0.35">
      <c r="A29" s="117" t="s">
        <v>121</v>
      </c>
      <c r="B29" s="118" t="s">
        <v>65</v>
      </c>
      <c r="C29" s="128" t="s">
        <v>182</v>
      </c>
      <c r="D29" s="136"/>
    </row>
    <row r="30" spans="1:4" ht="23.15" customHeight="1" x14ac:dyDescent="0.35">
      <c r="A30" s="117" t="s">
        <v>122</v>
      </c>
      <c r="B30" s="118" t="s">
        <v>65</v>
      </c>
      <c r="C30" s="128" t="s">
        <v>183</v>
      </c>
      <c r="D30" s="136"/>
    </row>
    <row r="31" spans="1:4" ht="23.15" customHeight="1" x14ac:dyDescent="0.35">
      <c r="A31" s="117" t="s">
        <v>123</v>
      </c>
      <c r="B31" s="118" t="s">
        <v>143</v>
      </c>
      <c r="C31" s="129" t="s">
        <v>184</v>
      </c>
      <c r="D31" s="136"/>
    </row>
    <row r="32" spans="1:4" ht="24.75" customHeight="1" x14ac:dyDescent="0.35">
      <c r="A32" s="117" t="s">
        <v>140</v>
      </c>
      <c r="B32" s="118" t="s">
        <v>30</v>
      </c>
      <c r="C32" s="119">
        <v>7</v>
      </c>
      <c r="D32" s="136"/>
    </row>
    <row r="33" spans="1:4" ht="24.75" customHeight="1" x14ac:dyDescent="0.35">
      <c r="A33" s="130" t="s">
        <v>24</v>
      </c>
      <c r="B33" s="118" t="s">
        <v>145</v>
      </c>
      <c r="C33" s="131">
        <v>2132</v>
      </c>
      <c r="D33" s="136"/>
    </row>
    <row r="34" spans="1:4" ht="24.75" customHeight="1" x14ac:dyDescent="0.35">
      <c r="A34" s="117" t="s">
        <v>27</v>
      </c>
      <c r="B34" s="118" t="s">
        <v>146</v>
      </c>
      <c r="C34" s="132">
        <v>210</v>
      </c>
      <c r="D34" s="136"/>
    </row>
    <row r="35" spans="1:4" ht="24.75" customHeight="1" x14ac:dyDescent="0.35">
      <c r="A35" s="117" t="s">
        <v>144</v>
      </c>
      <c r="B35" s="118" t="s">
        <v>145</v>
      </c>
      <c r="C35" s="133">
        <f>0.00044*1000</f>
        <v>0.44</v>
      </c>
      <c r="D35" s="136"/>
    </row>
    <row r="36" spans="1:4" ht="24.75" customHeight="1" x14ac:dyDescent="0.35">
      <c r="A36" s="117" t="s">
        <v>147</v>
      </c>
      <c r="B36" s="118" t="s">
        <v>145</v>
      </c>
      <c r="C36" s="134">
        <f>((C6/(C6+C8))*C33)+((C8/(C6+C8))*C35)</f>
        <v>1914.5563793103447</v>
      </c>
      <c r="D36" s="136"/>
    </row>
    <row r="37" spans="1:4" ht="24.75" customHeight="1" x14ac:dyDescent="0.35">
      <c r="A37" s="130" t="s">
        <v>161</v>
      </c>
      <c r="B37" s="118" t="s">
        <v>145</v>
      </c>
      <c r="C37" s="131">
        <v>3594</v>
      </c>
      <c r="D37" s="136"/>
    </row>
    <row r="38" spans="1:4" ht="24.75" customHeight="1" x14ac:dyDescent="0.35">
      <c r="A38" s="117" t="s">
        <v>162</v>
      </c>
      <c r="B38" s="118" t="s">
        <v>145</v>
      </c>
      <c r="C38" s="133">
        <v>0.443</v>
      </c>
      <c r="D38" s="136"/>
    </row>
    <row r="39" spans="1:4" ht="24.75" customHeight="1" x14ac:dyDescent="0.35">
      <c r="A39" s="117" t="s">
        <v>32</v>
      </c>
      <c r="B39" s="118" t="s">
        <v>148</v>
      </c>
      <c r="C39" s="132" t="s">
        <v>194</v>
      </c>
      <c r="D39" s="136"/>
    </row>
    <row r="40" spans="1:4" ht="24.75" customHeight="1" x14ac:dyDescent="0.35">
      <c r="A40" s="154" t="s">
        <v>195</v>
      </c>
      <c r="B40" s="155"/>
      <c r="C40" s="155"/>
      <c r="D40" s="156"/>
    </row>
    <row r="41" spans="1:4" ht="24.75" customHeight="1" x14ac:dyDescent="0.35">
      <c r="A41" s="154"/>
      <c r="B41" s="155"/>
      <c r="C41" s="155"/>
      <c r="D41" s="156"/>
    </row>
    <row r="42" spans="1:4" ht="24.75" customHeight="1" x14ac:dyDescent="0.35">
      <c r="A42" s="157"/>
      <c r="B42" s="158"/>
      <c r="C42" s="158"/>
      <c r="D42" s="159"/>
    </row>
  </sheetData>
  <mergeCells count="4">
    <mergeCell ref="A1:D1"/>
    <mergeCell ref="D18:D22"/>
    <mergeCell ref="D4:D10"/>
    <mergeCell ref="A40:D42"/>
  </mergeCells>
  <printOptions horizontalCentered="1"/>
  <pageMargins left="0.31496062992125984" right="0.31496062992125984" top="0.39370078740157483" bottom="0.39370078740157483" header="0.31496062992125984" footer="0.31496062992125984"/>
  <pageSetup paperSize="9" orientation="portrait" horizontalDpi="90" verticalDpi="9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51300-15CA-434F-87CD-4E62C250D1FC}">
  <dimension ref="A1:N42"/>
  <sheetViews>
    <sheetView showGridLines="0" zoomScale="90" zoomScaleNormal="90" workbookViewId="0">
      <selection sqref="A1:D39"/>
    </sheetView>
  </sheetViews>
  <sheetFormatPr defaultColWidth="35.54296875" defaultRowHeight="24.75" customHeight="1" x14ac:dyDescent="0.35"/>
  <cols>
    <col min="1" max="1" width="38.26953125" style="45" bestFit="1" customWidth="1"/>
    <col min="2" max="2" width="8.7265625" style="48" bestFit="1" customWidth="1"/>
    <col min="3" max="4" width="21.7265625" style="45" customWidth="1"/>
    <col min="5" max="5" width="15.26953125" style="45" customWidth="1"/>
    <col min="6" max="16384" width="35.54296875" style="45"/>
  </cols>
  <sheetData>
    <row r="1" spans="1:14" ht="40.5" customHeight="1" x14ac:dyDescent="0.35">
      <c r="A1" s="151" t="s">
        <v>180</v>
      </c>
      <c r="B1" s="151"/>
      <c r="C1" s="151"/>
      <c r="D1" s="151"/>
    </row>
    <row r="2" spans="1:14" ht="23" x14ac:dyDescent="0.35">
      <c r="A2" s="115" t="s">
        <v>59</v>
      </c>
      <c r="B2" s="115" t="s">
        <v>131</v>
      </c>
      <c r="C2" s="116" t="s">
        <v>165</v>
      </c>
      <c r="D2" s="116" t="s">
        <v>186</v>
      </c>
    </row>
    <row r="3" spans="1:14" ht="16" x14ac:dyDescent="0.35">
      <c r="A3" s="117" t="s">
        <v>192</v>
      </c>
      <c r="B3" s="118" t="s">
        <v>193</v>
      </c>
      <c r="C3" s="135">
        <v>2200</v>
      </c>
      <c r="D3" s="123" t="s">
        <v>196</v>
      </c>
    </row>
    <row r="4" spans="1:14" ht="23.15" customHeight="1" x14ac:dyDescent="0.35">
      <c r="A4" s="117" t="s">
        <v>44</v>
      </c>
      <c r="B4" s="118" t="s">
        <v>67</v>
      </c>
      <c r="C4" s="123">
        <v>149.19999999999999</v>
      </c>
      <c r="D4" s="153"/>
    </row>
    <row r="5" spans="1:14" ht="23.15" customHeight="1" x14ac:dyDescent="0.35">
      <c r="A5" s="117" t="s">
        <v>155</v>
      </c>
      <c r="B5" s="118" t="s">
        <v>55</v>
      </c>
      <c r="C5" s="120">
        <f>C4/(C4+C6+C8)</f>
        <v>0.57261283389622342</v>
      </c>
      <c r="D5" s="153"/>
    </row>
    <row r="6" spans="1:14" ht="23.15" customHeight="1" x14ac:dyDescent="0.35">
      <c r="A6" s="117" t="s">
        <v>46</v>
      </c>
      <c r="B6" s="118" t="s">
        <v>67</v>
      </c>
      <c r="C6" s="123">
        <v>100</v>
      </c>
      <c r="D6" s="153"/>
    </row>
    <row r="7" spans="1:14" ht="23.15" customHeight="1" x14ac:dyDescent="0.35">
      <c r="A7" s="117" t="s">
        <v>156</v>
      </c>
      <c r="B7" s="118" t="s">
        <v>55</v>
      </c>
      <c r="C7" s="120">
        <f>C6/(C4+C6+C8)</f>
        <v>0.38378876266502915</v>
      </c>
      <c r="D7" s="153"/>
    </row>
    <row r="8" spans="1:14" ht="23.15" customHeight="1" x14ac:dyDescent="0.35">
      <c r="A8" s="117" t="s">
        <v>47</v>
      </c>
      <c r="B8" s="118" t="s">
        <v>67</v>
      </c>
      <c r="C8" s="119">
        <v>11.36</v>
      </c>
      <c r="D8" s="153"/>
    </row>
    <row r="9" spans="1:14" ht="23.15" customHeight="1" x14ac:dyDescent="0.35">
      <c r="A9" s="117" t="s">
        <v>157</v>
      </c>
      <c r="B9" s="118" t="s">
        <v>55</v>
      </c>
      <c r="C9" s="120">
        <f>C8/(C4+C6+C8)</f>
        <v>4.359840343874731E-2</v>
      </c>
      <c r="D9" s="153"/>
    </row>
    <row r="10" spans="1:14" ht="23.15" customHeight="1" x14ac:dyDescent="0.35">
      <c r="A10" s="117" t="s">
        <v>158</v>
      </c>
      <c r="B10" s="118" t="s">
        <v>55</v>
      </c>
      <c r="C10" s="121">
        <f>(C6+C8)/(C4+C6+C8)</f>
        <v>0.42738716610377647</v>
      </c>
      <c r="D10" s="153"/>
    </row>
    <row r="11" spans="1:14" ht="23.15" customHeight="1" x14ac:dyDescent="0.35">
      <c r="A11" s="117" t="s">
        <v>159</v>
      </c>
      <c r="B11" s="118" t="s">
        <v>40</v>
      </c>
      <c r="C11" s="122">
        <f>C4/(C6+C8)</f>
        <v>1.3397988505747125</v>
      </c>
      <c r="D11" s="123" t="s">
        <v>187</v>
      </c>
      <c r="M11" s="46"/>
    </row>
    <row r="12" spans="1:14" ht="23.15" hidden="1" customHeight="1" x14ac:dyDescent="0.35">
      <c r="A12" s="117" t="s">
        <v>50</v>
      </c>
      <c r="B12" s="118" t="s">
        <v>51</v>
      </c>
      <c r="C12" s="122">
        <v>2.2999999999999998</v>
      </c>
      <c r="D12" s="122"/>
      <c r="M12" s="46"/>
      <c r="N12" s="47"/>
    </row>
    <row r="13" spans="1:14" ht="23.15" hidden="1" customHeight="1" x14ac:dyDescent="0.35">
      <c r="A13" s="117" t="s">
        <v>52</v>
      </c>
      <c r="B13" s="118" t="s">
        <v>51</v>
      </c>
      <c r="C13" s="118">
        <f>C12/2</f>
        <v>1.1499999999999999</v>
      </c>
      <c r="D13" s="118"/>
      <c r="L13" s="46"/>
      <c r="N13" s="47"/>
    </row>
    <row r="14" spans="1:14" ht="23.15" hidden="1" customHeight="1" x14ac:dyDescent="0.35">
      <c r="A14" s="117" t="s">
        <v>53</v>
      </c>
      <c r="B14" s="118" t="s">
        <v>51</v>
      </c>
      <c r="C14" s="122">
        <f>(C10*C13)/C5</f>
        <v>0.85833780160857909</v>
      </c>
      <c r="D14" s="122"/>
    </row>
    <row r="15" spans="1:14" ht="23.15" hidden="1" customHeight="1" x14ac:dyDescent="0.35">
      <c r="A15" s="117" t="s">
        <v>57</v>
      </c>
      <c r="B15" s="118" t="s">
        <v>51</v>
      </c>
      <c r="C15" s="122">
        <f>C13+C14</f>
        <v>2.0083378016085791</v>
      </c>
      <c r="D15" s="122"/>
    </row>
    <row r="16" spans="1:14" ht="23.15" hidden="1" customHeight="1" x14ac:dyDescent="0.35">
      <c r="A16" s="117" t="s">
        <v>62</v>
      </c>
      <c r="B16" s="118" t="s">
        <v>63</v>
      </c>
      <c r="C16" s="118">
        <v>16</v>
      </c>
      <c r="D16" s="118"/>
      <c r="I16" s="46"/>
    </row>
    <row r="17" spans="1:4" ht="23.15" hidden="1" customHeight="1" x14ac:dyDescent="0.35">
      <c r="A17" s="117" t="s">
        <v>64</v>
      </c>
      <c r="B17" s="118" t="s">
        <v>65</v>
      </c>
      <c r="C17" s="124">
        <f>C16/C15</f>
        <v>7.9667872542083273</v>
      </c>
      <c r="D17" s="124"/>
    </row>
    <row r="18" spans="1:4" ht="23.15" customHeight="1" x14ac:dyDescent="0.35">
      <c r="A18" s="117" t="s">
        <v>160</v>
      </c>
      <c r="B18" s="118" t="s">
        <v>55</v>
      </c>
      <c r="C18" s="120">
        <f>C8/(C6+C8)</f>
        <v>0.10201149425287356</v>
      </c>
      <c r="D18" s="152"/>
    </row>
    <row r="19" spans="1:4" ht="23.15" customHeight="1" x14ac:dyDescent="0.35">
      <c r="A19" s="117" t="s">
        <v>129</v>
      </c>
      <c r="B19" s="125" t="s">
        <v>128</v>
      </c>
      <c r="C19" s="119">
        <v>1.0900000000000001</v>
      </c>
      <c r="D19" s="152"/>
    </row>
    <row r="20" spans="1:4" ht="23.15" customHeight="1" x14ac:dyDescent="0.35">
      <c r="A20" s="117" t="s">
        <v>130</v>
      </c>
      <c r="B20" s="125" t="s">
        <v>128</v>
      </c>
      <c r="C20" s="119">
        <v>1.2350000000000001</v>
      </c>
      <c r="D20" s="152"/>
    </row>
    <row r="21" spans="1:4" ht="23.15" customHeight="1" x14ac:dyDescent="0.35">
      <c r="A21" s="117" t="s">
        <v>133</v>
      </c>
      <c r="B21" s="125" t="s">
        <v>128</v>
      </c>
      <c r="C21" s="119">
        <v>0.747</v>
      </c>
      <c r="D21" s="152"/>
    </row>
    <row r="22" spans="1:4" ht="23.15" customHeight="1" x14ac:dyDescent="0.35">
      <c r="A22" s="117" t="s">
        <v>141</v>
      </c>
      <c r="B22" s="125" t="s">
        <v>128</v>
      </c>
      <c r="C22" s="126">
        <f>(C19*((C6/(C6+C8))+(C21*((C8/(C6+C8))))))</f>
        <v>1.061868290229885</v>
      </c>
      <c r="D22" s="152"/>
    </row>
    <row r="23" spans="1:4" ht="23.15" customHeight="1" x14ac:dyDescent="0.35">
      <c r="A23" s="117" t="s">
        <v>117</v>
      </c>
      <c r="B23" s="118" t="s">
        <v>118</v>
      </c>
      <c r="C23" s="127">
        <v>24</v>
      </c>
      <c r="D23" s="127" t="s">
        <v>188</v>
      </c>
    </row>
    <row r="24" spans="1:4" ht="23.15" customHeight="1" x14ac:dyDescent="0.35">
      <c r="A24" s="117" t="s">
        <v>167</v>
      </c>
      <c r="B24" s="118" t="s">
        <v>118</v>
      </c>
      <c r="C24" s="127">
        <v>25</v>
      </c>
      <c r="D24" s="127" t="s">
        <v>189</v>
      </c>
    </row>
    <row r="25" spans="1:4" ht="23.15" customHeight="1" x14ac:dyDescent="0.35">
      <c r="A25" s="117" t="s">
        <v>126</v>
      </c>
      <c r="B25" s="118" t="s">
        <v>118</v>
      </c>
      <c r="C25" s="127">
        <v>45</v>
      </c>
      <c r="D25" s="127" t="s">
        <v>191</v>
      </c>
    </row>
    <row r="26" spans="1:4" ht="23.15" customHeight="1" x14ac:dyDescent="0.35">
      <c r="A26" s="117" t="s">
        <v>124</v>
      </c>
      <c r="B26" s="118" t="s">
        <v>118</v>
      </c>
      <c r="C26" s="127">
        <v>45</v>
      </c>
      <c r="D26" s="127" t="s">
        <v>191</v>
      </c>
    </row>
    <row r="27" spans="1:4" ht="23.15" customHeight="1" x14ac:dyDescent="0.35">
      <c r="A27" s="117" t="s">
        <v>119</v>
      </c>
      <c r="B27" s="118" t="s">
        <v>127</v>
      </c>
      <c r="C27" s="127">
        <v>130</v>
      </c>
      <c r="D27" s="127" t="s">
        <v>191</v>
      </c>
    </row>
    <row r="28" spans="1:4" ht="23.15" customHeight="1" x14ac:dyDescent="0.35">
      <c r="A28" s="117" t="s">
        <v>120</v>
      </c>
      <c r="B28" s="118" t="s">
        <v>65</v>
      </c>
      <c r="C28" s="128" t="s">
        <v>181</v>
      </c>
      <c r="D28" s="136"/>
    </row>
    <row r="29" spans="1:4" ht="23.15" customHeight="1" x14ac:dyDescent="0.35">
      <c r="A29" s="117" t="s">
        <v>121</v>
      </c>
      <c r="B29" s="118" t="s">
        <v>65</v>
      </c>
      <c r="C29" s="128" t="s">
        <v>182</v>
      </c>
      <c r="D29" s="136"/>
    </row>
    <row r="30" spans="1:4" ht="23.15" customHeight="1" x14ac:dyDescent="0.35">
      <c r="A30" s="117" t="s">
        <v>122</v>
      </c>
      <c r="B30" s="118" t="s">
        <v>65</v>
      </c>
      <c r="C30" s="128" t="s">
        <v>183</v>
      </c>
      <c r="D30" s="136"/>
    </row>
    <row r="31" spans="1:4" ht="23.15" customHeight="1" x14ac:dyDescent="0.35">
      <c r="A31" s="117" t="s">
        <v>123</v>
      </c>
      <c r="B31" s="118" t="s">
        <v>143</v>
      </c>
      <c r="C31" s="129" t="s">
        <v>184</v>
      </c>
      <c r="D31" s="136"/>
    </row>
    <row r="32" spans="1:4" ht="24.75" customHeight="1" x14ac:dyDescent="0.35">
      <c r="A32" s="117" t="s">
        <v>140</v>
      </c>
      <c r="B32" s="118" t="s">
        <v>30</v>
      </c>
      <c r="C32" s="119">
        <v>7</v>
      </c>
      <c r="D32" s="136"/>
    </row>
    <row r="33" spans="1:4" ht="24.75" customHeight="1" x14ac:dyDescent="0.35">
      <c r="A33" s="130" t="s">
        <v>24</v>
      </c>
      <c r="B33" s="118" t="s">
        <v>145</v>
      </c>
      <c r="C33" s="131">
        <v>2132</v>
      </c>
      <c r="D33" s="136"/>
    </row>
    <row r="34" spans="1:4" ht="24.75" customHeight="1" x14ac:dyDescent="0.35">
      <c r="A34" s="117" t="s">
        <v>27</v>
      </c>
      <c r="B34" s="118" t="s">
        <v>146</v>
      </c>
      <c r="C34" s="132">
        <v>210</v>
      </c>
      <c r="D34" s="136"/>
    </row>
    <row r="35" spans="1:4" ht="24.75" customHeight="1" x14ac:dyDescent="0.35">
      <c r="A35" s="117" t="s">
        <v>144</v>
      </c>
      <c r="B35" s="118" t="s">
        <v>145</v>
      </c>
      <c r="C35" s="133">
        <f>0.00044*1000</f>
        <v>0.44</v>
      </c>
      <c r="D35" s="136"/>
    </row>
    <row r="36" spans="1:4" ht="24.75" customHeight="1" x14ac:dyDescent="0.35">
      <c r="A36" s="117" t="s">
        <v>147</v>
      </c>
      <c r="B36" s="118" t="s">
        <v>145</v>
      </c>
      <c r="C36" s="134">
        <f>((C6/(C6+C8))*C33)+((C8/(C6+C8))*C35)</f>
        <v>1914.5563793103447</v>
      </c>
      <c r="D36" s="136"/>
    </row>
    <row r="37" spans="1:4" ht="24.75" customHeight="1" x14ac:dyDescent="0.35">
      <c r="A37" s="130" t="s">
        <v>161</v>
      </c>
      <c r="B37" s="118" t="s">
        <v>145</v>
      </c>
      <c r="C37" s="131">
        <v>3594</v>
      </c>
      <c r="D37" s="136"/>
    </row>
    <row r="38" spans="1:4" ht="24.75" customHeight="1" x14ac:dyDescent="0.35">
      <c r="A38" s="117" t="s">
        <v>162</v>
      </c>
      <c r="B38" s="118" t="s">
        <v>145</v>
      </c>
      <c r="C38" s="133">
        <v>0.443</v>
      </c>
      <c r="D38" s="136"/>
    </row>
    <row r="39" spans="1:4" ht="24.75" customHeight="1" x14ac:dyDescent="0.35">
      <c r="A39" s="117" t="s">
        <v>32</v>
      </c>
      <c r="B39" s="118" t="s">
        <v>148</v>
      </c>
      <c r="C39" s="132" t="s">
        <v>194</v>
      </c>
      <c r="D39" s="136"/>
    </row>
    <row r="40" spans="1:4" ht="24.75" customHeight="1" x14ac:dyDescent="0.35">
      <c r="A40" s="154" t="s">
        <v>195</v>
      </c>
      <c r="B40" s="155"/>
      <c r="C40" s="155"/>
      <c r="D40" s="156"/>
    </row>
    <row r="41" spans="1:4" ht="24.75" customHeight="1" x14ac:dyDescent="0.35">
      <c r="A41" s="154"/>
      <c r="B41" s="155"/>
      <c r="C41" s="155"/>
      <c r="D41" s="156"/>
    </row>
    <row r="42" spans="1:4" ht="24.75" customHeight="1" x14ac:dyDescent="0.35">
      <c r="A42" s="157"/>
      <c r="B42" s="158"/>
      <c r="C42" s="158"/>
      <c r="D42" s="159"/>
    </row>
  </sheetData>
  <mergeCells count="4">
    <mergeCell ref="A1:D1"/>
    <mergeCell ref="D4:D10"/>
    <mergeCell ref="D18:D22"/>
    <mergeCell ref="A40:D42"/>
  </mergeCells>
  <printOptions horizontalCentered="1"/>
  <pageMargins left="0.31496062992125984" right="0.31496062992125984" top="0.39370078740157483" bottom="0.39370078740157483" header="0.31496062992125984" footer="0.31496062992125984"/>
  <pageSetup paperSize="9" orientation="portrait" horizontalDpi="90" verticalDpi="9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0718-6BFB-41CF-9086-BDAE02A8EEC7}">
  <dimension ref="A1:N43"/>
  <sheetViews>
    <sheetView showGridLines="0" zoomScale="90" zoomScaleNormal="90" workbookViewId="0">
      <selection activeCell="D3" sqref="D3"/>
    </sheetView>
  </sheetViews>
  <sheetFormatPr defaultColWidth="35.54296875" defaultRowHeight="24.75" customHeight="1" x14ac:dyDescent="0.35"/>
  <cols>
    <col min="1" max="1" width="38.26953125" style="45" bestFit="1" customWidth="1"/>
    <col min="2" max="2" width="8.7265625" style="48" bestFit="1" customWidth="1"/>
    <col min="3" max="4" width="21.7265625" style="45" customWidth="1"/>
    <col min="5" max="5" width="15.26953125" style="45" customWidth="1"/>
    <col min="6" max="16384" width="35.54296875" style="45"/>
  </cols>
  <sheetData>
    <row r="1" spans="1:14" ht="40.5" customHeight="1" x14ac:dyDescent="0.35">
      <c r="A1" s="151" t="s">
        <v>178</v>
      </c>
      <c r="B1" s="151"/>
      <c r="C1" s="151"/>
      <c r="D1" s="151"/>
    </row>
    <row r="2" spans="1:14" ht="23" x14ac:dyDescent="0.35">
      <c r="A2" s="115" t="s">
        <v>59</v>
      </c>
      <c r="B2" s="115" t="s">
        <v>131</v>
      </c>
      <c r="C2" s="116" t="s">
        <v>165</v>
      </c>
      <c r="D2" s="116" t="s">
        <v>186</v>
      </c>
    </row>
    <row r="3" spans="1:14" ht="16" x14ac:dyDescent="0.35">
      <c r="A3" s="117" t="s">
        <v>192</v>
      </c>
      <c r="B3" s="118" t="s">
        <v>193</v>
      </c>
      <c r="C3" s="119">
        <v>750</v>
      </c>
      <c r="D3" s="123" t="s">
        <v>190</v>
      </c>
    </row>
    <row r="4" spans="1:14" ht="23.15" customHeight="1" x14ac:dyDescent="0.35">
      <c r="A4" s="117" t="s">
        <v>44</v>
      </c>
      <c r="B4" s="118" t="s">
        <v>67</v>
      </c>
      <c r="C4" s="123">
        <v>148</v>
      </c>
      <c r="D4" s="153"/>
    </row>
    <row r="5" spans="1:14" ht="23.15" customHeight="1" x14ac:dyDescent="0.35">
      <c r="A5" s="117" t="s">
        <v>155</v>
      </c>
      <c r="B5" s="118" t="s">
        <v>55</v>
      </c>
      <c r="C5" s="120">
        <f>C4/(C4+C6+C8)</f>
        <v>0.57331009103234554</v>
      </c>
      <c r="D5" s="153"/>
    </row>
    <row r="6" spans="1:14" ht="23.15" customHeight="1" x14ac:dyDescent="0.35">
      <c r="A6" s="117" t="s">
        <v>46</v>
      </c>
      <c r="B6" s="118" t="s">
        <v>67</v>
      </c>
      <c r="C6" s="123">
        <v>100</v>
      </c>
      <c r="D6" s="153"/>
    </row>
    <row r="7" spans="1:14" ht="23.15" customHeight="1" x14ac:dyDescent="0.35">
      <c r="A7" s="117" t="s">
        <v>156</v>
      </c>
      <c r="B7" s="118" t="s">
        <v>55</v>
      </c>
      <c r="C7" s="120">
        <f>C6/(C4+C6+C8)</f>
        <v>0.38737168312996323</v>
      </c>
      <c r="D7" s="153"/>
    </row>
    <row r="8" spans="1:14" ht="23.15" customHeight="1" x14ac:dyDescent="0.35">
      <c r="A8" s="117" t="s">
        <v>47</v>
      </c>
      <c r="B8" s="118" t="s">
        <v>67</v>
      </c>
      <c r="C8" s="119">
        <v>10.15</v>
      </c>
      <c r="D8" s="153"/>
    </row>
    <row r="9" spans="1:14" ht="23.15" customHeight="1" x14ac:dyDescent="0.35">
      <c r="A9" s="117" t="s">
        <v>157</v>
      </c>
      <c r="B9" s="118" t="s">
        <v>55</v>
      </c>
      <c r="C9" s="120">
        <f>C8/(C4+C6+C8)</f>
        <v>3.9318225837691269E-2</v>
      </c>
      <c r="D9" s="153"/>
    </row>
    <row r="10" spans="1:14" ht="23.15" customHeight="1" x14ac:dyDescent="0.35">
      <c r="A10" s="117" t="s">
        <v>158</v>
      </c>
      <c r="B10" s="118" t="s">
        <v>55</v>
      </c>
      <c r="C10" s="121">
        <f>(C6+C8)/(C4+C6+C8)</f>
        <v>0.42668990896765452</v>
      </c>
      <c r="D10" s="153"/>
    </row>
    <row r="11" spans="1:14" ht="23.15" customHeight="1" x14ac:dyDescent="0.35">
      <c r="A11" s="117" t="s">
        <v>159</v>
      </c>
      <c r="B11" s="118" t="s">
        <v>40</v>
      </c>
      <c r="C11" s="122">
        <f>C4/(C6+C8)</f>
        <v>1.3436223331820245</v>
      </c>
      <c r="D11" s="123" t="s">
        <v>187</v>
      </c>
      <c r="M11" s="46"/>
    </row>
    <row r="12" spans="1:14" ht="23.15" hidden="1" customHeight="1" x14ac:dyDescent="0.35">
      <c r="A12" s="117" t="s">
        <v>50</v>
      </c>
      <c r="B12" s="118" t="s">
        <v>51</v>
      </c>
      <c r="C12" s="122">
        <v>2.2999999999999998</v>
      </c>
      <c r="D12" s="122"/>
      <c r="M12" s="46"/>
      <c r="N12" s="47"/>
    </row>
    <row r="13" spans="1:14" ht="23.15" hidden="1" customHeight="1" x14ac:dyDescent="0.35">
      <c r="A13" s="117" t="s">
        <v>52</v>
      </c>
      <c r="B13" s="118" t="s">
        <v>51</v>
      </c>
      <c r="C13" s="118">
        <f>C12/2</f>
        <v>1.1499999999999999</v>
      </c>
      <c r="D13" s="118"/>
      <c r="L13" s="46"/>
      <c r="N13" s="47"/>
    </row>
    <row r="14" spans="1:14" ht="23.15" hidden="1" customHeight="1" x14ac:dyDescent="0.35">
      <c r="A14" s="117" t="s">
        <v>53</v>
      </c>
      <c r="B14" s="118" t="s">
        <v>51</v>
      </c>
      <c r="C14" s="122">
        <f>(C10*C13)/C5</f>
        <v>0.85589527027027035</v>
      </c>
      <c r="D14" s="122"/>
    </row>
    <row r="15" spans="1:14" ht="23.15" hidden="1" customHeight="1" x14ac:dyDescent="0.35">
      <c r="A15" s="117" t="s">
        <v>57</v>
      </c>
      <c r="B15" s="118" t="s">
        <v>51</v>
      </c>
      <c r="C15" s="122">
        <f>C13+C14</f>
        <v>2.0058952702702704</v>
      </c>
      <c r="D15" s="122"/>
    </row>
    <row r="16" spans="1:14" ht="23.15" hidden="1" customHeight="1" x14ac:dyDescent="0.35">
      <c r="A16" s="117" t="s">
        <v>62</v>
      </c>
      <c r="B16" s="118" t="s">
        <v>63</v>
      </c>
      <c r="C16" s="118">
        <v>16</v>
      </c>
      <c r="D16" s="118"/>
      <c r="I16" s="46"/>
    </row>
    <row r="17" spans="1:4" ht="23.15" hidden="1" customHeight="1" x14ac:dyDescent="0.35">
      <c r="A17" s="117" t="s">
        <v>64</v>
      </c>
      <c r="B17" s="118" t="s">
        <v>65</v>
      </c>
      <c r="C17" s="124">
        <f>C16/C15</f>
        <v>7.9764882230587197</v>
      </c>
      <c r="D17" s="124"/>
    </row>
    <row r="18" spans="1:4" ht="23.15" customHeight="1" x14ac:dyDescent="0.35">
      <c r="A18" s="117" t="s">
        <v>160</v>
      </c>
      <c r="B18" s="118" t="s">
        <v>55</v>
      </c>
      <c r="C18" s="120">
        <f>C8/(C6+C8)</f>
        <v>9.2147072174307759E-2</v>
      </c>
      <c r="D18" s="152"/>
    </row>
    <row r="19" spans="1:4" ht="23.15" customHeight="1" x14ac:dyDescent="0.35">
      <c r="A19" s="117" t="s">
        <v>129</v>
      </c>
      <c r="B19" s="125" t="s">
        <v>128</v>
      </c>
      <c r="C19" s="119">
        <v>1.0900000000000001</v>
      </c>
      <c r="D19" s="152"/>
    </row>
    <row r="20" spans="1:4" ht="23.15" customHeight="1" x14ac:dyDescent="0.35">
      <c r="A20" s="117" t="s">
        <v>130</v>
      </c>
      <c r="B20" s="125" t="s">
        <v>128</v>
      </c>
      <c r="C20" s="119">
        <v>1.2350000000000001</v>
      </c>
      <c r="D20" s="152"/>
    </row>
    <row r="21" spans="1:4" ht="23.15" customHeight="1" x14ac:dyDescent="0.35">
      <c r="A21" s="117" t="s">
        <v>133</v>
      </c>
      <c r="B21" s="125" t="s">
        <v>128</v>
      </c>
      <c r="C21" s="119">
        <v>0.747</v>
      </c>
      <c r="D21" s="152"/>
    </row>
    <row r="22" spans="1:4" ht="23.15" customHeight="1" x14ac:dyDescent="0.35">
      <c r="A22" s="117" t="s">
        <v>141</v>
      </c>
      <c r="B22" s="125" t="s">
        <v>128</v>
      </c>
      <c r="C22" s="126">
        <f>(C19*((C6/(C6+C8))+(C21*((C8/(C6+C8))))))</f>
        <v>1.0645886019064912</v>
      </c>
      <c r="D22" s="152"/>
    </row>
    <row r="23" spans="1:4" ht="23.15" customHeight="1" x14ac:dyDescent="0.35">
      <c r="A23" s="117" t="s">
        <v>117</v>
      </c>
      <c r="B23" s="118" t="s">
        <v>118</v>
      </c>
      <c r="C23" s="127">
        <v>22</v>
      </c>
      <c r="D23" s="127" t="s">
        <v>188</v>
      </c>
    </row>
    <row r="24" spans="1:4" ht="23.15" customHeight="1" x14ac:dyDescent="0.35">
      <c r="A24" s="117" t="s">
        <v>167</v>
      </c>
      <c r="B24" s="118" t="s">
        <v>118</v>
      </c>
      <c r="C24" s="127">
        <v>22</v>
      </c>
      <c r="D24" s="127" t="s">
        <v>189</v>
      </c>
    </row>
    <row r="25" spans="1:4" ht="23.15" customHeight="1" x14ac:dyDescent="0.35">
      <c r="A25" s="117" t="s">
        <v>126</v>
      </c>
      <c r="B25" s="118" t="s">
        <v>118</v>
      </c>
      <c r="C25" s="127">
        <v>45</v>
      </c>
      <c r="D25" s="127" t="s">
        <v>191</v>
      </c>
    </row>
    <row r="26" spans="1:4" ht="23.15" customHeight="1" x14ac:dyDescent="0.35">
      <c r="A26" s="117" t="s">
        <v>124</v>
      </c>
      <c r="B26" s="118" t="s">
        <v>118</v>
      </c>
      <c r="C26" s="127">
        <v>45</v>
      </c>
      <c r="D26" s="127" t="s">
        <v>191</v>
      </c>
    </row>
    <row r="27" spans="1:4" ht="23.15" customHeight="1" x14ac:dyDescent="0.35">
      <c r="A27" s="117" t="s">
        <v>119</v>
      </c>
      <c r="B27" s="118" t="s">
        <v>127</v>
      </c>
      <c r="C27" s="127">
        <v>130</v>
      </c>
      <c r="D27" s="127" t="s">
        <v>191</v>
      </c>
    </row>
    <row r="28" spans="1:4" ht="23.15" customHeight="1" x14ac:dyDescent="0.35">
      <c r="A28" s="117" t="s">
        <v>120</v>
      </c>
      <c r="B28" s="118" t="s">
        <v>65</v>
      </c>
      <c r="C28" s="128" t="s">
        <v>181</v>
      </c>
      <c r="D28" s="136"/>
    </row>
    <row r="29" spans="1:4" ht="23.15" customHeight="1" x14ac:dyDescent="0.35">
      <c r="A29" s="117" t="s">
        <v>121</v>
      </c>
      <c r="B29" s="118" t="s">
        <v>65</v>
      </c>
      <c r="C29" s="128" t="s">
        <v>182</v>
      </c>
      <c r="D29" s="136"/>
    </row>
    <row r="30" spans="1:4" ht="23.15" customHeight="1" x14ac:dyDescent="0.35">
      <c r="A30" s="117" t="s">
        <v>122</v>
      </c>
      <c r="B30" s="118" t="s">
        <v>65</v>
      </c>
      <c r="C30" s="128" t="s">
        <v>183</v>
      </c>
      <c r="D30" s="136"/>
    </row>
    <row r="31" spans="1:4" ht="23.15" customHeight="1" x14ac:dyDescent="0.35">
      <c r="A31" s="117" t="s">
        <v>123</v>
      </c>
      <c r="B31" s="118" t="s">
        <v>143</v>
      </c>
      <c r="C31" s="129" t="s">
        <v>184</v>
      </c>
      <c r="D31" s="136"/>
    </row>
    <row r="32" spans="1:4" ht="24.75" customHeight="1" x14ac:dyDescent="0.35">
      <c r="A32" s="117" t="s">
        <v>140</v>
      </c>
      <c r="B32" s="118" t="s">
        <v>30</v>
      </c>
      <c r="C32" s="119">
        <v>7</v>
      </c>
      <c r="D32" s="136"/>
    </row>
    <row r="33" spans="1:4" ht="24.75" customHeight="1" x14ac:dyDescent="0.35">
      <c r="A33" s="130" t="s">
        <v>24</v>
      </c>
      <c r="B33" s="118" t="s">
        <v>145</v>
      </c>
      <c r="C33" s="131">
        <v>2132</v>
      </c>
      <c r="D33" s="136"/>
    </row>
    <row r="34" spans="1:4" ht="24.75" customHeight="1" x14ac:dyDescent="0.35">
      <c r="A34" s="117" t="s">
        <v>27</v>
      </c>
      <c r="B34" s="118" t="s">
        <v>146</v>
      </c>
      <c r="C34" s="132">
        <v>210</v>
      </c>
      <c r="D34" s="136"/>
    </row>
    <row r="35" spans="1:4" ht="24.75" customHeight="1" x14ac:dyDescent="0.35">
      <c r="A35" s="117" t="s">
        <v>144</v>
      </c>
      <c r="B35" s="118" t="s">
        <v>145</v>
      </c>
      <c r="C35" s="133">
        <f>0.00044*1000</f>
        <v>0.44</v>
      </c>
      <c r="D35" s="136"/>
    </row>
    <row r="36" spans="1:4" ht="24.75" customHeight="1" x14ac:dyDescent="0.35">
      <c r="A36" s="117" t="s">
        <v>147</v>
      </c>
      <c r="B36" s="118" t="s">
        <v>145</v>
      </c>
      <c r="C36" s="134">
        <f>((C6/(C6+C8))*C33)+((C8/(C6+C8))*C35)</f>
        <v>1935.5829868361322</v>
      </c>
      <c r="D36" s="136"/>
    </row>
    <row r="37" spans="1:4" ht="24.75" customHeight="1" x14ac:dyDescent="0.35">
      <c r="A37" s="130" t="s">
        <v>161</v>
      </c>
      <c r="B37" s="118" t="s">
        <v>145</v>
      </c>
      <c r="C37" s="131">
        <v>3594</v>
      </c>
      <c r="D37" s="136"/>
    </row>
    <row r="38" spans="1:4" ht="24.75" customHeight="1" x14ac:dyDescent="0.35">
      <c r="A38" s="117" t="s">
        <v>162</v>
      </c>
      <c r="B38" s="118" t="s">
        <v>145</v>
      </c>
      <c r="C38" s="133">
        <v>0.443</v>
      </c>
      <c r="D38" s="136"/>
    </row>
    <row r="39" spans="1:4" ht="24.75" customHeight="1" x14ac:dyDescent="0.35">
      <c r="A39" s="117" t="s">
        <v>32</v>
      </c>
      <c r="B39" s="118" t="s">
        <v>148</v>
      </c>
      <c r="C39" s="132" t="s">
        <v>194</v>
      </c>
      <c r="D39" s="136"/>
    </row>
    <row r="40" spans="1:4" ht="24.75" customHeight="1" x14ac:dyDescent="0.35">
      <c r="A40" s="154" t="s">
        <v>201</v>
      </c>
      <c r="B40" s="155"/>
      <c r="C40" s="155"/>
      <c r="D40" s="156"/>
    </row>
    <row r="41" spans="1:4" ht="24.75" customHeight="1" x14ac:dyDescent="0.35">
      <c r="A41" s="154"/>
      <c r="B41" s="155"/>
      <c r="C41" s="155"/>
      <c r="D41" s="156"/>
    </row>
    <row r="42" spans="1:4" ht="24.75" customHeight="1" x14ac:dyDescent="0.35">
      <c r="A42" s="154"/>
      <c r="B42" s="155"/>
      <c r="C42" s="155"/>
      <c r="D42" s="156"/>
    </row>
    <row r="43" spans="1:4" ht="24.75" customHeight="1" x14ac:dyDescent="0.35">
      <c r="A43" s="157"/>
      <c r="B43" s="158"/>
      <c r="C43" s="158"/>
      <c r="D43" s="159"/>
    </row>
  </sheetData>
  <mergeCells count="4">
    <mergeCell ref="A1:D1"/>
    <mergeCell ref="D4:D10"/>
    <mergeCell ref="D18:D22"/>
    <mergeCell ref="A40:D43"/>
  </mergeCells>
  <printOptions horizontalCentered="1"/>
  <pageMargins left="0.31496062992125984" right="0.31496062992125984" top="0.39370078740157483" bottom="0.39370078740157483" header="0.31496062992125984" footer="0.31496062992125984"/>
  <pageSetup paperSize="9" orientation="portrait" horizontalDpi="90" verticalDpi="9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BF0B-B013-4778-8444-D03A2402E83E}">
  <dimension ref="A1:N43"/>
  <sheetViews>
    <sheetView showGridLines="0" topLeftCell="A3" zoomScale="90" zoomScaleNormal="90" workbookViewId="0">
      <selection activeCell="C9" activeCellId="2" sqref="C5 C7 C9"/>
    </sheetView>
  </sheetViews>
  <sheetFormatPr defaultColWidth="35.54296875" defaultRowHeight="24.75" customHeight="1" x14ac:dyDescent="0.35"/>
  <cols>
    <col min="1" max="1" width="38.26953125" style="45" bestFit="1" customWidth="1"/>
    <col min="2" max="2" width="8.7265625" style="48" bestFit="1" customWidth="1"/>
    <col min="3" max="4" width="21.7265625" style="45" customWidth="1"/>
    <col min="5" max="5" width="15.26953125" style="45" customWidth="1"/>
    <col min="6" max="16384" width="35.54296875" style="45"/>
  </cols>
  <sheetData>
    <row r="1" spans="1:14" ht="40.5" customHeight="1" x14ac:dyDescent="0.35">
      <c r="A1" s="151" t="s">
        <v>180</v>
      </c>
      <c r="B1" s="151"/>
      <c r="C1" s="151"/>
      <c r="D1" s="151"/>
    </row>
    <row r="2" spans="1:14" ht="23" x14ac:dyDescent="0.35">
      <c r="A2" s="115" t="s">
        <v>59</v>
      </c>
      <c r="B2" s="115" t="s">
        <v>131</v>
      </c>
      <c r="C2" s="116" t="s">
        <v>165</v>
      </c>
      <c r="D2" s="116" t="s">
        <v>186</v>
      </c>
    </row>
    <row r="3" spans="1:14" ht="16" x14ac:dyDescent="0.35">
      <c r="A3" s="117" t="s">
        <v>192</v>
      </c>
      <c r="B3" s="118" t="s">
        <v>193</v>
      </c>
      <c r="C3" s="135">
        <v>2200</v>
      </c>
      <c r="D3" s="123" t="s">
        <v>196</v>
      </c>
    </row>
    <row r="4" spans="1:14" ht="23.15" customHeight="1" x14ac:dyDescent="0.35">
      <c r="A4" s="117" t="s">
        <v>44</v>
      </c>
      <c r="B4" s="118" t="s">
        <v>67</v>
      </c>
      <c r="C4" s="123">
        <v>148</v>
      </c>
      <c r="D4" s="153"/>
    </row>
    <row r="5" spans="1:14" ht="23.15" customHeight="1" x14ac:dyDescent="0.35">
      <c r="A5" s="117" t="s">
        <v>155</v>
      </c>
      <c r="B5" s="118" t="s">
        <v>55</v>
      </c>
      <c r="C5" s="120">
        <f>C4/(C4+C6+C8)</f>
        <v>0.57331009103234554</v>
      </c>
      <c r="D5" s="153"/>
    </row>
    <row r="6" spans="1:14" ht="23.15" customHeight="1" x14ac:dyDescent="0.35">
      <c r="A6" s="117" t="s">
        <v>46</v>
      </c>
      <c r="B6" s="118" t="s">
        <v>67</v>
      </c>
      <c r="C6" s="123">
        <v>100</v>
      </c>
      <c r="D6" s="153"/>
    </row>
    <row r="7" spans="1:14" ht="23.15" customHeight="1" x14ac:dyDescent="0.35">
      <c r="A7" s="117" t="s">
        <v>156</v>
      </c>
      <c r="B7" s="118" t="s">
        <v>55</v>
      </c>
      <c r="C7" s="120">
        <f>C6/(C4+C6+C8)</f>
        <v>0.38737168312996323</v>
      </c>
      <c r="D7" s="153"/>
    </row>
    <row r="8" spans="1:14" ht="23.15" customHeight="1" x14ac:dyDescent="0.35">
      <c r="A8" s="117" t="s">
        <v>47</v>
      </c>
      <c r="B8" s="118" t="s">
        <v>67</v>
      </c>
      <c r="C8" s="119">
        <v>10.15</v>
      </c>
      <c r="D8" s="153"/>
    </row>
    <row r="9" spans="1:14" ht="23.15" customHeight="1" x14ac:dyDescent="0.35">
      <c r="A9" s="117" t="s">
        <v>157</v>
      </c>
      <c r="B9" s="118" t="s">
        <v>55</v>
      </c>
      <c r="C9" s="120">
        <f>C8/(C4+C6+C8)</f>
        <v>3.9318225837691269E-2</v>
      </c>
      <c r="D9" s="153"/>
    </row>
    <row r="10" spans="1:14" ht="23.15" customHeight="1" x14ac:dyDescent="0.35">
      <c r="A10" s="117" t="s">
        <v>158</v>
      </c>
      <c r="B10" s="118" t="s">
        <v>55</v>
      </c>
      <c r="C10" s="121">
        <f>(C6+C8)/(C4+C6+C8)</f>
        <v>0.42668990896765452</v>
      </c>
      <c r="D10" s="153"/>
    </row>
    <row r="11" spans="1:14" ht="23.15" customHeight="1" x14ac:dyDescent="0.35">
      <c r="A11" s="117" t="s">
        <v>159</v>
      </c>
      <c r="B11" s="118" t="s">
        <v>40</v>
      </c>
      <c r="C11" s="122">
        <f>C4/(C6+C8)</f>
        <v>1.3436223331820245</v>
      </c>
      <c r="D11" s="123" t="s">
        <v>187</v>
      </c>
      <c r="M11" s="46"/>
    </row>
    <row r="12" spans="1:14" ht="23.15" hidden="1" customHeight="1" x14ac:dyDescent="0.35">
      <c r="A12" s="117" t="s">
        <v>50</v>
      </c>
      <c r="B12" s="118" t="s">
        <v>51</v>
      </c>
      <c r="C12" s="122">
        <v>2.2999999999999998</v>
      </c>
      <c r="D12" s="122"/>
      <c r="M12" s="46"/>
      <c r="N12" s="47"/>
    </row>
    <row r="13" spans="1:14" ht="23.15" hidden="1" customHeight="1" x14ac:dyDescent="0.35">
      <c r="A13" s="117" t="s">
        <v>52</v>
      </c>
      <c r="B13" s="118" t="s">
        <v>51</v>
      </c>
      <c r="C13" s="118">
        <f>C12/2</f>
        <v>1.1499999999999999</v>
      </c>
      <c r="D13" s="118"/>
      <c r="L13" s="46"/>
      <c r="N13" s="47"/>
    </row>
    <row r="14" spans="1:14" ht="23.15" hidden="1" customHeight="1" x14ac:dyDescent="0.35">
      <c r="A14" s="117" t="s">
        <v>53</v>
      </c>
      <c r="B14" s="118" t="s">
        <v>51</v>
      </c>
      <c r="C14" s="122">
        <f>(C10*C13)/C5</f>
        <v>0.85589527027027035</v>
      </c>
      <c r="D14" s="122"/>
    </row>
    <row r="15" spans="1:14" ht="23.15" hidden="1" customHeight="1" x14ac:dyDescent="0.35">
      <c r="A15" s="117" t="s">
        <v>57</v>
      </c>
      <c r="B15" s="118" t="s">
        <v>51</v>
      </c>
      <c r="C15" s="122">
        <f>C13+C14</f>
        <v>2.0058952702702704</v>
      </c>
      <c r="D15" s="122"/>
    </row>
    <row r="16" spans="1:14" ht="23.15" hidden="1" customHeight="1" x14ac:dyDescent="0.35">
      <c r="A16" s="117" t="s">
        <v>62</v>
      </c>
      <c r="B16" s="118" t="s">
        <v>63</v>
      </c>
      <c r="C16" s="118">
        <v>16</v>
      </c>
      <c r="D16" s="118"/>
      <c r="I16" s="46"/>
    </row>
    <row r="17" spans="1:4" ht="23.15" hidden="1" customHeight="1" x14ac:dyDescent="0.35">
      <c r="A17" s="117" t="s">
        <v>64</v>
      </c>
      <c r="B17" s="118" t="s">
        <v>65</v>
      </c>
      <c r="C17" s="124">
        <f>C16/C15</f>
        <v>7.9764882230587197</v>
      </c>
      <c r="D17" s="124"/>
    </row>
    <row r="18" spans="1:4" ht="23.15" customHeight="1" x14ac:dyDescent="0.35">
      <c r="A18" s="117" t="s">
        <v>160</v>
      </c>
      <c r="B18" s="118" t="s">
        <v>55</v>
      </c>
      <c r="C18" s="120">
        <f>C8/(C6+C8)</f>
        <v>9.2147072174307759E-2</v>
      </c>
      <c r="D18" s="152"/>
    </row>
    <row r="19" spans="1:4" ht="23.15" customHeight="1" x14ac:dyDescent="0.35">
      <c r="A19" s="117" t="s">
        <v>129</v>
      </c>
      <c r="B19" s="125" t="s">
        <v>128</v>
      </c>
      <c r="C19" s="119">
        <v>1.0900000000000001</v>
      </c>
      <c r="D19" s="152"/>
    </row>
    <row r="20" spans="1:4" ht="23.15" customHeight="1" x14ac:dyDescent="0.35">
      <c r="A20" s="117" t="s">
        <v>130</v>
      </c>
      <c r="B20" s="125" t="s">
        <v>128</v>
      </c>
      <c r="C20" s="119">
        <v>1.2350000000000001</v>
      </c>
      <c r="D20" s="152"/>
    </row>
    <row r="21" spans="1:4" ht="23.15" customHeight="1" x14ac:dyDescent="0.35">
      <c r="A21" s="117" t="s">
        <v>133</v>
      </c>
      <c r="B21" s="125" t="s">
        <v>128</v>
      </c>
      <c r="C21" s="119">
        <v>0.747</v>
      </c>
      <c r="D21" s="152"/>
    </row>
    <row r="22" spans="1:4" ht="23.15" customHeight="1" x14ac:dyDescent="0.35">
      <c r="A22" s="117" t="s">
        <v>141</v>
      </c>
      <c r="B22" s="125" t="s">
        <v>128</v>
      </c>
      <c r="C22" s="126">
        <f>(C19*((C6/(C6+C8))+(C21*((C8/(C6+C8))))))</f>
        <v>1.0645886019064912</v>
      </c>
      <c r="D22" s="152"/>
    </row>
    <row r="23" spans="1:4" ht="23.15" customHeight="1" x14ac:dyDescent="0.35">
      <c r="A23" s="117" t="s">
        <v>117</v>
      </c>
      <c r="B23" s="118" t="s">
        <v>118</v>
      </c>
      <c r="C23" s="127">
        <v>22</v>
      </c>
      <c r="D23" s="127" t="s">
        <v>188</v>
      </c>
    </row>
    <row r="24" spans="1:4" ht="23.15" customHeight="1" x14ac:dyDescent="0.35">
      <c r="A24" s="117" t="s">
        <v>167</v>
      </c>
      <c r="B24" s="118" t="s">
        <v>118</v>
      </c>
      <c r="C24" s="127">
        <v>22</v>
      </c>
      <c r="D24" s="127" t="s">
        <v>189</v>
      </c>
    </row>
    <row r="25" spans="1:4" ht="23.15" customHeight="1" x14ac:dyDescent="0.35">
      <c r="A25" s="117" t="s">
        <v>126</v>
      </c>
      <c r="B25" s="118" t="s">
        <v>118</v>
      </c>
      <c r="C25" s="127">
        <v>45</v>
      </c>
      <c r="D25" s="127" t="s">
        <v>191</v>
      </c>
    </row>
    <row r="26" spans="1:4" ht="23.15" customHeight="1" x14ac:dyDescent="0.35">
      <c r="A26" s="117" t="s">
        <v>124</v>
      </c>
      <c r="B26" s="118" t="s">
        <v>118</v>
      </c>
      <c r="C26" s="127">
        <v>45</v>
      </c>
      <c r="D26" s="127" t="s">
        <v>191</v>
      </c>
    </row>
    <row r="27" spans="1:4" ht="23.15" customHeight="1" x14ac:dyDescent="0.35">
      <c r="A27" s="117" t="s">
        <v>119</v>
      </c>
      <c r="B27" s="118" t="s">
        <v>127</v>
      </c>
      <c r="C27" s="127">
        <v>130</v>
      </c>
      <c r="D27" s="127" t="s">
        <v>191</v>
      </c>
    </row>
    <row r="28" spans="1:4" ht="23.15" customHeight="1" x14ac:dyDescent="0.35">
      <c r="A28" s="117" t="s">
        <v>120</v>
      </c>
      <c r="B28" s="118" t="s">
        <v>65</v>
      </c>
      <c r="C28" s="128" t="s">
        <v>181</v>
      </c>
      <c r="D28" s="136"/>
    </row>
    <row r="29" spans="1:4" ht="23.15" customHeight="1" x14ac:dyDescent="0.35">
      <c r="A29" s="117" t="s">
        <v>121</v>
      </c>
      <c r="B29" s="118" t="s">
        <v>65</v>
      </c>
      <c r="C29" s="128" t="s">
        <v>182</v>
      </c>
      <c r="D29" s="136"/>
    </row>
    <row r="30" spans="1:4" ht="23.15" customHeight="1" x14ac:dyDescent="0.35">
      <c r="A30" s="117" t="s">
        <v>122</v>
      </c>
      <c r="B30" s="118" t="s">
        <v>65</v>
      </c>
      <c r="C30" s="128" t="s">
        <v>183</v>
      </c>
      <c r="D30" s="136"/>
    </row>
    <row r="31" spans="1:4" ht="23.15" customHeight="1" x14ac:dyDescent="0.35">
      <c r="A31" s="117" t="s">
        <v>123</v>
      </c>
      <c r="B31" s="118" t="s">
        <v>143</v>
      </c>
      <c r="C31" s="129" t="s">
        <v>184</v>
      </c>
      <c r="D31" s="136"/>
    </row>
    <row r="32" spans="1:4" ht="24.75" customHeight="1" x14ac:dyDescent="0.35">
      <c r="A32" s="117" t="s">
        <v>140</v>
      </c>
      <c r="B32" s="118" t="s">
        <v>30</v>
      </c>
      <c r="C32" s="119">
        <v>7</v>
      </c>
      <c r="D32" s="136"/>
    </row>
    <row r="33" spans="1:4" ht="24.75" customHeight="1" x14ac:dyDescent="0.35">
      <c r="A33" s="130" t="s">
        <v>24</v>
      </c>
      <c r="B33" s="118" t="s">
        <v>145</v>
      </c>
      <c r="C33" s="131">
        <v>2132</v>
      </c>
      <c r="D33" s="136"/>
    </row>
    <row r="34" spans="1:4" ht="24.75" customHeight="1" x14ac:dyDescent="0.35">
      <c r="A34" s="117" t="s">
        <v>27</v>
      </c>
      <c r="B34" s="118" t="s">
        <v>146</v>
      </c>
      <c r="C34" s="132">
        <v>210</v>
      </c>
      <c r="D34" s="136"/>
    </row>
    <row r="35" spans="1:4" ht="24.75" customHeight="1" x14ac:dyDescent="0.35">
      <c r="A35" s="117" t="s">
        <v>144</v>
      </c>
      <c r="B35" s="118" t="s">
        <v>145</v>
      </c>
      <c r="C35" s="133">
        <f>0.00044*1000</f>
        <v>0.44</v>
      </c>
      <c r="D35" s="136"/>
    </row>
    <row r="36" spans="1:4" ht="24.75" customHeight="1" x14ac:dyDescent="0.35">
      <c r="A36" s="117" t="s">
        <v>147</v>
      </c>
      <c r="B36" s="118" t="s">
        <v>145</v>
      </c>
      <c r="C36" s="134">
        <f>((C6/(C6+C8))*C33)+((C8/(C6+C8))*C35)</f>
        <v>1935.5829868361322</v>
      </c>
      <c r="D36" s="136"/>
    </row>
    <row r="37" spans="1:4" ht="24.75" customHeight="1" x14ac:dyDescent="0.35">
      <c r="A37" s="130" t="s">
        <v>161</v>
      </c>
      <c r="B37" s="118" t="s">
        <v>145</v>
      </c>
      <c r="C37" s="131">
        <v>3594</v>
      </c>
      <c r="D37" s="136"/>
    </row>
    <row r="38" spans="1:4" ht="24.75" customHeight="1" x14ac:dyDescent="0.35">
      <c r="A38" s="117" t="s">
        <v>162</v>
      </c>
      <c r="B38" s="118" t="s">
        <v>145</v>
      </c>
      <c r="C38" s="133">
        <v>0.443</v>
      </c>
      <c r="D38" s="136"/>
    </row>
    <row r="39" spans="1:4" ht="24.75" customHeight="1" x14ac:dyDescent="0.35">
      <c r="A39" s="117" t="s">
        <v>32</v>
      </c>
      <c r="B39" s="118" t="s">
        <v>148</v>
      </c>
      <c r="C39" s="132" t="s">
        <v>194</v>
      </c>
      <c r="D39" s="136"/>
    </row>
    <row r="40" spans="1:4" ht="24.75" customHeight="1" x14ac:dyDescent="0.35">
      <c r="A40" s="154" t="s">
        <v>201</v>
      </c>
      <c r="B40" s="155"/>
      <c r="C40" s="155"/>
      <c r="D40" s="156"/>
    </row>
    <row r="41" spans="1:4" ht="24.75" customHeight="1" x14ac:dyDescent="0.35">
      <c r="A41" s="154"/>
      <c r="B41" s="155"/>
      <c r="C41" s="155"/>
      <c r="D41" s="156"/>
    </row>
    <row r="42" spans="1:4" ht="24.75" customHeight="1" x14ac:dyDescent="0.35">
      <c r="A42" s="154"/>
      <c r="B42" s="155"/>
      <c r="C42" s="155"/>
      <c r="D42" s="156"/>
    </row>
    <row r="43" spans="1:4" ht="24.75" customHeight="1" x14ac:dyDescent="0.35">
      <c r="A43" s="157"/>
      <c r="B43" s="158"/>
      <c r="C43" s="158"/>
      <c r="D43" s="159"/>
    </row>
  </sheetData>
  <mergeCells count="4">
    <mergeCell ref="A1:D1"/>
    <mergeCell ref="D4:D10"/>
    <mergeCell ref="D18:D22"/>
    <mergeCell ref="A40:D43"/>
  </mergeCells>
  <printOptions horizontalCentered="1"/>
  <pageMargins left="0.31496062992125984" right="0.31496062992125984" top="0.39370078740157483" bottom="0.39370078740157483" header="0.31496062992125984" footer="0.31496062992125984"/>
  <pageSetup paperSize="9" orientation="portrait" horizontalDpi="90" verticalDpi="9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D48C-2E8F-48F0-8943-17C6EF540B62}">
  <dimension ref="A1:N43"/>
  <sheetViews>
    <sheetView showGridLines="0" zoomScale="90" zoomScaleNormal="90" workbookViewId="0">
      <selection sqref="A1:D43"/>
    </sheetView>
  </sheetViews>
  <sheetFormatPr defaultColWidth="35.54296875" defaultRowHeight="24.75" customHeight="1" x14ac:dyDescent="0.35"/>
  <cols>
    <col min="1" max="1" width="38.26953125" style="45" bestFit="1" customWidth="1"/>
    <col min="2" max="2" width="8.7265625" style="48" bestFit="1" customWidth="1"/>
    <col min="3" max="4" width="21.7265625" style="45" customWidth="1"/>
    <col min="5" max="5" width="15.26953125" style="45" customWidth="1"/>
    <col min="6" max="16384" width="35.54296875" style="45"/>
  </cols>
  <sheetData>
    <row r="1" spans="1:14" ht="40.5" customHeight="1" x14ac:dyDescent="0.35">
      <c r="A1" s="151" t="s">
        <v>178</v>
      </c>
      <c r="B1" s="151"/>
      <c r="C1" s="151"/>
      <c r="D1" s="151"/>
    </row>
    <row r="2" spans="1:14" ht="23" x14ac:dyDescent="0.35">
      <c r="A2" s="115" t="s">
        <v>59</v>
      </c>
      <c r="B2" s="115" t="s">
        <v>131</v>
      </c>
      <c r="C2" s="116" t="s">
        <v>165</v>
      </c>
      <c r="D2" s="116" t="s">
        <v>186</v>
      </c>
    </row>
    <row r="3" spans="1:14" ht="16" x14ac:dyDescent="0.35">
      <c r="A3" s="117" t="s">
        <v>192</v>
      </c>
      <c r="B3" s="118" t="s">
        <v>193</v>
      </c>
      <c r="C3" s="119">
        <v>750</v>
      </c>
      <c r="D3" s="123" t="s">
        <v>190</v>
      </c>
    </row>
    <row r="4" spans="1:14" ht="23.15" customHeight="1" x14ac:dyDescent="0.35">
      <c r="A4" s="117" t="s">
        <v>44</v>
      </c>
      <c r="B4" s="118" t="s">
        <v>67</v>
      </c>
      <c r="C4" s="123">
        <v>146</v>
      </c>
      <c r="D4" s="153"/>
    </row>
    <row r="5" spans="1:14" ht="23.15" customHeight="1" x14ac:dyDescent="0.35">
      <c r="A5" s="117" t="s">
        <v>155</v>
      </c>
      <c r="B5" s="118" t="s">
        <v>55</v>
      </c>
      <c r="C5" s="120">
        <f>C4/(C4+C6+C8)</f>
        <v>0.57266130613845856</v>
      </c>
      <c r="D5" s="153"/>
    </row>
    <row r="6" spans="1:14" ht="23.15" customHeight="1" x14ac:dyDescent="0.35">
      <c r="A6" s="117" t="s">
        <v>46</v>
      </c>
      <c r="B6" s="118" t="s">
        <v>67</v>
      </c>
      <c r="C6" s="123">
        <v>100</v>
      </c>
      <c r="D6" s="153"/>
    </row>
    <row r="7" spans="1:14" ht="23.15" customHeight="1" x14ac:dyDescent="0.35">
      <c r="A7" s="117" t="s">
        <v>156</v>
      </c>
      <c r="B7" s="118" t="s">
        <v>55</v>
      </c>
      <c r="C7" s="120">
        <f>C6/(C4+C6+C8)</f>
        <v>0.39223377132771131</v>
      </c>
      <c r="D7" s="153"/>
    </row>
    <row r="8" spans="1:14" ht="23.15" customHeight="1" x14ac:dyDescent="0.35">
      <c r="A8" s="117" t="s">
        <v>47</v>
      </c>
      <c r="B8" s="118" t="s">
        <v>67</v>
      </c>
      <c r="C8" s="119">
        <v>8.9499999999999993</v>
      </c>
      <c r="D8" s="153"/>
    </row>
    <row r="9" spans="1:14" ht="23.15" customHeight="1" x14ac:dyDescent="0.35">
      <c r="A9" s="117" t="s">
        <v>157</v>
      </c>
      <c r="B9" s="118" t="s">
        <v>55</v>
      </c>
      <c r="C9" s="120">
        <f>C8/(C4+C6+C8)</f>
        <v>3.5104922533830164E-2</v>
      </c>
      <c r="D9" s="153"/>
    </row>
    <row r="10" spans="1:14" ht="23.15" customHeight="1" x14ac:dyDescent="0.35">
      <c r="A10" s="117" t="s">
        <v>158</v>
      </c>
      <c r="B10" s="118" t="s">
        <v>55</v>
      </c>
      <c r="C10" s="121">
        <f>(C6+C8)/(C4+C6+C8)</f>
        <v>0.4273386938615415</v>
      </c>
      <c r="D10" s="153"/>
    </row>
    <row r="11" spans="1:14" ht="23.15" customHeight="1" x14ac:dyDescent="0.35">
      <c r="A11" s="117" t="s">
        <v>159</v>
      </c>
      <c r="B11" s="118" t="s">
        <v>40</v>
      </c>
      <c r="C11" s="122">
        <f>C4/(C6+C8)</f>
        <v>1.3400642496558053</v>
      </c>
      <c r="D11" s="123" t="s">
        <v>187</v>
      </c>
      <c r="M11" s="46"/>
    </row>
    <row r="12" spans="1:14" ht="23.15" hidden="1" customHeight="1" x14ac:dyDescent="0.35">
      <c r="A12" s="117" t="s">
        <v>50</v>
      </c>
      <c r="B12" s="118" t="s">
        <v>51</v>
      </c>
      <c r="C12" s="122">
        <v>2.2999999999999998</v>
      </c>
      <c r="D12" s="122"/>
      <c r="M12" s="46"/>
      <c r="N12" s="47"/>
    </row>
    <row r="13" spans="1:14" ht="23.15" hidden="1" customHeight="1" x14ac:dyDescent="0.35">
      <c r="A13" s="117" t="s">
        <v>52</v>
      </c>
      <c r="B13" s="118" t="s">
        <v>51</v>
      </c>
      <c r="C13" s="118">
        <f>C12/2</f>
        <v>1.1499999999999999</v>
      </c>
      <c r="D13" s="118"/>
      <c r="L13" s="46"/>
      <c r="N13" s="47"/>
    </row>
    <row r="14" spans="1:14" ht="23.15" hidden="1" customHeight="1" x14ac:dyDescent="0.35">
      <c r="A14" s="117" t="s">
        <v>53</v>
      </c>
      <c r="B14" s="118" t="s">
        <v>51</v>
      </c>
      <c r="C14" s="122">
        <f>(C10*C13)/C5</f>
        <v>0.85816780821917804</v>
      </c>
      <c r="D14" s="122"/>
    </row>
    <row r="15" spans="1:14" ht="23.15" hidden="1" customHeight="1" x14ac:dyDescent="0.35">
      <c r="A15" s="117" t="s">
        <v>57</v>
      </c>
      <c r="B15" s="118" t="s">
        <v>51</v>
      </c>
      <c r="C15" s="122">
        <f>C13+C14</f>
        <v>2.0081678082191781</v>
      </c>
      <c r="D15" s="122"/>
    </row>
    <row r="16" spans="1:14" ht="23.15" hidden="1" customHeight="1" x14ac:dyDescent="0.35">
      <c r="A16" s="117" t="s">
        <v>62</v>
      </c>
      <c r="B16" s="118" t="s">
        <v>63</v>
      </c>
      <c r="C16" s="118">
        <v>16</v>
      </c>
      <c r="D16" s="118"/>
      <c r="I16" s="46"/>
    </row>
    <row r="17" spans="1:4" ht="23.15" hidden="1" customHeight="1" x14ac:dyDescent="0.35">
      <c r="A17" s="117" t="s">
        <v>64</v>
      </c>
      <c r="B17" s="118" t="s">
        <v>65</v>
      </c>
      <c r="C17" s="124">
        <f>C16/C15</f>
        <v>7.9674616506220319</v>
      </c>
      <c r="D17" s="124"/>
    </row>
    <row r="18" spans="1:4" ht="23.15" customHeight="1" x14ac:dyDescent="0.35">
      <c r="A18" s="117" t="s">
        <v>160</v>
      </c>
      <c r="B18" s="118" t="s">
        <v>55</v>
      </c>
      <c r="C18" s="120">
        <f>C8/(C6+C8)</f>
        <v>8.2147774208352453E-2</v>
      </c>
      <c r="D18" s="152"/>
    </row>
    <row r="19" spans="1:4" ht="23.15" customHeight="1" x14ac:dyDescent="0.35">
      <c r="A19" s="117" t="s">
        <v>129</v>
      </c>
      <c r="B19" s="125" t="s">
        <v>128</v>
      </c>
      <c r="C19" s="119">
        <v>1.0900000000000001</v>
      </c>
      <c r="D19" s="152"/>
    </row>
    <row r="20" spans="1:4" ht="23.15" customHeight="1" x14ac:dyDescent="0.35">
      <c r="A20" s="117" t="s">
        <v>130</v>
      </c>
      <c r="B20" s="125" t="s">
        <v>128</v>
      </c>
      <c r="C20" s="119">
        <v>1.2350000000000001</v>
      </c>
      <c r="D20" s="152"/>
    </row>
    <row r="21" spans="1:4" ht="23.15" customHeight="1" x14ac:dyDescent="0.35">
      <c r="A21" s="117" t="s">
        <v>133</v>
      </c>
      <c r="B21" s="125" t="s">
        <v>128</v>
      </c>
      <c r="C21" s="119">
        <v>0.747</v>
      </c>
      <c r="D21" s="152"/>
    </row>
    <row r="22" spans="1:4" ht="23.15" customHeight="1" x14ac:dyDescent="0.35">
      <c r="A22" s="117" t="s">
        <v>141</v>
      </c>
      <c r="B22" s="125" t="s">
        <v>128</v>
      </c>
      <c r="C22" s="126">
        <f>(C19*((C6/(C6+C8))+(C21*((C8/(C6+C8))))))</f>
        <v>1.0673461083065625</v>
      </c>
      <c r="D22" s="152"/>
    </row>
    <row r="23" spans="1:4" ht="23.15" customHeight="1" x14ac:dyDescent="0.35">
      <c r="A23" s="117" t="s">
        <v>117</v>
      </c>
      <c r="B23" s="118" t="s">
        <v>118</v>
      </c>
      <c r="C23" s="127">
        <v>22</v>
      </c>
      <c r="D23" s="127" t="s">
        <v>188</v>
      </c>
    </row>
    <row r="24" spans="1:4" ht="23.15" customHeight="1" x14ac:dyDescent="0.35">
      <c r="A24" s="117" t="s">
        <v>167</v>
      </c>
      <c r="B24" s="118" t="s">
        <v>118</v>
      </c>
      <c r="C24" s="127">
        <v>22</v>
      </c>
      <c r="D24" s="127" t="s">
        <v>189</v>
      </c>
    </row>
    <row r="25" spans="1:4" ht="23.15" customHeight="1" x14ac:dyDescent="0.35">
      <c r="A25" s="117" t="s">
        <v>126</v>
      </c>
      <c r="B25" s="118" t="s">
        <v>118</v>
      </c>
      <c r="C25" s="127">
        <v>45</v>
      </c>
      <c r="D25" s="127" t="s">
        <v>191</v>
      </c>
    </row>
    <row r="26" spans="1:4" ht="23.15" customHeight="1" x14ac:dyDescent="0.35">
      <c r="A26" s="117" t="s">
        <v>124</v>
      </c>
      <c r="B26" s="118" t="s">
        <v>118</v>
      </c>
      <c r="C26" s="127">
        <v>45</v>
      </c>
      <c r="D26" s="127" t="s">
        <v>191</v>
      </c>
    </row>
    <row r="27" spans="1:4" ht="23.15" customHeight="1" x14ac:dyDescent="0.35">
      <c r="A27" s="117" t="s">
        <v>119</v>
      </c>
      <c r="B27" s="118" t="s">
        <v>127</v>
      </c>
      <c r="C27" s="127">
        <v>130</v>
      </c>
      <c r="D27" s="127" t="s">
        <v>191</v>
      </c>
    </row>
    <row r="28" spans="1:4" ht="23.15" customHeight="1" x14ac:dyDescent="0.35">
      <c r="A28" s="117" t="s">
        <v>120</v>
      </c>
      <c r="B28" s="118" t="s">
        <v>65</v>
      </c>
      <c r="C28" s="128" t="s">
        <v>181</v>
      </c>
      <c r="D28" s="136"/>
    </row>
    <row r="29" spans="1:4" ht="23.15" customHeight="1" x14ac:dyDescent="0.35">
      <c r="A29" s="117" t="s">
        <v>121</v>
      </c>
      <c r="B29" s="118" t="s">
        <v>65</v>
      </c>
      <c r="C29" s="128" t="s">
        <v>182</v>
      </c>
      <c r="D29" s="136"/>
    </row>
    <row r="30" spans="1:4" ht="23.15" customHeight="1" x14ac:dyDescent="0.35">
      <c r="A30" s="117" t="s">
        <v>122</v>
      </c>
      <c r="B30" s="118" t="s">
        <v>65</v>
      </c>
      <c r="C30" s="128" t="s">
        <v>183</v>
      </c>
      <c r="D30" s="136"/>
    </row>
    <row r="31" spans="1:4" ht="23.15" customHeight="1" x14ac:dyDescent="0.35">
      <c r="A31" s="117" t="s">
        <v>123</v>
      </c>
      <c r="B31" s="118" t="s">
        <v>143</v>
      </c>
      <c r="C31" s="129" t="s">
        <v>184</v>
      </c>
      <c r="D31" s="136"/>
    </row>
    <row r="32" spans="1:4" ht="24.75" customHeight="1" x14ac:dyDescent="0.35">
      <c r="A32" s="117" t="s">
        <v>140</v>
      </c>
      <c r="B32" s="118" t="s">
        <v>30</v>
      </c>
      <c r="C32" s="119">
        <v>7</v>
      </c>
      <c r="D32" s="136"/>
    </row>
    <row r="33" spans="1:4" ht="24.75" customHeight="1" x14ac:dyDescent="0.35">
      <c r="A33" s="130" t="s">
        <v>24</v>
      </c>
      <c r="B33" s="118" t="s">
        <v>145</v>
      </c>
      <c r="C33" s="131">
        <v>2132</v>
      </c>
      <c r="D33" s="136"/>
    </row>
    <row r="34" spans="1:4" ht="24.75" customHeight="1" x14ac:dyDescent="0.35">
      <c r="A34" s="117" t="s">
        <v>27</v>
      </c>
      <c r="B34" s="118" t="s">
        <v>146</v>
      </c>
      <c r="C34" s="132">
        <v>210</v>
      </c>
      <c r="D34" s="136"/>
    </row>
    <row r="35" spans="1:4" ht="24.75" customHeight="1" x14ac:dyDescent="0.35">
      <c r="A35" s="117" t="s">
        <v>144</v>
      </c>
      <c r="B35" s="118" t="s">
        <v>145</v>
      </c>
      <c r="C35" s="133">
        <f>0.00044*1000</f>
        <v>0.44</v>
      </c>
      <c r="D35" s="136"/>
    </row>
    <row r="36" spans="1:4" ht="24.75" customHeight="1" x14ac:dyDescent="0.35">
      <c r="A36" s="117" t="s">
        <v>147</v>
      </c>
      <c r="B36" s="118" t="s">
        <v>145</v>
      </c>
      <c r="C36" s="134">
        <f>((C6/(C6+C8))*C33)+((C8/(C6+C8))*C35)</f>
        <v>1956.8970904084442</v>
      </c>
      <c r="D36" s="136"/>
    </row>
    <row r="37" spans="1:4" ht="24.75" customHeight="1" x14ac:dyDescent="0.35">
      <c r="A37" s="130" t="s">
        <v>161</v>
      </c>
      <c r="B37" s="118" t="s">
        <v>145</v>
      </c>
      <c r="C37" s="131">
        <v>3594</v>
      </c>
      <c r="D37" s="136"/>
    </row>
    <row r="38" spans="1:4" ht="24.75" customHeight="1" x14ac:dyDescent="0.35">
      <c r="A38" s="117" t="s">
        <v>162</v>
      </c>
      <c r="B38" s="118" t="s">
        <v>145</v>
      </c>
      <c r="C38" s="133">
        <v>0.443</v>
      </c>
      <c r="D38" s="136"/>
    </row>
    <row r="39" spans="1:4" ht="24.75" customHeight="1" x14ac:dyDescent="0.35">
      <c r="A39" s="117" t="s">
        <v>32</v>
      </c>
      <c r="B39" s="118" t="s">
        <v>148</v>
      </c>
      <c r="C39" s="132" t="s">
        <v>194</v>
      </c>
      <c r="D39" s="136"/>
    </row>
    <row r="40" spans="1:4" ht="24.75" customHeight="1" x14ac:dyDescent="0.35">
      <c r="A40" s="154" t="s">
        <v>202</v>
      </c>
      <c r="B40" s="155"/>
      <c r="C40" s="155"/>
      <c r="D40" s="156"/>
    </row>
    <row r="41" spans="1:4" ht="24.75" customHeight="1" x14ac:dyDescent="0.35">
      <c r="A41" s="154"/>
      <c r="B41" s="155"/>
      <c r="C41" s="155"/>
      <c r="D41" s="156"/>
    </row>
    <row r="42" spans="1:4" ht="24.75" customHeight="1" x14ac:dyDescent="0.35">
      <c r="A42" s="154"/>
      <c r="B42" s="155"/>
      <c r="C42" s="155"/>
      <c r="D42" s="156"/>
    </row>
    <row r="43" spans="1:4" ht="33.75" customHeight="1" x14ac:dyDescent="0.35">
      <c r="A43" s="157"/>
      <c r="B43" s="158"/>
      <c r="C43" s="158"/>
      <c r="D43" s="159"/>
    </row>
  </sheetData>
  <mergeCells count="4">
    <mergeCell ref="A1:D1"/>
    <mergeCell ref="D4:D10"/>
    <mergeCell ref="D18:D22"/>
    <mergeCell ref="A40:D43"/>
  </mergeCells>
  <printOptions horizontalCentered="1"/>
  <pageMargins left="0.31496062992125984" right="0.31496062992125984" top="0.19685039370078741" bottom="0.19685039370078741" header="0.31496062992125984" footer="0.31496062992125984"/>
  <pageSetup paperSize="9" scale="90" orientation="portrait" horizontalDpi="90" verticalDpi="9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B1F2-809E-4B21-BDCA-F264E8DA0F27}">
  <dimension ref="A1:N43"/>
  <sheetViews>
    <sheetView showGridLines="0" zoomScale="90" zoomScaleNormal="90" workbookViewId="0">
      <selection sqref="A1:D43"/>
    </sheetView>
  </sheetViews>
  <sheetFormatPr defaultColWidth="35.54296875" defaultRowHeight="24.75" customHeight="1" x14ac:dyDescent="0.35"/>
  <cols>
    <col min="1" max="1" width="38.26953125" style="45" bestFit="1" customWidth="1"/>
    <col min="2" max="2" width="8.7265625" style="48" bestFit="1" customWidth="1"/>
    <col min="3" max="4" width="21.7265625" style="45" customWidth="1"/>
    <col min="5" max="5" width="15.26953125" style="45" customWidth="1"/>
    <col min="6" max="16384" width="35.54296875" style="45"/>
  </cols>
  <sheetData>
    <row r="1" spans="1:14" ht="40.5" customHeight="1" x14ac:dyDescent="0.35">
      <c r="A1" s="151" t="s">
        <v>180</v>
      </c>
      <c r="B1" s="151"/>
      <c r="C1" s="151"/>
      <c r="D1" s="151"/>
    </row>
    <row r="2" spans="1:14" ht="23" x14ac:dyDescent="0.35">
      <c r="A2" s="115" t="s">
        <v>59</v>
      </c>
      <c r="B2" s="115" t="s">
        <v>131</v>
      </c>
      <c r="C2" s="116" t="s">
        <v>165</v>
      </c>
      <c r="D2" s="116" t="s">
        <v>186</v>
      </c>
    </row>
    <row r="3" spans="1:14" ht="16" x14ac:dyDescent="0.35">
      <c r="A3" s="117" t="s">
        <v>192</v>
      </c>
      <c r="B3" s="118" t="s">
        <v>193</v>
      </c>
      <c r="C3" s="135">
        <v>2200</v>
      </c>
      <c r="D3" s="123" t="s">
        <v>196</v>
      </c>
    </row>
    <row r="4" spans="1:14" ht="23.15" customHeight="1" x14ac:dyDescent="0.35">
      <c r="A4" s="117" t="s">
        <v>44</v>
      </c>
      <c r="B4" s="118" t="s">
        <v>67</v>
      </c>
      <c r="C4" s="123">
        <v>146</v>
      </c>
      <c r="D4" s="153"/>
    </row>
    <row r="5" spans="1:14" ht="23.15" customHeight="1" x14ac:dyDescent="0.35">
      <c r="A5" s="117" t="s">
        <v>155</v>
      </c>
      <c r="B5" s="118" t="s">
        <v>55</v>
      </c>
      <c r="C5" s="120">
        <f>C4/(C4+C6+C8)</f>
        <v>0.57266130613845856</v>
      </c>
      <c r="D5" s="153"/>
    </row>
    <row r="6" spans="1:14" ht="23.15" customHeight="1" x14ac:dyDescent="0.35">
      <c r="A6" s="117" t="s">
        <v>46</v>
      </c>
      <c r="B6" s="118" t="s">
        <v>67</v>
      </c>
      <c r="C6" s="123">
        <v>100</v>
      </c>
      <c r="D6" s="153"/>
    </row>
    <row r="7" spans="1:14" ht="23.15" customHeight="1" x14ac:dyDescent="0.35">
      <c r="A7" s="117" t="s">
        <v>156</v>
      </c>
      <c r="B7" s="118" t="s">
        <v>55</v>
      </c>
      <c r="C7" s="120">
        <f>C6/(C4+C6+C8)</f>
        <v>0.39223377132771131</v>
      </c>
      <c r="D7" s="153"/>
    </row>
    <row r="8" spans="1:14" ht="23.15" customHeight="1" x14ac:dyDescent="0.35">
      <c r="A8" s="117" t="s">
        <v>47</v>
      </c>
      <c r="B8" s="118" t="s">
        <v>67</v>
      </c>
      <c r="C8" s="119">
        <v>8.9499999999999993</v>
      </c>
      <c r="D8" s="153"/>
    </row>
    <row r="9" spans="1:14" ht="23.15" customHeight="1" x14ac:dyDescent="0.35">
      <c r="A9" s="117" t="s">
        <v>157</v>
      </c>
      <c r="B9" s="118" t="s">
        <v>55</v>
      </c>
      <c r="C9" s="120">
        <f>C8/(C4+C6+C8)</f>
        <v>3.5104922533830164E-2</v>
      </c>
      <c r="D9" s="153"/>
    </row>
    <row r="10" spans="1:14" ht="23.15" customHeight="1" x14ac:dyDescent="0.35">
      <c r="A10" s="117" t="s">
        <v>158</v>
      </c>
      <c r="B10" s="118" t="s">
        <v>55</v>
      </c>
      <c r="C10" s="121">
        <f>(C6+C8)/(C4+C6+C8)</f>
        <v>0.4273386938615415</v>
      </c>
      <c r="D10" s="153"/>
    </row>
    <row r="11" spans="1:14" ht="23.15" customHeight="1" x14ac:dyDescent="0.35">
      <c r="A11" s="117" t="s">
        <v>159</v>
      </c>
      <c r="B11" s="118" t="s">
        <v>40</v>
      </c>
      <c r="C11" s="122">
        <f>C4/(C6+C8)</f>
        <v>1.3400642496558053</v>
      </c>
      <c r="D11" s="123" t="s">
        <v>187</v>
      </c>
      <c r="M11" s="46"/>
    </row>
    <row r="12" spans="1:14" ht="23.15" hidden="1" customHeight="1" x14ac:dyDescent="0.35">
      <c r="A12" s="117" t="s">
        <v>50</v>
      </c>
      <c r="B12" s="118" t="s">
        <v>51</v>
      </c>
      <c r="C12" s="122">
        <v>2.2999999999999998</v>
      </c>
      <c r="D12" s="122"/>
      <c r="M12" s="46"/>
      <c r="N12" s="47"/>
    </row>
    <row r="13" spans="1:14" ht="23.15" hidden="1" customHeight="1" x14ac:dyDescent="0.35">
      <c r="A13" s="117" t="s">
        <v>52</v>
      </c>
      <c r="B13" s="118" t="s">
        <v>51</v>
      </c>
      <c r="C13" s="118">
        <f>C12/2</f>
        <v>1.1499999999999999</v>
      </c>
      <c r="D13" s="118"/>
      <c r="L13" s="46"/>
      <c r="N13" s="47"/>
    </row>
    <row r="14" spans="1:14" ht="23.15" hidden="1" customHeight="1" x14ac:dyDescent="0.35">
      <c r="A14" s="117" t="s">
        <v>53</v>
      </c>
      <c r="B14" s="118" t="s">
        <v>51</v>
      </c>
      <c r="C14" s="122">
        <f>(C10*C13)/C5</f>
        <v>0.85816780821917804</v>
      </c>
      <c r="D14" s="122"/>
    </row>
    <row r="15" spans="1:14" ht="23.15" hidden="1" customHeight="1" x14ac:dyDescent="0.35">
      <c r="A15" s="117" t="s">
        <v>57</v>
      </c>
      <c r="B15" s="118" t="s">
        <v>51</v>
      </c>
      <c r="C15" s="122">
        <f>C13+C14</f>
        <v>2.0081678082191781</v>
      </c>
      <c r="D15" s="122"/>
    </row>
    <row r="16" spans="1:14" ht="23.15" hidden="1" customHeight="1" x14ac:dyDescent="0.35">
      <c r="A16" s="117" t="s">
        <v>62</v>
      </c>
      <c r="B16" s="118" t="s">
        <v>63</v>
      </c>
      <c r="C16" s="118">
        <v>16</v>
      </c>
      <c r="D16" s="118"/>
      <c r="I16" s="46"/>
    </row>
    <row r="17" spans="1:4" ht="23.15" hidden="1" customHeight="1" x14ac:dyDescent="0.35">
      <c r="A17" s="117" t="s">
        <v>64</v>
      </c>
      <c r="B17" s="118" t="s">
        <v>65</v>
      </c>
      <c r="C17" s="124">
        <f>C16/C15</f>
        <v>7.9674616506220319</v>
      </c>
      <c r="D17" s="124"/>
    </row>
    <row r="18" spans="1:4" ht="23.15" customHeight="1" x14ac:dyDescent="0.35">
      <c r="A18" s="117" t="s">
        <v>160</v>
      </c>
      <c r="B18" s="118" t="s">
        <v>55</v>
      </c>
      <c r="C18" s="120">
        <f>C8/(C6+C8)</f>
        <v>8.2147774208352453E-2</v>
      </c>
      <c r="D18" s="152"/>
    </row>
    <row r="19" spans="1:4" ht="23.15" customHeight="1" x14ac:dyDescent="0.35">
      <c r="A19" s="117" t="s">
        <v>129</v>
      </c>
      <c r="B19" s="125" t="s">
        <v>128</v>
      </c>
      <c r="C19" s="119">
        <v>1.0900000000000001</v>
      </c>
      <c r="D19" s="152"/>
    </row>
    <row r="20" spans="1:4" ht="23.15" customHeight="1" x14ac:dyDescent="0.35">
      <c r="A20" s="117" t="s">
        <v>130</v>
      </c>
      <c r="B20" s="125" t="s">
        <v>128</v>
      </c>
      <c r="C20" s="119">
        <v>1.2350000000000001</v>
      </c>
      <c r="D20" s="152"/>
    </row>
    <row r="21" spans="1:4" ht="23.15" customHeight="1" x14ac:dyDescent="0.35">
      <c r="A21" s="117" t="s">
        <v>133</v>
      </c>
      <c r="B21" s="125" t="s">
        <v>128</v>
      </c>
      <c r="C21" s="119">
        <v>0.747</v>
      </c>
      <c r="D21" s="152"/>
    </row>
    <row r="22" spans="1:4" ht="23.15" customHeight="1" x14ac:dyDescent="0.35">
      <c r="A22" s="117" t="s">
        <v>141</v>
      </c>
      <c r="B22" s="125" t="s">
        <v>128</v>
      </c>
      <c r="C22" s="126">
        <f>(C19*((C6/(C6+C8))+(C21*((C8/(C6+C8))))))</f>
        <v>1.0673461083065625</v>
      </c>
      <c r="D22" s="152"/>
    </row>
    <row r="23" spans="1:4" ht="23.15" customHeight="1" x14ac:dyDescent="0.35">
      <c r="A23" s="117" t="s">
        <v>117</v>
      </c>
      <c r="B23" s="118" t="s">
        <v>118</v>
      </c>
      <c r="C23" s="127">
        <v>22</v>
      </c>
      <c r="D23" s="127" t="s">
        <v>188</v>
      </c>
    </row>
    <row r="24" spans="1:4" ht="23.15" customHeight="1" x14ac:dyDescent="0.35">
      <c r="A24" s="117" t="s">
        <v>167</v>
      </c>
      <c r="B24" s="118" t="s">
        <v>118</v>
      </c>
      <c r="C24" s="127">
        <v>22</v>
      </c>
      <c r="D24" s="127" t="s">
        <v>189</v>
      </c>
    </row>
    <row r="25" spans="1:4" ht="23.15" customHeight="1" x14ac:dyDescent="0.35">
      <c r="A25" s="117" t="s">
        <v>126</v>
      </c>
      <c r="B25" s="118" t="s">
        <v>118</v>
      </c>
      <c r="C25" s="127">
        <v>45</v>
      </c>
      <c r="D25" s="127" t="s">
        <v>191</v>
      </c>
    </row>
    <row r="26" spans="1:4" ht="23.15" customHeight="1" x14ac:dyDescent="0.35">
      <c r="A26" s="117" t="s">
        <v>124</v>
      </c>
      <c r="B26" s="118" t="s">
        <v>118</v>
      </c>
      <c r="C26" s="127">
        <v>45</v>
      </c>
      <c r="D26" s="127" t="s">
        <v>191</v>
      </c>
    </row>
    <row r="27" spans="1:4" ht="23.15" customHeight="1" x14ac:dyDescent="0.35">
      <c r="A27" s="117" t="s">
        <v>119</v>
      </c>
      <c r="B27" s="118" t="s">
        <v>127</v>
      </c>
      <c r="C27" s="127">
        <v>130</v>
      </c>
      <c r="D27" s="127" t="s">
        <v>191</v>
      </c>
    </row>
    <row r="28" spans="1:4" ht="23.15" customHeight="1" x14ac:dyDescent="0.35">
      <c r="A28" s="117" t="s">
        <v>120</v>
      </c>
      <c r="B28" s="118" t="s">
        <v>65</v>
      </c>
      <c r="C28" s="128" t="s">
        <v>181</v>
      </c>
      <c r="D28" s="136"/>
    </row>
    <row r="29" spans="1:4" ht="23.15" customHeight="1" x14ac:dyDescent="0.35">
      <c r="A29" s="117" t="s">
        <v>121</v>
      </c>
      <c r="B29" s="118" t="s">
        <v>65</v>
      </c>
      <c r="C29" s="128" t="s">
        <v>182</v>
      </c>
      <c r="D29" s="136"/>
    </row>
    <row r="30" spans="1:4" ht="23.15" customHeight="1" x14ac:dyDescent="0.35">
      <c r="A30" s="117" t="s">
        <v>122</v>
      </c>
      <c r="B30" s="118" t="s">
        <v>65</v>
      </c>
      <c r="C30" s="128" t="s">
        <v>183</v>
      </c>
      <c r="D30" s="136"/>
    </row>
    <row r="31" spans="1:4" ht="23.15" customHeight="1" x14ac:dyDescent="0.35">
      <c r="A31" s="117" t="s">
        <v>123</v>
      </c>
      <c r="B31" s="118" t="s">
        <v>143</v>
      </c>
      <c r="C31" s="129" t="s">
        <v>184</v>
      </c>
      <c r="D31" s="136"/>
    </row>
    <row r="32" spans="1:4" ht="24.75" customHeight="1" x14ac:dyDescent="0.35">
      <c r="A32" s="117" t="s">
        <v>140</v>
      </c>
      <c r="B32" s="118" t="s">
        <v>30</v>
      </c>
      <c r="C32" s="119">
        <v>7</v>
      </c>
      <c r="D32" s="136"/>
    </row>
    <row r="33" spans="1:4" ht="24.75" customHeight="1" x14ac:dyDescent="0.35">
      <c r="A33" s="130" t="s">
        <v>24</v>
      </c>
      <c r="B33" s="118" t="s">
        <v>145</v>
      </c>
      <c r="C33" s="131">
        <v>2132</v>
      </c>
      <c r="D33" s="136"/>
    </row>
    <row r="34" spans="1:4" ht="24.75" customHeight="1" x14ac:dyDescent="0.35">
      <c r="A34" s="117" t="s">
        <v>27</v>
      </c>
      <c r="B34" s="118" t="s">
        <v>146</v>
      </c>
      <c r="C34" s="132">
        <v>210</v>
      </c>
      <c r="D34" s="136"/>
    </row>
    <row r="35" spans="1:4" ht="24.75" customHeight="1" x14ac:dyDescent="0.35">
      <c r="A35" s="117" t="s">
        <v>144</v>
      </c>
      <c r="B35" s="118" t="s">
        <v>145</v>
      </c>
      <c r="C35" s="133">
        <f>0.00044*1000</f>
        <v>0.44</v>
      </c>
      <c r="D35" s="136"/>
    </row>
    <row r="36" spans="1:4" ht="24.75" customHeight="1" x14ac:dyDescent="0.35">
      <c r="A36" s="117" t="s">
        <v>147</v>
      </c>
      <c r="B36" s="118" t="s">
        <v>145</v>
      </c>
      <c r="C36" s="134">
        <f>((C6/(C6+C8))*C33)+((C8/(C6+C8))*C35)</f>
        <v>1956.8970904084442</v>
      </c>
      <c r="D36" s="136"/>
    </row>
    <row r="37" spans="1:4" ht="24.75" customHeight="1" x14ac:dyDescent="0.35">
      <c r="A37" s="130" t="s">
        <v>161</v>
      </c>
      <c r="B37" s="118" t="s">
        <v>145</v>
      </c>
      <c r="C37" s="131">
        <v>3594</v>
      </c>
      <c r="D37" s="136"/>
    </row>
    <row r="38" spans="1:4" ht="24.75" customHeight="1" x14ac:dyDescent="0.35">
      <c r="A38" s="117" t="s">
        <v>162</v>
      </c>
      <c r="B38" s="118" t="s">
        <v>145</v>
      </c>
      <c r="C38" s="133">
        <v>0.443</v>
      </c>
      <c r="D38" s="136"/>
    </row>
    <row r="39" spans="1:4" ht="24.75" customHeight="1" x14ac:dyDescent="0.35">
      <c r="A39" s="117" t="s">
        <v>32</v>
      </c>
      <c r="B39" s="118" t="s">
        <v>148</v>
      </c>
      <c r="C39" s="132" t="s">
        <v>194</v>
      </c>
      <c r="D39" s="136"/>
    </row>
    <row r="40" spans="1:4" ht="24.75" customHeight="1" x14ac:dyDescent="0.35">
      <c r="A40" s="154" t="s">
        <v>202</v>
      </c>
      <c r="B40" s="155"/>
      <c r="C40" s="155"/>
      <c r="D40" s="156"/>
    </row>
    <row r="41" spans="1:4" ht="24.75" customHeight="1" x14ac:dyDescent="0.35">
      <c r="A41" s="154"/>
      <c r="B41" s="155"/>
      <c r="C41" s="155"/>
      <c r="D41" s="156"/>
    </row>
    <row r="42" spans="1:4" ht="24.75" customHeight="1" x14ac:dyDescent="0.35">
      <c r="A42" s="154"/>
      <c r="B42" s="155"/>
      <c r="C42" s="155"/>
      <c r="D42" s="156"/>
    </row>
    <row r="43" spans="1:4" ht="39" customHeight="1" x14ac:dyDescent="0.35">
      <c r="A43" s="157"/>
      <c r="B43" s="158"/>
      <c r="C43" s="158"/>
      <c r="D43" s="159"/>
    </row>
  </sheetData>
  <mergeCells count="4">
    <mergeCell ref="A1:D1"/>
    <mergeCell ref="D4:D10"/>
    <mergeCell ref="D18:D22"/>
    <mergeCell ref="A40:D43"/>
  </mergeCells>
  <printOptions horizontalCentered="1"/>
  <pageMargins left="0.31496062992125984" right="0.31496062992125984" top="0.19685039370078741" bottom="0.19685039370078741" header="0.31496062992125984" footer="0.31496062992125984"/>
  <pageSetup paperSize="9" scale="90" orientation="portrait" horizontalDpi="90" verticalDpi="9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A378-AD0D-473D-B062-2EFCAD31CD4D}">
  <dimension ref="A1:N43"/>
  <sheetViews>
    <sheetView showGridLines="0" zoomScale="90" zoomScaleNormal="90" workbookViewId="0">
      <selection activeCell="C11" sqref="C11"/>
    </sheetView>
  </sheetViews>
  <sheetFormatPr defaultColWidth="35.54296875" defaultRowHeight="24.75" customHeight="1" x14ac:dyDescent="0.35"/>
  <cols>
    <col min="1" max="1" width="38.26953125" style="45" bestFit="1" customWidth="1"/>
    <col min="2" max="2" width="8.7265625" style="48" bestFit="1" customWidth="1"/>
    <col min="3" max="4" width="21.7265625" style="45" customWidth="1"/>
    <col min="5" max="5" width="15.26953125" style="45" customWidth="1"/>
    <col min="6" max="16384" width="35.54296875" style="45"/>
  </cols>
  <sheetData>
    <row r="1" spans="1:14" ht="40.5" customHeight="1" x14ac:dyDescent="0.35">
      <c r="A1" s="151" t="s">
        <v>180</v>
      </c>
      <c r="B1" s="151"/>
      <c r="C1" s="151"/>
      <c r="D1" s="151"/>
    </row>
    <row r="2" spans="1:14" ht="23" x14ac:dyDescent="0.35">
      <c r="A2" s="115" t="s">
        <v>59</v>
      </c>
      <c r="B2" s="115" t="s">
        <v>131</v>
      </c>
      <c r="C2" s="116" t="s">
        <v>165</v>
      </c>
      <c r="D2" s="116" t="s">
        <v>186</v>
      </c>
    </row>
    <row r="3" spans="1:14" ht="16" x14ac:dyDescent="0.35">
      <c r="A3" s="117" t="s">
        <v>192</v>
      </c>
      <c r="B3" s="118" t="s">
        <v>193</v>
      </c>
      <c r="C3" s="135">
        <v>2200</v>
      </c>
      <c r="D3" s="123" t="s">
        <v>196</v>
      </c>
    </row>
    <row r="4" spans="1:14" ht="23.15" customHeight="1" x14ac:dyDescent="0.35">
      <c r="A4" s="117" t="s">
        <v>44</v>
      </c>
      <c r="B4" s="118" t="s">
        <v>67</v>
      </c>
      <c r="C4" s="123">
        <v>148</v>
      </c>
      <c r="D4" s="153"/>
    </row>
    <row r="5" spans="1:14" ht="23.15" customHeight="1" x14ac:dyDescent="0.35">
      <c r="A5" s="117" t="s">
        <v>155</v>
      </c>
      <c r="B5" s="118" t="s">
        <v>55</v>
      </c>
      <c r="C5" s="120">
        <f>C4/(C4+C6+C8)</f>
        <v>0.57331009103234554</v>
      </c>
      <c r="D5" s="153"/>
    </row>
    <row r="6" spans="1:14" ht="23.15" customHeight="1" x14ac:dyDescent="0.35">
      <c r="A6" s="117" t="s">
        <v>46</v>
      </c>
      <c r="B6" s="118" t="s">
        <v>67</v>
      </c>
      <c r="C6" s="123">
        <v>100</v>
      </c>
      <c r="D6" s="153"/>
    </row>
    <row r="7" spans="1:14" ht="23.15" customHeight="1" x14ac:dyDescent="0.35">
      <c r="A7" s="117" t="s">
        <v>156</v>
      </c>
      <c r="B7" s="118" t="s">
        <v>55</v>
      </c>
      <c r="C7" s="120">
        <f>C6/(C4+C6+C8)</f>
        <v>0.38737168312996323</v>
      </c>
      <c r="D7" s="153"/>
    </row>
    <row r="8" spans="1:14" ht="23.15" customHeight="1" x14ac:dyDescent="0.35">
      <c r="A8" s="117" t="s">
        <v>47</v>
      </c>
      <c r="B8" s="118" t="s">
        <v>67</v>
      </c>
      <c r="C8" s="119">
        <v>10.15</v>
      </c>
      <c r="D8" s="153"/>
    </row>
    <row r="9" spans="1:14" ht="23.15" customHeight="1" x14ac:dyDescent="0.35">
      <c r="A9" s="117" t="s">
        <v>157</v>
      </c>
      <c r="B9" s="118" t="s">
        <v>55</v>
      </c>
      <c r="C9" s="120">
        <f>C8/(C4+C6+C8)</f>
        <v>3.9318225837691269E-2</v>
      </c>
      <c r="D9" s="153"/>
    </row>
    <row r="10" spans="1:14" ht="23.15" customHeight="1" x14ac:dyDescent="0.35">
      <c r="A10" s="117" t="s">
        <v>158</v>
      </c>
      <c r="B10" s="118" t="s">
        <v>55</v>
      </c>
      <c r="C10" s="121">
        <f>(C6+C8)/(C4+C6+C8)</f>
        <v>0.42668990896765452</v>
      </c>
      <c r="D10" s="153"/>
    </row>
    <row r="11" spans="1:14" ht="23.15" customHeight="1" x14ac:dyDescent="0.35">
      <c r="A11" s="117" t="s">
        <v>159</v>
      </c>
      <c r="B11" s="118" t="s">
        <v>40</v>
      </c>
      <c r="C11" s="122">
        <f>C4/(C6+C8)</f>
        <v>1.3436223331820245</v>
      </c>
      <c r="D11" s="123" t="s">
        <v>187</v>
      </c>
      <c r="M11" s="46"/>
    </row>
    <row r="12" spans="1:14" ht="23.15" hidden="1" customHeight="1" x14ac:dyDescent="0.35">
      <c r="A12" s="117" t="s">
        <v>50</v>
      </c>
      <c r="B12" s="118" t="s">
        <v>51</v>
      </c>
      <c r="C12" s="122">
        <v>2.2999999999999998</v>
      </c>
      <c r="D12" s="122"/>
      <c r="M12" s="46"/>
      <c r="N12" s="47"/>
    </row>
    <row r="13" spans="1:14" ht="23.15" hidden="1" customHeight="1" x14ac:dyDescent="0.35">
      <c r="A13" s="117" t="s">
        <v>52</v>
      </c>
      <c r="B13" s="118" t="s">
        <v>51</v>
      </c>
      <c r="C13" s="118">
        <f>C12/2</f>
        <v>1.1499999999999999</v>
      </c>
      <c r="D13" s="118"/>
      <c r="L13" s="46"/>
      <c r="N13" s="47"/>
    </row>
    <row r="14" spans="1:14" ht="23.15" hidden="1" customHeight="1" x14ac:dyDescent="0.35">
      <c r="A14" s="117" t="s">
        <v>53</v>
      </c>
      <c r="B14" s="118" t="s">
        <v>51</v>
      </c>
      <c r="C14" s="122">
        <f>(C10*C13)/C5</f>
        <v>0.85589527027027035</v>
      </c>
      <c r="D14" s="122"/>
    </row>
    <row r="15" spans="1:14" ht="23.15" hidden="1" customHeight="1" x14ac:dyDescent="0.35">
      <c r="A15" s="117" t="s">
        <v>57</v>
      </c>
      <c r="B15" s="118" t="s">
        <v>51</v>
      </c>
      <c r="C15" s="122">
        <f>C13+C14</f>
        <v>2.0058952702702704</v>
      </c>
      <c r="D15" s="122"/>
    </row>
    <row r="16" spans="1:14" ht="23.15" hidden="1" customHeight="1" x14ac:dyDescent="0.35">
      <c r="A16" s="117" t="s">
        <v>62</v>
      </c>
      <c r="B16" s="118" t="s">
        <v>63</v>
      </c>
      <c r="C16" s="118">
        <v>16</v>
      </c>
      <c r="D16" s="118"/>
      <c r="I16" s="46"/>
    </row>
    <row r="17" spans="1:4" ht="23.15" hidden="1" customHeight="1" x14ac:dyDescent="0.35">
      <c r="A17" s="117" t="s">
        <v>64</v>
      </c>
      <c r="B17" s="118" t="s">
        <v>65</v>
      </c>
      <c r="C17" s="124">
        <f>C16/C15</f>
        <v>7.9764882230587197</v>
      </c>
      <c r="D17" s="124"/>
    </row>
    <row r="18" spans="1:4" ht="23.15" customHeight="1" x14ac:dyDescent="0.35">
      <c r="A18" s="117" t="s">
        <v>160</v>
      </c>
      <c r="B18" s="118" t="s">
        <v>55</v>
      </c>
      <c r="C18" s="120">
        <f>C8/(C6+C8)</f>
        <v>9.2147072174307759E-2</v>
      </c>
      <c r="D18" s="152"/>
    </row>
    <row r="19" spans="1:4" ht="23.15" customHeight="1" x14ac:dyDescent="0.35">
      <c r="A19" s="117" t="s">
        <v>129</v>
      </c>
      <c r="B19" s="125" t="s">
        <v>128</v>
      </c>
      <c r="C19" s="119">
        <v>1.0900000000000001</v>
      </c>
      <c r="D19" s="152"/>
    </row>
    <row r="20" spans="1:4" ht="23.15" customHeight="1" x14ac:dyDescent="0.35">
      <c r="A20" s="117" t="s">
        <v>130</v>
      </c>
      <c r="B20" s="125" t="s">
        <v>128</v>
      </c>
      <c r="C20" s="119">
        <v>1.2350000000000001</v>
      </c>
      <c r="D20" s="152"/>
    </row>
    <row r="21" spans="1:4" ht="23.15" customHeight="1" x14ac:dyDescent="0.35">
      <c r="A21" s="117" t="s">
        <v>133</v>
      </c>
      <c r="B21" s="125" t="s">
        <v>128</v>
      </c>
      <c r="C21" s="119">
        <v>0.747</v>
      </c>
      <c r="D21" s="152"/>
    </row>
    <row r="22" spans="1:4" ht="23.15" customHeight="1" x14ac:dyDescent="0.35">
      <c r="A22" s="117" t="s">
        <v>141</v>
      </c>
      <c r="B22" s="125" t="s">
        <v>128</v>
      </c>
      <c r="C22" s="126">
        <f>(C19*((C6/(C6+C8))+(C21*((C8/(C6+C8))))))</f>
        <v>1.0645886019064912</v>
      </c>
      <c r="D22" s="152"/>
    </row>
    <row r="23" spans="1:4" ht="23.15" customHeight="1" x14ac:dyDescent="0.35">
      <c r="A23" s="117" t="s">
        <v>117</v>
      </c>
      <c r="B23" s="118" t="s">
        <v>118</v>
      </c>
      <c r="C23" s="127">
        <v>22</v>
      </c>
      <c r="D23" s="127" t="s">
        <v>188</v>
      </c>
    </row>
    <row r="24" spans="1:4" ht="23.15" customHeight="1" x14ac:dyDescent="0.35">
      <c r="A24" s="117" t="s">
        <v>167</v>
      </c>
      <c r="B24" s="118" t="s">
        <v>118</v>
      </c>
      <c r="C24" s="127">
        <v>22</v>
      </c>
      <c r="D24" s="127" t="s">
        <v>189</v>
      </c>
    </row>
    <row r="25" spans="1:4" ht="23.15" customHeight="1" x14ac:dyDescent="0.35">
      <c r="A25" s="117" t="s">
        <v>126</v>
      </c>
      <c r="B25" s="118" t="s">
        <v>118</v>
      </c>
      <c r="C25" s="127">
        <v>45</v>
      </c>
      <c r="D25" s="127" t="s">
        <v>191</v>
      </c>
    </row>
    <row r="26" spans="1:4" ht="23.15" customHeight="1" x14ac:dyDescent="0.35">
      <c r="A26" s="117" t="s">
        <v>124</v>
      </c>
      <c r="B26" s="118" t="s">
        <v>118</v>
      </c>
      <c r="C26" s="127">
        <v>45</v>
      </c>
      <c r="D26" s="127" t="s">
        <v>191</v>
      </c>
    </row>
    <row r="27" spans="1:4" ht="23.15" customHeight="1" x14ac:dyDescent="0.35">
      <c r="A27" s="117" t="s">
        <v>119</v>
      </c>
      <c r="B27" s="118" t="s">
        <v>127</v>
      </c>
      <c r="C27" s="127">
        <v>130</v>
      </c>
      <c r="D27" s="127" t="s">
        <v>191</v>
      </c>
    </row>
    <row r="28" spans="1:4" ht="23.15" customHeight="1" x14ac:dyDescent="0.35">
      <c r="A28" s="117" t="s">
        <v>120</v>
      </c>
      <c r="B28" s="118" t="s">
        <v>65</v>
      </c>
      <c r="C28" s="128" t="s">
        <v>181</v>
      </c>
      <c r="D28" s="136"/>
    </row>
    <row r="29" spans="1:4" ht="23.15" customHeight="1" x14ac:dyDescent="0.35">
      <c r="A29" s="117" t="s">
        <v>121</v>
      </c>
      <c r="B29" s="118" t="s">
        <v>65</v>
      </c>
      <c r="C29" s="128" t="s">
        <v>182</v>
      </c>
      <c r="D29" s="136"/>
    </row>
    <row r="30" spans="1:4" ht="23.15" customHeight="1" x14ac:dyDescent="0.35">
      <c r="A30" s="117" t="s">
        <v>122</v>
      </c>
      <c r="B30" s="118" t="s">
        <v>65</v>
      </c>
      <c r="C30" s="128" t="s">
        <v>183</v>
      </c>
      <c r="D30" s="136"/>
    </row>
    <row r="31" spans="1:4" ht="23.15" customHeight="1" x14ac:dyDescent="0.35">
      <c r="A31" s="117" t="s">
        <v>123</v>
      </c>
      <c r="B31" s="118" t="s">
        <v>143</v>
      </c>
      <c r="C31" s="129" t="s">
        <v>184</v>
      </c>
      <c r="D31" s="136"/>
    </row>
    <row r="32" spans="1:4" ht="24.75" customHeight="1" x14ac:dyDescent="0.35">
      <c r="A32" s="117" t="s">
        <v>140</v>
      </c>
      <c r="B32" s="118" t="s">
        <v>30</v>
      </c>
      <c r="C32" s="119">
        <v>7</v>
      </c>
      <c r="D32" s="136"/>
    </row>
    <row r="33" spans="1:4" ht="24.75" customHeight="1" x14ac:dyDescent="0.35">
      <c r="A33" s="130" t="s">
        <v>24</v>
      </c>
      <c r="B33" s="118" t="s">
        <v>145</v>
      </c>
      <c r="C33" s="131">
        <v>2132</v>
      </c>
      <c r="D33" s="136"/>
    </row>
    <row r="34" spans="1:4" ht="24.75" customHeight="1" x14ac:dyDescent="0.35">
      <c r="A34" s="117" t="s">
        <v>27</v>
      </c>
      <c r="B34" s="118" t="s">
        <v>146</v>
      </c>
      <c r="C34" s="132">
        <v>210</v>
      </c>
      <c r="D34" s="136"/>
    </row>
    <row r="35" spans="1:4" ht="24.75" customHeight="1" x14ac:dyDescent="0.35">
      <c r="A35" s="117" t="s">
        <v>144</v>
      </c>
      <c r="B35" s="118" t="s">
        <v>145</v>
      </c>
      <c r="C35" s="133">
        <f>0.00044*1000</f>
        <v>0.44</v>
      </c>
      <c r="D35" s="136"/>
    </row>
    <row r="36" spans="1:4" ht="24.75" customHeight="1" x14ac:dyDescent="0.35">
      <c r="A36" s="117" t="s">
        <v>147</v>
      </c>
      <c r="B36" s="118" t="s">
        <v>145</v>
      </c>
      <c r="C36" s="134">
        <f>((C6/(C6+C8))*C33)+((C8/(C6+C8))*C35)</f>
        <v>1935.5829868361322</v>
      </c>
      <c r="D36" s="136"/>
    </row>
    <row r="37" spans="1:4" ht="24.75" customHeight="1" x14ac:dyDescent="0.35">
      <c r="A37" s="130" t="s">
        <v>161</v>
      </c>
      <c r="B37" s="118" t="s">
        <v>145</v>
      </c>
      <c r="C37" s="131">
        <v>3594</v>
      </c>
      <c r="D37" s="136"/>
    </row>
    <row r="38" spans="1:4" ht="24.75" customHeight="1" x14ac:dyDescent="0.35">
      <c r="A38" s="117" t="s">
        <v>162</v>
      </c>
      <c r="B38" s="118" t="s">
        <v>145</v>
      </c>
      <c r="C38" s="133">
        <v>0.443</v>
      </c>
      <c r="D38" s="136"/>
    </row>
    <row r="39" spans="1:4" ht="24.75" customHeight="1" x14ac:dyDescent="0.35">
      <c r="A39" s="117" t="s">
        <v>32</v>
      </c>
      <c r="B39" s="118" t="s">
        <v>148</v>
      </c>
      <c r="C39" s="132" t="s">
        <v>194</v>
      </c>
      <c r="D39" s="136"/>
    </row>
    <row r="40" spans="1:4" ht="40.5" customHeight="1" x14ac:dyDescent="0.35">
      <c r="A40" s="154" t="s">
        <v>203</v>
      </c>
      <c r="B40" s="155"/>
      <c r="C40" s="155"/>
      <c r="D40" s="156"/>
    </row>
    <row r="41" spans="1:4" ht="40.5" customHeight="1" x14ac:dyDescent="0.35">
      <c r="A41" s="154"/>
      <c r="B41" s="155"/>
      <c r="C41" s="155"/>
      <c r="D41" s="156"/>
    </row>
    <row r="42" spans="1:4" ht="40.5" customHeight="1" x14ac:dyDescent="0.35">
      <c r="A42" s="154"/>
      <c r="B42" s="155"/>
      <c r="C42" s="155"/>
      <c r="D42" s="156"/>
    </row>
    <row r="43" spans="1:4" ht="40.5" customHeight="1" x14ac:dyDescent="0.35">
      <c r="A43" s="157"/>
      <c r="B43" s="158"/>
      <c r="C43" s="158"/>
      <c r="D43" s="159"/>
    </row>
  </sheetData>
  <mergeCells count="4">
    <mergeCell ref="A1:D1"/>
    <mergeCell ref="D4:D10"/>
    <mergeCell ref="D18:D22"/>
    <mergeCell ref="A40:D43"/>
  </mergeCells>
  <printOptions horizontalCentered="1"/>
  <pageMargins left="0.31496062992125984" right="0.31496062992125984" top="0.39370078740157483" bottom="0.39370078740157483" header="0.31496062992125984" footer="0.31496062992125984"/>
  <pageSetup paperSize="9" orientation="portrait" horizontalDpi="90" verticalDpi="9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595E-1530-45C7-A86A-B8596A10E64C}">
  <dimension ref="A1:N43"/>
  <sheetViews>
    <sheetView showGridLines="0" zoomScale="90" zoomScaleNormal="90" workbookViewId="0">
      <selection activeCell="C18" sqref="C18"/>
    </sheetView>
  </sheetViews>
  <sheetFormatPr defaultColWidth="35.54296875" defaultRowHeight="24.75" customHeight="1" x14ac:dyDescent="0.35"/>
  <cols>
    <col min="1" max="1" width="38.26953125" style="45" bestFit="1" customWidth="1"/>
    <col min="2" max="2" width="8.7265625" style="48" bestFit="1" customWidth="1"/>
    <col min="3" max="4" width="21.7265625" style="45" customWidth="1"/>
    <col min="5" max="5" width="15.26953125" style="45" customWidth="1"/>
    <col min="6" max="16384" width="35.54296875" style="45"/>
  </cols>
  <sheetData>
    <row r="1" spans="1:14" ht="40.5" customHeight="1" x14ac:dyDescent="0.35">
      <c r="A1" s="151" t="s">
        <v>178</v>
      </c>
      <c r="B1" s="151"/>
      <c r="C1" s="151"/>
      <c r="D1" s="151"/>
    </row>
    <row r="2" spans="1:14" ht="23" x14ac:dyDescent="0.35">
      <c r="A2" s="115" t="s">
        <v>59</v>
      </c>
      <c r="B2" s="115" t="s">
        <v>131</v>
      </c>
      <c r="C2" s="116" t="s">
        <v>165</v>
      </c>
      <c r="D2" s="116" t="s">
        <v>186</v>
      </c>
    </row>
    <row r="3" spans="1:14" ht="16" x14ac:dyDescent="0.35">
      <c r="A3" s="117" t="s">
        <v>192</v>
      </c>
      <c r="B3" s="118" t="s">
        <v>193</v>
      </c>
      <c r="C3" s="119">
        <v>500</v>
      </c>
      <c r="D3" s="123" t="s">
        <v>190</v>
      </c>
    </row>
    <row r="4" spans="1:14" ht="23.15" customHeight="1" x14ac:dyDescent="0.35">
      <c r="A4" s="117" t="s">
        <v>44</v>
      </c>
      <c r="B4" s="118" t="s">
        <v>67</v>
      </c>
      <c r="C4" s="123">
        <v>148</v>
      </c>
      <c r="D4" s="153"/>
    </row>
    <row r="5" spans="1:14" ht="23.15" customHeight="1" x14ac:dyDescent="0.35">
      <c r="A5" s="117" t="s">
        <v>155</v>
      </c>
      <c r="B5" s="118" t="s">
        <v>55</v>
      </c>
      <c r="C5" s="120">
        <f>C4/(C4+C6+C8)</f>
        <v>0.57331009103234554</v>
      </c>
      <c r="D5" s="153"/>
    </row>
    <row r="6" spans="1:14" ht="23.15" customHeight="1" x14ac:dyDescent="0.35">
      <c r="A6" s="117" t="s">
        <v>46</v>
      </c>
      <c r="B6" s="118" t="s">
        <v>67</v>
      </c>
      <c r="C6" s="123">
        <v>100</v>
      </c>
      <c r="D6" s="153"/>
    </row>
    <row r="7" spans="1:14" ht="23.15" customHeight="1" x14ac:dyDescent="0.35">
      <c r="A7" s="117" t="s">
        <v>156</v>
      </c>
      <c r="B7" s="118" t="s">
        <v>55</v>
      </c>
      <c r="C7" s="120">
        <f>C6/(C4+C6+C8)</f>
        <v>0.38737168312996323</v>
      </c>
      <c r="D7" s="153"/>
    </row>
    <row r="8" spans="1:14" ht="23.15" customHeight="1" x14ac:dyDescent="0.35">
      <c r="A8" s="117" t="s">
        <v>47</v>
      </c>
      <c r="B8" s="118" t="s">
        <v>67</v>
      </c>
      <c r="C8" s="119">
        <v>10.15</v>
      </c>
      <c r="D8" s="153"/>
    </row>
    <row r="9" spans="1:14" ht="23.15" customHeight="1" x14ac:dyDescent="0.35">
      <c r="A9" s="117" t="s">
        <v>157</v>
      </c>
      <c r="B9" s="118" t="s">
        <v>55</v>
      </c>
      <c r="C9" s="120">
        <f>C8/(C4+C6+C8)</f>
        <v>3.9318225837691269E-2</v>
      </c>
      <c r="D9" s="153"/>
    </row>
    <row r="10" spans="1:14" ht="23.15" customHeight="1" x14ac:dyDescent="0.35">
      <c r="A10" s="117" t="s">
        <v>158</v>
      </c>
      <c r="B10" s="118" t="s">
        <v>55</v>
      </c>
      <c r="C10" s="121">
        <f>(C6+C8)/(C4+C6+C8)</f>
        <v>0.42668990896765452</v>
      </c>
      <c r="D10" s="153"/>
    </row>
    <row r="11" spans="1:14" ht="23.15" customHeight="1" x14ac:dyDescent="0.35">
      <c r="A11" s="117" t="s">
        <v>159</v>
      </c>
      <c r="B11" s="118" t="s">
        <v>40</v>
      </c>
      <c r="C11" s="122">
        <f>C4/(C6+C8)</f>
        <v>1.3436223331820245</v>
      </c>
      <c r="D11" s="123" t="s">
        <v>187</v>
      </c>
      <c r="M11" s="46"/>
    </row>
    <row r="12" spans="1:14" ht="23.15" hidden="1" customHeight="1" x14ac:dyDescent="0.35">
      <c r="A12" s="117" t="s">
        <v>50</v>
      </c>
      <c r="B12" s="118" t="s">
        <v>51</v>
      </c>
      <c r="C12" s="122">
        <v>2.2999999999999998</v>
      </c>
      <c r="D12" s="122"/>
      <c r="M12" s="46"/>
      <c r="N12" s="47"/>
    </row>
    <row r="13" spans="1:14" ht="23.15" hidden="1" customHeight="1" x14ac:dyDescent="0.35">
      <c r="A13" s="117" t="s">
        <v>52</v>
      </c>
      <c r="B13" s="118" t="s">
        <v>51</v>
      </c>
      <c r="C13" s="118">
        <f>C12/2</f>
        <v>1.1499999999999999</v>
      </c>
      <c r="D13" s="118"/>
      <c r="L13" s="46"/>
      <c r="N13" s="47"/>
    </row>
    <row r="14" spans="1:14" ht="23.15" hidden="1" customHeight="1" x14ac:dyDescent="0.35">
      <c r="A14" s="117" t="s">
        <v>53</v>
      </c>
      <c r="B14" s="118" t="s">
        <v>51</v>
      </c>
      <c r="C14" s="122">
        <f>(C10*C13)/C5</f>
        <v>0.85589527027027035</v>
      </c>
      <c r="D14" s="122"/>
    </row>
    <row r="15" spans="1:14" ht="23.15" hidden="1" customHeight="1" x14ac:dyDescent="0.35">
      <c r="A15" s="117" t="s">
        <v>57</v>
      </c>
      <c r="B15" s="118" t="s">
        <v>51</v>
      </c>
      <c r="C15" s="122">
        <f>C13+C14</f>
        <v>2.0058952702702704</v>
      </c>
      <c r="D15" s="122"/>
    </row>
    <row r="16" spans="1:14" ht="23.15" hidden="1" customHeight="1" x14ac:dyDescent="0.35">
      <c r="A16" s="117" t="s">
        <v>62</v>
      </c>
      <c r="B16" s="118" t="s">
        <v>63</v>
      </c>
      <c r="C16" s="118">
        <v>16</v>
      </c>
      <c r="D16" s="118"/>
      <c r="I16" s="46"/>
    </row>
    <row r="17" spans="1:4" ht="23.15" hidden="1" customHeight="1" x14ac:dyDescent="0.35">
      <c r="A17" s="117" t="s">
        <v>64</v>
      </c>
      <c r="B17" s="118" t="s">
        <v>65</v>
      </c>
      <c r="C17" s="124">
        <f>C16/C15</f>
        <v>7.9764882230587197</v>
      </c>
      <c r="D17" s="124"/>
    </row>
    <row r="18" spans="1:4" ht="23.15" customHeight="1" x14ac:dyDescent="0.35">
      <c r="A18" s="117" t="s">
        <v>160</v>
      </c>
      <c r="B18" s="118" t="s">
        <v>55</v>
      </c>
      <c r="C18" s="120">
        <f>C8/(C6+C8)</f>
        <v>9.2147072174307759E-2</v>
      </c>
      <c r="D18" s="152"/>
    </row>
    <row r="19" spans="1:4" ht="23.15" customHeight="1" x14ac:dyDescent="0.35">
      <c r="A19" s="117" t="s">
        <v>129</v>
      </c>
      <c r="B19" s="125" t="s">
        <v>128</v>
      </c>
      <c r="C19" s="119">
        <v>1.0900000000000001</v>
      </c>
      <c r="D19" s="152"/>
    </row>
    <row r="20" spans="1:4" ht="23.15" customHeight="1" x14ac:dyDescent="0.35">
      <c r="A20" s="117" t="s">
        <v>130</v>
      </c>
      <c r="B20" s="125" t="s">
        <v>128</v>
      </c>
      <c r="C20" s="119">
        <v>1.2350000000000001</v>
      </c>
      <c r="D20" s="152"/>
    </row>
    <row r="21" spans="1:4" ht="23.15" customHeight="1" x14ac:dyDescent="0.35">
      <c r="A21" s="117" t="s">
        <v>133</v>
      </c>
      <c r="B21" s="125" t="s">
        <v>128</v>
      </c>
      <c r="C21" s="119">
        <v>0.747</v>
      </c>
      <c r="D21" s="152"/>
    </row>
    <row r="22" spans="1:4" ht="23.15" customHeight="1" x14ac:dyDescent="0.35">
      <c r="A22" s="117" t="s">
        <v>141</v>
      </c>
      <c r="B22" s="125" t="s">
        <v>128</v>
      </c>
      <c r="C22" s="126">
        <f>(C19*((C6/(C6+C8))+(C21*((C8/(C6+C8))))))</f>
        <v>1.0645886019064912</v>
      </c>
      <c r="D22" s="152"/>
    </row>
    <row r="23" spans="1:4" ht="23.15" customHeight="1" x14ac:dyDescent="0.35">
      <c r="A23" s="117" t="s">
        <v>117</v>
      </c>
      <c r="B23" s="118" t="s">
        <v>118</v>
      </c>
      <c r="C23" s="127">
        <v>22</v>
      </c>
      <c r="D23" s="127" t="s">
        <v>188</v>
      </c>
    </row>
    <row r="24" spans="1:4" ht="23.15" customHeight="1" x14ac:dyDescent="0.35">
      <c r="A24" s="117" t="s">
        <v>167</v>
      </c>
      <c r="B24" s="118" t="s">
        <v>118</v>
      </c>
      <c r="C24" s="127">
        <v>22</v>
      </c>
      <c r="D24" s="127" t="s">
        <v>189</v>
      </c>
    </row>
    <row r="25" spans="1:4" ht="23.15" customHeight="1" x14ac:dyDescent="0.35">
      <c r="A25" s="117" t="s">
        <v>126</v>
      </c>
      <c r="B25" s="118" t="s">
        <v>118</v>
      </c>
      <c r="C25" s="127">
        <v>45</v>
      </c>
      <c r="D25" s="127" t="s">
        <v>191</v>
      </c>
    </row>
    <row r="26" spans="1:4" ht="23.15" customHeight="1" x14ac:dyDescent="0.35">
      <c r="A26" s="117" t="s">
        <v>124</v>
      </c>
      <c r="B26" s="118" t="s">
        <v>118</v>
      </c>
      <c r="C26" s="127">
        <v>45</v>
      </c>
      <c r="D26" s="127" t="s">
        <v>191</v>
      </c>
    </row>
    <row r="27" spans="1:4" ht="23.15" customHeight="1" x14ac:dyDescent="0.35">
      <c r="A27" s="117" t="s">
        <v>119</v>
      </c>
      <c r="B27" s="118" t="s">
        <v>127</v>
      </c>
      <c r="C27" s="127">
        <v>130</v>
      </c>
      <c r="D27" s="127" t="s">
        <v>191</v>
      </c>
    </row>
    <row r="28" spans="1:4" ht="23.15" customHeight="1" x14ac:dyDescent="0.35">
      <c r="A28" s="117" t="s">
        <v>120</v>
      </c>
      <c r="B28" s="118" t="s">
        <v>65</v>
      </c>
      <c r="C28" s="128" t="s">
        <v>181</v>
      </c>
      <c r="D28" s="136"/>
    </row>
    <row r="29" spans="1:4" ht="23.15" customHeight="1" x14ac:dyDescent="0.35">
      <c r="A29" s="117" t="s">
        <v>121</v>
      </c>
      <c r="B29" s="118" t="s">
        <v>65</v>
      </c>
      <c r="C29" s="128" t="s">
        <v>182</v>
      </c>
      <c r="D29" s="136"/>
    </row>
    <row r="30" spans="1:4" ht="23.15" customHeight="1" x14ac:dyDescent="0.35">
      <c r="A30" s="117" t="s">
        <v>122</v>
      </c>
      <c r="B30" s="118" t="s">
        <v>65</v>
      </c>
      <c r="C30" s="128" t="s">
        <v>183</v>
      </c>
      <c r="D30" s="136"/>
    </row>
    <row r="31" spans="1:4" ht="23.15" customHeight="1" x14ac:dyDescent="0.35">
      <c r="A31" s="117" t="s">
        <v>123</v>
      </c>
      <c r="B31" s="118" t="s">
        <v>143</v>
      </c>
      <c r="C31" s="129" t="s">
        <v>184</v>
      </c>
      <c r="D31" s="136"/>
    </row>
    <row r="32" spans="1:4" ht="24.75" customHeight="1" x14ac:dyDescent="0.35">
      <c r="A32" s="117" t="s">
        <v>140</v>
      </c>
      <c r="B32" s="118" t="s">
        <v>30</v>
      </c>
      <c r="C32" s="119">
        <v>7</v>
      </c>
      <c r="D32" s="136"/>
    </row>
    <row r="33" spans="1:4" ht="24.75" customHeight="1" x14ac:dyDescent="0.35">
      <c r="A33" s="130" t="s">
        <v>24</v>
      </c>
      <c r="B33" s="118" t="s">
        <v>145</v>
      </c>
      <c r="C33" s="131">
        <v>2132</v>
      </c>
      <c r="D33" s="136"/>
    </row>
    <row r="34" spans="1:4" ht="24.75" customHeight="1" x14ac:dyDescent="0.35">
      <c r="A34" s="117" t="s">
        <v>27</v>
      </c>
      <c r="B34" s="118" t="s">
        <v>146</v>
      </c>
      <c r="C34" s="132">
        <v>210</v>
      </c>
      <c r="D34" s="136"/>
    </row>
    <row r="35" spans="1:4" ht="24.75" customHeight="1" x14ac:dyDescent="0.35">
      <c r="A35" s="117" t="s">
        <v>144</v>
      </c>
      <c r="B35" s="118" t="s">
        <v>145</v>
      </c>
      <c r="C35" s="133">
        <f>0.00044*1000</f>
        <v>0.44</v>
      </c>
      <c r="D35" s="136"/>
    </row>
    <row r="36" spans="1:4" ht="24.75" customHeight="1" x14ac:dyDescent="0.35">
      <c r="A36" s="117" t="s">
        <v>147</v>
      </c>
      <c r="B36" s="118" t="s">
        <v>145</v>
      </c>
      <c r="C36" s="134">
        <f>((C6/(C6+C8))*C33)+((C8/(C6+C8))*C35)</f>
        <v>1935.5829868361322</v>
      </c>
      <c r="D36" s="136"/>
    </row>
    <row r="37" spans="1:4" ht="24.75" customHeight="1" x14ac:dyDescent="0.35">
      <c r="A37" s="130" t="s">
        <v>161</v>
      </c>
      <c r="B37" s="118" t="s">
        <v>145</v>
      </c>
      <c r="C37" s="131">
        <v>3594</v>
      </c>
      <c r="D37" s="136"/>
    </row>
    <row r="38" spans="1:4" ht="24.75" customHeight="1" x14ac:dyDescent="0.35">
      <c r="A38" s="117" t="s">
        <v>162</v>
      </c>
      <c r="B38" s="118" t="s">
        <v>145</v>
      </c>
      <c r="C38" s="133">
        <v>0.443</v>
      </c>
      <c r="D38" s="136"/>
    </row>
    <row r="39" spans="1:4" ht="24.75" customHeight="1" x14ac:dyDescent="0.35">
      <c r="A39" s="117" t="s">
        <v>32</v>
      </c>
      <c r="B39" s="118" t="s">
        <v>148</v>
      </c>
      <c r="C39" s="132" t="s">
        <v>194</v>
      </c>
      <c r="D39" s="136"/>
    </row>
    <row r="40" spans="1:4" ht="38.25" customHeight="1" x14ac:dyDescent="0.35">
      <c r="A40" s="154" t="s">
        <v>203</v>
      </c>
      <c r="B40" s="155"/>
      <c r="C40" s="155"/>
      <c r="D40" s="156"/>
    </row>
    <row r="41" spans="1:4" ht="38.25" customHeight="1" x14ac:dyDescent="0.35">
      <c r="A41" s="154"/>
      <c r="B41" s="155"/>
      <c r="C41" s="155"/>
      <c r="D41" s="156"/>
    </row>
    <row r="42" spans="1:4" ht="38.25" customHeight="1" x14ac:dyDescent="0.35">
      <c r="A42" s="154"/>
      <c r="B42" s="155"/>
      <c r="C42" s="155"/>
      <c r="D42" s="156"/>
    </row>
    <row r="43" spans="1:4" ht="38.25" customHeight="1" x14ac:dyDescent="0.35">
      <c r="A43" s="157"/>
      <c r="B43" s="158"/>
      <c r="C43" s="158"/>
      <c r="D43" s="159"/>
    </row>
  </sheetData>
  <mergeCells count="4">
    <mergeCell ref="A1:D1"/>
    <mergeCell ref="D4:D10"/>
    <mergeCell ref="D18:D22"/>
    <mergeCell ref="A40:D43"/>
  </mergeCells>
  <printOptions horizontalCentered="1"/>
  <pageMargins left="0.31496062992125984" right="0.31496062992125984" top="0.39370078740157483" bottom="0.39370078740157483" header="0.31496062992125984" footer="0.31496062992125984"/>
  <pageSetup paperSize="9" orientation="portrait" horizontalDpi="90" verticalDpi="9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596DB-BF29-441F-8776-D0E7299B3F79}">
  <dimension ref="A1:N43"/>
  <sheetViews>
    <sheetView showGridLines="0" tabSelected="1" zoomScale="90" zoomScaleNormal="90" workbookViewId="0">
      <selection sqref="A1:D39"/>
    </sheetView>
  </sheetViews>
  <sheetFormatPr defaultColWidth="35.54296875" defaultRowHeight="24.75" customHeight="1" x14ac:dyDescent="0.35"/>
  <cols>
    <col min="1" max="1" width="38.26953125" style="45" bestFit="1" customWidth="1"/>
    <col min="2" max="2" width="8.7265625" style="48" bestFit="1" customWidth="1"/>
    <col min="3" max="4" width="21.7265625" style="45" customWidth="1"/>
    <col min="5" max="5" width="15.26953125" style="45" customWidth="1"/>
    <col min="6" max="16384" width="35.54296875" style="45"/>
  </cols>
  <sheetData>
    <row r="1" spans="1:14" ht="40.5" customHeight="1" x14ac:dyDescent="0.35">
      <c r="A1" s="151" t="s">
        <v>178</v>
      </c>
      <c r="B1" s="151"/>
      <c r="C1" s="151"/>
      <c r="D1" s="151"/>
    </row>
    <row r="2" spans="1:14" ht="23" x14ac:dyDescent="0.35">
      <c r="A2" s="115" t="s">
        <v>59</v>
      </c>
      <c r="B2" s="115" t="s">
        <v>131</v>
      </c>
      <c r="C2" s="116" t="s">
        <v>165</v>
      </c>
      <c r="D2" s="116" t="s">
        <v>186</v>
      </c>
    </row>
    <row r="3" spans="1:14" ht="16" x14ac:dyDescent="0.35">
      <c r="A3" s="117" t="s">
        <v>192</v>
      </c>
      <c r="B3" s="118" t="s">
        <v>193</v>
      </c>
      <c r="C3" s="119">
        <v>650</v>
      </c>
      <c r="D3" s="123" t="s">
        <v>190</v>
      </c>
    </row>
    <row r="4" spans="1:14" ht="23.15" customHeight="1" x14ac:dyDescent="0.35">
      <c r="A4" s="117" t="s">
        <v>44</v>
      </c>
      <c r="B4" s="118" t="s">
        <v>67</v>
      </c>
      <c r="C4" s="123">
        <v>148</v>
      </c>
      <c r="D4" s="153"/>
    </row>
    <row r="5" spans="1:14" ht="23.15" customHeight="1" x14ac:dyDescent="0.35">
      <c r="A5" s="117" t="s">
        <v>155</v>
      </c>
      <c r="B5" s="118" t="s">
        <v>55</v>
      </c>
      <c r="C5" s="120">
        <f>C4/(C4+C6+C8)</f>
        <v>0.57195857164940489</v>
      </c>
      <c r="D5" s="153"/>
    </row>
    <row r="6" spans="1:14" ht="23.15" customHeight="1" x14ac:dyDescent="0.35">
      <c r="A6" s="117" t="s">
        <v>46</v>
      </c>
      <c r="B6" s="118" t="s">
        <v>67</v>
      </c>
      <c r="C6" s="123">
        <v>100</v>
      </c>
      <c r="D6" s="153"/>
    </row>
    <row r="7" spans="1:14" ht="23.15" customHeight="1" x14ac:dyDescent="0.35">
      <c r="A7" s="117" t="s">
        <v>156</v>
      </c>
      <c r="B7" s="118" t="s">
        <v>55</v>
      </c>
      <c r="C7" s="120">
        <f>C6/(C4+C6+C8)</f>
        <v>0.38645849435770602</v>
      </c>
      <c r="D7" s="153"/>
    </row>
    <row r="8" spans="1:14" ht="23.15" customHeight="1" x14ac:dyDescent="0.35">
      <c r="A8" s="117" t="s">
        <v>47</v>
      </c>
      <c r="B8" s="118" t="s">
        <v>67</v>
      </c>
      <c r="C8" s="119">
        <v>10.76</v>
      </c>
      <c r="D8" s="153"/>
    </row>
    <row r="9" spans="1:14" ht="23.15" customHeight="1" x14ac:dyDescent="0.35">
      <c r="A9" s="117" t="s">
        <v>157</v>
      </c>
      <c r="B9" s="118" t="s">
        <v>55</v>
      </c>
      <c r="C9" s="120">
        <f>C8/(C4+C6+C8)</f>
        <v>4.1582933992889162E-2</v>
      </c>
      <c r="D9" s="153"/>
    </row>
    <row r="10" spans="1:14" ht="23.15" customHeight="1" x14ac:dyDescent="0.35">
      <c r="A10" s="117" t="s">
        <v>158</v>
      </c>
      <c r="B10" s="118" t="s">
        <v>55</v>
      </c>
      <c r="C10" s="121">
        <f>(C6+C8)/(C4+C6+C8)</f>
        <v>0.42804142835059517</v>
      </c>
      <c r="D10" s="153"/>
    </row>
    <row r="11" spans="1:14" ht="23.15" customHeight="1" x14ac:dyDescent="0.35">
      <c r="A11" s="117" t="s">
        <v>159</v>
      </c>
      <c r="B11" s="118" t="s">
        <v>40</v>
      </c>
      <c r="C11" s="122">
        <f>C4/(C6+C8)</f>
        <v>1.3362224629830264</v>
      </c>
      <c r="D11" s="123" t="s">
        <v>187</v>
      </c>
      <c r="M11" s="46"/>
    </row>
    <row r="12" spans="1:14" ht="23.15" hidden="1" customHeight="1" x14ac:dyDescent="0.35">
      <c r="A12" s="117" t="s">
        <v>50</v>
      </c>
      <c r="B12" s="118" t="s">
        <v>51</v>
      </c>
      <c r="C12" s="122">
        <v>2.2999999999999998</v>
      </c>
      <c r="D12" s="122"/>
      <c r="M12" s="46"/>
      <c r="N12" s="47"/>
    </row>
    <row r="13" spans="1:14" ht="23.15" hidden="1" customHeight="1" x14ac:dyDescent="0.35">
      <c r="A13" s="117" t="s">
        <v>52</v>
      </c>
      <c r="B13" s="118" t="s">
        <v>51</v>
      </c>
      <c r="C13" s="118">
        <f>C12/2</f>
        <v>1.1499999999999999</v>
      </c>
      <c r="D13" s="118"/>
      <c r="L13" s="46"/>
      <c r="N13" s="47"/>
    </row>
    <row r="14" spans="1:14" ht="23.15" hidden="1" customHeight="1" x14ac:dyDescent="0.35">
      <c r="A14" s="117" t="s">
        <v>53</v>
      </c>
      <c r="B14" s="118" t="s">
        <v>51</v>
      </c>
      <c r="C14" s="122">
        <f>(C10*C13)/C5</f>
        <v>0.86063513513513501</v>
      </c>
      <c r="D14" s="122"/>
    </row>
    <row r="15" spans="1:14" ht="23.15" hidden="1" customHeight="1" x14ac:dyDescent="0.35">
      <c r="A15" s="117" t="s">
        <v>57</v>
      </c>
      <c r="B15" s="118" t="s">
        <v>51</v>
      </c>
      <c r="C15" s="122">
        <f>C13+C14</f>
        <v>2.0106351351351348</v>
      </c>
      <c r="D15" s="122"/>
    </row>
    <row r="16" spans="1:14" ht="23.15" hidden="1" customHeight="1" x14ac:dyDescent="0.35">
      <c r="A16" s="117" t="s">
        <v>62</v>
      </c>
      <c r="B16" s="118" t="s">
        <v>63</v>
      </c>
      <c r="C16" s="118">
        <v>16</v>
      </c>
      <c r="D16" s="118"/>
      <c r="I16" s="46"/>
    </row>
    <row r="17" spans="1:4" ht="23.15" hidden="1" customHeight="1" x14ac:dyDescent="0.35">
      <c r="A17" s="117" t="s">
        <v>64</v>
      </c>
      <c r="B17" s="118" t="s">
        <v>65</v>
      </c>
      <c r="C17" s="124">
        <f>C16/C15</f>
        <v>7.9576844751221554</v>
      </c>
      <c r="D17" s="124"/>
    </row>
    <row r="18" spans="1:4" ht="23.15" customHeight="1" x14ac:dyDescent="0.35">
      <c r="A18" s="117" t="s">
        <v>160</v>
      </c>
      <c r="B18" s="118" t="s">
        <v>55</v>
      </c>
      <c r="C18" s="120">
        <f>C8/(C6+C8)</f>
        <v>9.7146984470928122E-2</v>
      </c>
      <c r="D18" s="152"/>
    </row>
    <row r="19" spans="1:4" ht="23.15" customHeight="1" x14ac:dyDescent="0.35">
      <c r="A19" s="117" t="s">
        <v>129</v>
      </c>
      <c r="B19" s="125" t="s">
        <v>128</v>
      </c>
      <c r="C19" s="119">
        <v>1.0900000000000001</v>
      </c>
      <c r="D19" s="152"/>
    </row>
    <row r="20" spans="1:4" ht="23.15" customHeight="1" x14ac:dyDescent="0.35">
      <c r="A20" s="117" t="s">
        <v>130</v>
      </c>
      <c r="B20" s="125" t="s">
        <v>128</v>
      </c>
      <c r="C20" s="119">
        <v>1.2350000000000001</v>
      </c>
      <c r="D20" s="152"/>
    </row>
    <row r="21" spans="1:4" ht="23.15" customHeight="1" x14ac:dyDescent="0.35">
      <c r="A21" s="117" t="s">
        <v>133</v>
      </c>
      <c r="B21" s="125" t="s">
        <v>128</v>
      </c>
      <c r="C21" s="119">
        <v>0.747</v>
      </c>
      <c r="D21" s="152"/>
    </row>
    <row r="22" spans="1:4" ht="23.15" customHeight="1" x14ac:dyDescent="0.35">
      <c r="A22" s="117" t="s">
        <v>141</v>
      </c>
      <c r="B22" s="125" t="s">
        <v>128</v>
      </c>
      <c r="C22" s="126">
        <f>(C19*((C6/(C6+C8))+(C21*((C8/(C6+C8))))))</f>
        <v>1.0632097760924522</v>
      </c>
      <c r="D22" s="152"/>
    </row>
    <row r="23" spans="1:4" ht="23.15" customHeight="1" x14ac:dyDescent="0.35">
      <c r="A23" s="117" t="s">
        <v>117</v>
      </c>
      <c r="B23" s="118" t="s">
        <v>118</v>
      </c>
      <c r="C23" s="127">
        <v>22</v>
      </c>
      <c r="D23" s="127" t="s">
        <v>188</v>
      </c>
    </row>
    <row r="24" spans="1:4" ht="23.15" customHeight="1" x14ac:dyDescent="0.35">
      <c r="A24" s="117" t="s">
        <v>167</v>
      </c>
      <c r="B24" s="118" t="s">
        <v>118</v>
      </c>
      <c r="C24" s="127">
        <v>22</v>
      </c>
      <c r="D24" s="127" t="s">
        <v>191</v>
      </c>
    </row>
    <row r="25" spans="1:4" ht="23.15" customHeight="1" x14ac:dyDescent="0.35">
      <c r="A25" s="117" t="s">
        <v>126</v>
      </c>
      <c r="B25" s="118" t="s">
        <v>118</v>
      </c>
      <c r="C25" s="127">
        <v>45</v>
      </c>
      <c r="D25" s="127" t="s">
        <v>191</v>
      </c>
    </row>
    <row r="26" spans="1:4" ht="23.15" customHeight="1" x14ac:dyDescent="0.35">
      <c r="A26" s="117" t="s">
        <v>124</v>
      </c>
      <c r="B26" s="118" t="s">
        <v>118</v>
      </c>
      <c r="C26" s="127">
        <v>45</v>
      </c>
      <c r="D26" s="127" t="s">
        <v>191</v>
      </c>
    </row>
    <row r="27" spans="1:4" ht="23.15" customHeight="1" x14ac:dyDescent="0.35">
      <c r="A27" s="117" t="s">
        <v>119</v>
      </c>
      <c r="B27" s="118" t="s">
        <v>127</v>
      </c>
      <c r="C27" s="127">
        <v>140</v>
      </c>
      <c r="D27" s="127" t="s">
        <v>207</v>
      </c>
    </row>
    <row r="28" spans="1:4" ht="23.15" customHeight="1" x14ac:dyDescent="0.35">
      <c r="A28" s="117" t="s">
        <v>120</v>
      </c>
      <c r="B28" s="118" t="s">
        <v>65</v>
      </c>
      <c r="C28" s="128" t="s">
        <v>181</v>
      </c>
      <c r="D28" s="136"/>
    </row>
    <row r="29" spans="1:4" ht="23.15" customHeight="1" x14ac:dyDescent="0.35">
      <c r="A29" s="117" t="s">
        <v>121</v>
      </c>
      <c r="B29" s="118" t="s">
        <v>65</v>
      </c>
      <c r="C29" s="128" t="s">
        <v>182</v>
      </c>
      <c r="D29" s="136"/>
    </row>
    <row r="30" spans="1:4" ht="23.15" customHeight="1" x14ac:dyDescent="0.35">
      <c r="A30" s="117" t="s">
        <v>122</v>
      </c>
      <c r="B30" s="118" t="s">
        <v>65</v>
      </c>
      <c r="C30" s="128" t="s">
        <v>183</v>
      </c>
      <c r="D30" s="136"/>
    </row>
    <row r="31" spans="1:4" ht="23.15" customHeight="1" x14ac:dyDescent="0.35">
      <c r="A31" s="117" t="s">
        <v>123</v>
      </c>
      <c r="B31" s="118" t="s">
        <v>143</v>
      </c>
      <c r="C31" s="129" t="s">
        <v>184</v>
      </c>
      <c r="D31" s="136"/>
    </row>
    <row r="32" spans="1:4" ht="24.75" customHeight="1" x14ac:dyDescent="0.35">
      <c r="A32" s="117" t="s">
        <v>140</v>
      </c>
      <c r="B32" s="118" t="s">
        <v>30</v>
      </c>
      <c r="C32" s="119">
        <v>7</v>
      </c>
      <c r="D32" s="136"/>
    </row>
    <row r="33" spans="1:4" ht="24.75" customHeight="1" x14ac:dyDescent="0.35">
      <c r="A33" s="130" t="s">
        <v>24</v>
      </c>
      <c r="B33" s="118" t="s">
        <v>145</v>
      </c>
      <c r="C33" s="131">
        <v>2132</v>
      </c>
      <c r="D33" s="136"/>
    </row>
    <row r="34" spans="1:4" ht="24.75" customHeight="1" x14ac:dyDescent="0.35">
      <c r="A34" s="117" t="s">
        <v>27</v>
      </c>
      <c r="B34" s="118" t="s">
        <v>146</v>
      </c>
      <c r="C34" s="132">
        <v>210</v>
      </c>
      <c r="D34" s="136"/>
    </row>
    <row r="35" spans="1:4" ht="24.75" customHeight="1" x14ac:dyDescent="0.35">
      <c r="A35" s="117" t="s">
        <v>144</v>
      </c>
      <c r="B35" s="118" t="s">
        <v>145</v>
      </c>
      <c r="C35" s="133">
        <f>0.00044*1000</f>
        <v>0.44</v>
      </c>
      <c r="D35" s="136"/>
    </row>
    <row r="36" spans="1:4" ht="24.75" customHeight="1" x14ac:dyDescent="0.35">
      <c r="A36" s="117" t="s">
        <v>147</v>
      </c>
      <c r="B36" s="118" t="s">
        <v>145</v>
      </c>
      <c r="C36" s="134">
        <f>((C6/(C6+C8))*C33)+((C8/(C6+C8))*C35)</f>
        <v>1924.9253737811482</v>
      </c>
      <c r="D36" s="136"/>
    </row>
    <row r="37" spans="1:4" ht="24.75" customHeight="1" x14ac:dyDescent="0.35">
      <c r="A37" s="130" t="s">
        <v>161</v>
      </c>
      <c r="B37" s="118" t="s">
        <v>145</v>
      </c>
      <c r="C37" s="131">
        <v>3594</v>
      </c>
      <c r="D37" s="136"/>
    </row>
    <row r="38" spans="1:4" ht="24.75" customHeight="1" x14ac:dyDescent="0.35">
      <c r="A38" s="117" t="s">
        <v>162</v>
      </c>
      <c r="B38" s="118" t="s">
        <v>145</v>
      </c>
      <c r="C38" s="133">
        <v>0.443</v>
      </c>
      <c r="D38" s="136"/>
    </row>
    <row r="39" spans="1:4" ht="24.75" customHeight="1" x14ac:dyDescent="0.35">
      <c r="A39" s="117" t="s">
        <v>32</v>
      </c>
      <c r="B39" s="118" t="s">
        <v>148</v>
      </c>
      <c r="C39" s="132" t="s">
        <v>194</v>
      </c>
      <c r="D39" s="136"/>
    </row>
    <row r="40" spans="1:4" ht="38.25" customHeight="1" x14ac:dyDescent="0.35">
      <c r="A40" s="154" t="s">
        <v>204</v>
      </c>
      <c r="B40" s="155"/>
      <c r="C40" s="155"/>
      <c r="D40" s="156"/>
    </row>
    <row r="41" spans="1:4" ht="38.25" customHeight="1" x14ac:dyDescent="0.35">
      <c r="A41" s="154"/>
      <c r="B41" s="155"/>
      <c r="C41" s="155"/>
      <c r="D41" s="156"/>
    </row>
    <row r="42" spans="1:4" ht="38.25" customHeight="1" x14ac:dyDescent="0.35">
      <c r="A42" s="154"/>
      <c r="B42" s="155"/>
      <c r="C42" s="155"/>
      <c r="D42" s="156"/>
    </row>
    <row r="43" spans="1:4" ht="58.5" customHeight="1" x14ac:dyDescent="0.35">
      <c r="A43" s="157"/>
      <c r="B43" s="158"/>
      <c r="C43" s="158"/>
      <c r="D43" s="159"/>
    </row>
  </sheetData>
  <mergeCells count="4">
    <mergeCell ref="A1:D1"/>
    <mergeCell ref="D4:D10"/>
    <mergeCell ref="D18:D22"/>
    <mergeCell ref="A40:D43"/>
  </mergeCells>
  <printOptions horizontalCentered="1"/>
  <pageMargins left="0.31496062992125984" right="0.31496062992125984" top="0.39370078740157483" bottom="0.39370078740157483" header="0.31496062992125984" footer="0.31496062992125984"/>
  <pageSetup paperSize="9" orientation="portrait" horizontalDpi="90" verticalDpi="9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F154-4F7C-47D8-8931-08A072DBA65E}">
  <dimension ref="A1:N43"/>
  <sheetViews>
    <sheetView showGridLines="0" zoomScale="90" zoomScaleNormal="90" workbookViewId="0">
      <selection activeCell="E5" sqref="E5"/>
    </sheetView>
  </sheetViews>
  <sheetFormatPr defaultColWidth="35.54296875" defaultRowHeight="24.75" customHeight="1" x14ac:dyDescent="0.35"/>
  <cols>
    <col min="1" max="1" width="38.26953125" style="45" bestFit="1" customWidth="1"/>
    <col min="2" max="2" width="8.7265625" style="48" bestFit="1" customWidth="1"/>
    <col min="3" max="4" width="21.7265625" style="45" customWidth="1"/>
    <col min="5" max="5" width="15.26953125" style="45" customWidth="1"/>
    <col min="6" max="16384" width="35.54296875" style="45"/>
  </cols>
  <sheetData>
    <row r="1" spans="1:14" ht="40.5" customHeight="1" x14ac:dyDescent="0.35">
      <c r="A1" s="151" t="s">
        <v>180</v>
      </c>
      <c r="B1" s="151"/>
      <c r="C1" s="151"/>
      <c r="D1" s="151"/>
    </row>
    <row r="2" spans="1:14" ht="23" x14ac:dyDescent="0.35">
      <c r="A2" s="115" t="s">
        <v>59</v>
      </c>
      <c r="B2" s="115" t="s">
        <v>131</v>
      </c>
      <c r="C2" s="116" t="s">
        <v>165</v>
      </c>
      <c r="D2" s="116" t="s">
        <v>186</v>
      </c>
    </row>
    <row r="3" spans="1:14" ht="16" x14ac:dyDescent="0.35">
      <c r="A3" s="117" t="s">
        <v>192</v>
      </c>
      <c r="B3" s="118" t="s">
        <v>193</v>
      </c>
      <c r="C3" s="135">
        <v>2200</v>
      </c>
      <c r="D3" s="123" t="s">
        <v>196</v>
      </c>
    </row>
    <row r="4" spans="1:14" ht="23.15" customHeight="1" x14ac:dyDescent="0.35">
      <c r="A4" s="117" t="s">
        <v>44</v>
      </c>
      <c r="B4" s="118" t="s">
        <v>67</v>
      </c>
      <c r="C4" s="123">
        <v>148</v>
      </c>
      <c r="D4" s="153"/>
    </row>
    <row r="5" spans="1:14" ht="23.15" customHeight="1" x14ac:dyDescent="0.35">
      <c r="A5" s="117" t="s">
        <v>155</v>
      </c>
      <c r="B5" s="118" t="s">
        <v>55</v>
      </c>
      <c r="C5" s="120">
        <f>C4/(C4+C6+C8)</f>
        <v>0.57195857164940489</v>
      </c>
      <c r="D5" s="153"/>
    </row>
    <row r="6" spans="1:14" ht="23.15" customHeight="1" x14ac:dyDescent="0.35">
      <c r="A6" s="117" t="s">
        <v>46</v>
      </c>
      <c r="B6" s="118" t="s">
        <v>67</v>
      </c>
      <c r="C6" s="123">
        <v>100</v>
      </c>
      <c r="D6" s="153"/>
    </row>
    <row r="7" spans="1:14" ht="23.15" customHeight="1" x14ac:dyDescent="0.35">
      <c r="A7" s="117" t="s">
        <v>156</v>
      </c>
      <c r="B7" s="118" t="s">
        <v>55</v>
      </c>
      <c r="C7" s="120">
        <f>C6/(C4+C6+C8)</f>
        <v>0.38645849435770602</v>
      </c>
      <c r="D7" s="153"/>
    </row>
    <row r="8" spans="1:14" ht="23.15" customHeight="1" x14ac:dyDescent="0.35">
      <c r="A8" s="117" t="s">
        <v>47</v>
      </c>
      <c r="B8" s="118" t="s">
        <v>67</v>
      </c>
      <c r="C8" s="119">
        <v>10.76</v>
      </c>
      <c r="D8" s="153"/>
    </row>
    <row r="9" spans="1:14" ht="23.15" customHeight="1" x14ac:dyDescent="0.35">
      <c r="A9" s="117" t="s">
        <v>157</v>
      </c>
      <c r="B9" s="118" t="s">
        <v>55</v>
      </c>
      <c r="C9" s="120">
        <f>C8/(C4+C6+C8)</f>
        <v>4.1582933992889162E-2</v>
      </c>
      <c r="D9" s="153"/>
    </row>
    <row r="10" spans="1:14" ht="23.15" customHeight="1" x14ac:dyDescent="0.35">
      <c r="A10" s="117" t="s">
        <v>158</v>
      </c>
      <c r="B10" s="118" t="s">
        <v>55</v>
      </c>
      <c r="C10" s="121">
        <f>(C6+C8)/(C4+C6+C8)</f>
        <v>0.42804142835059517</v>
      </c>
      <c r="D10" s="153"/>
    </row>
    <row r="11" spans="1:14" ht="23.15" customHeight="1" x14ac:dyDescent="0.35">
      <c r="A11" s="117" t="s">
        <v>159</v>
      </c>
      <c r="B11" s="118" t="s">
        <v>40</v>
      </c>
      <c r="C11" s="122">
        <f>C4/(C6+C8)</f>
        <v>1.3362224629830264</v>
      </c>
      <c r="D11" s="123" t="s">
        <v>187</v>
      </c>
      <c r="M11" s="46"/>
    </row>
    <row r="12" spans="1:14" ht="23.15" hidden="1" customHeight="1" x14ac:dyDescent="0.35">
      <c r="A12" s="117" t="s">
        <v>50</v>
      </c>
      <c r="B12" s="118" t="s">
        <v>51</v>
      </c>
      <c r="C12" s="122">
        <v>2.2999999999999998</v>
      </c>
      <c r="D12" s="122"/>
      <c r="M12" s="46"/>
      <c r="N12" s="47"/>
    </row>
    <row r="13" spans="1:14" ht="23.15" hidden="1" customHeight="1" x14ac:dyDescent="0.35">
      <c r="A13" s="117" t="s">
        <v>52</v>
      </c>
      <c r="B13" s="118" t="s">
        <v>51</v>
      </c>
      <c r="C13" s="118">
        <f>C12/2</f>
        <v>1.1499999999999999</v>
      </c>
      <c r="D13" s="118"/>
      <c r="L13" s="46"/>
      <c r="N13" s="47"/>
    </row>
    <row r="14" spans="1:14" ht="23.15" hidden="1" customHeight="1" x14ac:dyDescent="0.35">
      <c r="A14" s="117" t="s">
        <v>53</v>
      </c>
      <c r="B14" s="118" t="s">
        <v>51</v>
      </c>
      <c r="C14" s="122">
        <f>(C10*C13)/C5</f>
        <v>0.86063513513513501</v>
      </c>
      <c r="D14" s="122"/>
    </row>
    <row r="15" spans="1:14" ht="23.15" hidden="1" customHeight="1" x14ac:dyDescent="0.35">
      <c r="A15" s="117" t="s">
        <v>57</v>
      </c>
      <c r="B15" s="118" t="s">
        <v>51</v>
      </c>
      <c r="C15" s="122">
        <f>C13+C14</f>
        <v>2.0106351351351348</v>
      </c>
      <c r="D15" s="122"/>
    </row>
    <row r="16" spans="1:14" ht="23.15" hidden="1" customHeight="1" x14ac:dyDescent="0.35">
      <c r="A16" s="117" t="s">
        <v>62</v>
      </c>
      <c r="B16" s="118" t="s">
        <v>63</v>
      </c>
      <c r="C16" s="118">
        <v>16</v>
      </c>
      <c r="D16" s="118"/>
      <c r="I16" s="46"/>
    </row>
    <row r="17" spans="1:4" ht="23.15" hidden="1" customHeight="1" x14ac:dyDescent="0.35">
      <c r="A17" s="117" t="s">
        <v>64</v>
      </c>
      <c r="B17" s="118" t="s">
        <v>65</v>
      </c>
      <c r="C17" s="124">
        <f>C16/C15</f>
        <v>7.9576844751221554</v>
      </c>
      <c r="D17" s="124"/>
    </row>
    <row r="18" spans="1:4" ht="23.15" customHeight="1" x14ac:dyDescent="0.35">
      <c r="A18" s="117" t="s">
        <v>160</v>
      </c>
      <c r="B18" s="118" t="s">
        <v>55</v>
      </c>
      <c r="C18" s="120">
        <f>C8/(C6+C8)</f>
        <v>9.7146984470928122E-2</v>
      </c>
      <c r="D18" s="152"/>
    </row>
    <row r="19" spans="1:4" ht="23.15" customHeight="1" x14ac:dyDescent="0.35">
      <c r="A19" s="117" t="s">
        <v>129</v>
      </c>
      <c r="B19" s="125" t="s">
        <v>128</v>
      </c>
      <c r="C19" s="119">
        <v>1.0900000000000001</v>
      </c>
      <c r="D19" s="152"/>
    </row>
    <row r="20" spans="1:4" ht="23.15" customHeight="1" x14ac:dyDescent="0.35">
      <c r="A20" s="117" t="s">
        <v>130</v>
      </c>
      <c r="B20" s="125" t="s">
        <v>128</v>
      </c>
      <c r="C20" s="119">
        <v>1.2350000000000001</v>
      </c>
      <c r="D20" s="152"/>
    </row>
    <row r="21" spans="1:4" ht="23.15" customHeight="1" x14ac:dyDescent="0.35">
      <c r="A21" s="117" t="s">
        <v>133</v>
      </c>
      <c r="B21" s="125" t="s">
        <v>128</v>
      </c>
      <c r="C21" s="119">
        <v>0.747</v>
      </c>
      <c r="D21" s="152"/>
    </row>
    <row r="22" spans="1:4" ht="23.15" customHeight="1" x14ac:dyDescent="0.35">
      <c r="A22" s="117" t="s">
        <v>141</v>
      </c>
      <c r="B22" s="125" t="s">
        <v>128</v>
      </c>
      <c r="C22" s="126">
        <f>(C19*((C6/(C6+C8))+(C21*((C8/(C6+C8))))))</f>
        <v>1.0632097760924522</v>
      </c>
      <c r="D22" s="152"/>
    </row>
    <row r="23" spans="1:4" ht="23.15" customHeight="1" x14ac:dyDescent="0.35">
      <c r="A23" s="117" t="s">
        <v>117</v>
      </c>
      <c r="B23" s="118" t="s">
        <v>118</v>
      </c>
      <c r="C23" s="127">
        <v>22</v>
      </c>
      <c r="D23" s="127" t="s">
        <v>188</v>
      </c>
    </row>
    <row r="24" spans="1:4" ht="23.15" customHeight="1" x14ac:dyDescent="0.35">
      <c r="A24" s="117" t="s">
        <v>167</v>
      </c>
      <c r="B24" s="118" t="s">
        <v>118</v>
      </c>
      <c r="C24" s="127">
        <v>22</v>
      </c>
      <c r="D24" s="127" t="s">
        <v>189</v>
      </c>
    </row>
    <row r="25" spans="1:4" ht="23.15" customHeight="1" x14ac:dyDescent="0.35">
      <c r="A25" s="117" t="s">
        <v>126</v>
      </c>
      <c r="B25" s="118" t="s">
        <v>118</v>
      </c>
      <c r="C25" s="127">
        <v>45</v>
      </c>
      <c r="D25" s="127" t="s">
        <v>191</v>
      </c>
    </row>
    <row r="26" spans="1:4" ht="23.15" customHeight="1" x14ac:dyDescent="0.35">
      <c r="A26" s="117" t="s">
        <v>124</v>
      </c>
      <c r="B26" s="118" t="s">
        <v>118</v>
      </c>
      <c r="C26" s="127">
        <v>45</v>
      </c>
      <c r="D26" s="127" t="s">
        <v>191</v>
      </c>
    </row>
    <row r="27" spans="1:4" ht="23.15" customHeight="1" x14ac:dyDescent="0.35">
      <c r="A27" s="117" t="s">
        <v>119</v>
      </c>
      <c r="B27" s="118" t="s">
        <v>127</v>
      </c>
      <c r="C27" s="127">
        <v>130</v>
      </c>
      <c r="D27" s="127" t="s">
        <v>191</v>
      </c>
    </row>
    <row r="28" spans="1:4" ht="23.15" customHeight="1" x14ac:dyDescent="0.35">
      <c r="A28" s="117" t="s">
        <v>120</v>
      </c>
      <c r="B28" s="118" t="s">
        <v>65</v>
      </c>
      <c r="C28" s="128" t="s">
        <v>181</v>
      </c>
      <c r="D28" s="136"/>
    </row>
    <row r="29" spans="1:4" ht="23.15" customHeight="1" x14ac:dyDescent="0.35">
      <c r="A29" s="117" t="s">
        <v>121</v>
      </c>
      <c r="B29" s="118" t="s">
        <v>65</v>
      </c>
      <c r="C29" s="128" t="s">
        <v>182</v>
      </c>
      <c r="D29" s="136"/>
    </row>
    <row r="30" spans="1:4" ht="23.15" customHeight="1" x14ac:dyDescent="0.35">
      <c r="A30" s="117" t="s">
        <v>122</v>
      </c>
      <c r="B30" s="118" t="s">
        <v>65</v>
      </c>
      <c r="C30" s="128" t="s">
        <v>183</v>
      </c>
      <c r="D30" s="136"/>
    </row>
    <row r="31" spans="1:4" ht="23.15" customHeight="1" x14ac:dyDescent="0.35">
      <c r="A31" s="117" t="s">
        <v>123</v>
      </c>
      <c r="B31" s="118" t="s">
        <v>143</v>
      </c>
      <c r="C31" s="129" t="s">
        <v>184</v>
      </c>
      <c r="D31" s="136"/>
    </row>
    <row r="32" spans="1:4" ht="24.75" customHeight="1" x14ac:dyDescent="0.35">
      <c r="A32" s="117" t="s">
        <v>140</v>
      </c>
      <c r="B32" s="118" t="s">
        <v>30</v>
      </c>
      <c r="C32" s="119">
        <v>7</v>
      </c>
      <c r="D32" s="136"/>
    </row>
    <row r="33" spans="1:4" ht="24.75" customHeight="1" x14ac:dyDescent="0.35">
      <c r="A33" s="130" t="s">
        <v>24</v>
      </c>
      <c r="B33" s="118" t="s">
        <v>145</v>
      </c>
      <c r="C33" s="131">
        <v>2132</v>
      </c>
      <c r="D33" s="136"/>
    </row>
    <row r="34" spans="1:4" ht="24.75" customHeight="1" x14ac:dyDescent="0.35">
      <c r="A34" s="117" t="s">
        <v>27</v>
      </c>
      <c r="B34" s="118" t="s">
        <v>146</v>
      </c>
      <c r="C34" s="132">
        <v>210</v>
      </c>
      <c r="D34" s="136"/>
    </row>
    <row r="35" spans="1:4" ht="24.75" customHeight="1" x14ac:dyDescent="0.35">
      <c r="A35" s="117" t="s">
        <v>144</v>
      </c>
      <c r="B35" s="118" t="s">
        <v>145</v>
      </c>
      <c r="C35" s="133">
        <f>0.00044*1000</f>
        <v>0.44</v>
      </c>
      <c r="D35" s="136"/>
    </row>
    <row r="36" spans="1:4" ht="24.75" customHeight="1" x14ac:dyDescent="0.35">
      <c r="A36" s="117" t="s">
        <v>147</v>
      </c>
      <c r="B36" s="118" t="s">
        <v>145</v>
      </c>
      <c r="C36" s="134">
        <f>((C6/(C6+C8))*C33)+((C8/(C6+C8))*C35)</f>
        <v>1924.9253737811482</v>
      </c>
      <c r="D36" s="136"/>
    </row>
    <row r="37" spans="1:4" ht="24.75" customHeight="1" x14ac:dyDescent="0.35">
      <c r="A37" s="130" t="s">
        <v>161</v>
      </c>
      <c r="B37" s="118" t="s">
        <v>145</v>
      </c>
      <c r="C37" s="131">
        <v>3594</v>
      </c>
      <c r="D37" s="136"/>
    </row>
    <row r="38" spans="1:4" ht="24.75" customHeight="1" x14ac:dyDescent="0.35">
      <c r="A38" s="117" t="s">
        <v>162</v>
      </c>
      <c r="B38" s="118" t="s">
        <v>145</v>
      </c>
      <c r="C38" s="133">
        <v>0.443</v>
      </c>
      <c r="D38" s="136"/>
    </row>
    <row r="39" spans="1:4" ht="24.75" customHeight="1" x14ac:dyDescent="0.35">
      <c r="A39" s="117" t="s">
        <v>32</v>
      </c>
      <c r="B39" s="118" t="s">
        <v>148</v>
      </c>
      <c r="C39" s="132" t="s">
        <v>194</v>
      </c>
      <c r="D39" s="136"/>
    </row>
    <row r="40" spans="1:4" ht="40.5" customHeight="1" x14ac:dyDescent="0.35">
      <c r="A40" s="154" t="s">
        <v>204</v>
      </c>
      <c r="B40" s="155"/>
      <c r="C40" s="155"/>
      <c r="D40" s="156"/>
    </row>
    <row r="41" spans="1:4" ht="40.5" customHeight="1" x14ac:dyDescent="0.35">
      <c r="A41" s="154"/>
      <c r="B41" s="155"/>
      <c r="C41" s="155"/>
      <c r="D41" s="156"/>
    </row>
    <row r="42" spans="1:4" ht="40.5" customHeight="1" x14ac:dyDescent="0.35">
      <c r="A42" s="154"/>
      <c r="B42" s="155"/>
      <c r="C42" s="155"/>
      <c r="D42" s="156"/>
    </row>
    <row r="43" spans="1:4" ht="40.5" customHeight="1" x14ac:dyDescent="0.35">
      <c r="A43" s="157"/>
      <c r="B43" s="158"/>
      <c r="C43" s="158"/>
      <c r="D43" s="159"/>
    </row>
  </sheetData>
  <mergeCells count="4">
    <mergeCell ref="A1:D1"/>
    <mergeCell ref="D4:D10"/>
    <mergeCell ref="D18:D22"/>
    <mergeCell ref="A40:D43"/>
  </mergeCells>
  <printOptions horizontalCentered="1"/>
  <pageMargins left="0.31496062992125984" right="0.31496062992125984" top="0.39370078740157483" bottom="0.39370078740157483" header="0.31496062992125984" footer="0.31496062992125984"/>
  <pageSetup paperSize="9" orientation="portrait" horizontalDpi="90" verticalDpi="9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2B0A-FF0D-4BC1-AB7C-A79DC84F8C29}">
  <dimension ref="A1:N43"/>
  <sheetViews>
    <sheetView showGridLines="0" zoomScale="50" zoomScaleNormal="50" workbookViewId="0">
      <selection activeCell="C11" sqref="C11"/>
    </sheetView>
  </sheetViews>
  <sheetFormatPr defaultColWidth="35.54296875" defaultRowHeight="24.75" customHeight="1" x14ac:dyDescent="0.35"/>
  <cols>
    <col min="1" max="1" width="38.26953125" style="45" bestFit="1" customWidth="1"/>
    <col min="2" max="2" width="8.7265625" style="48" bestFit="1" customWidth="1"/>
    <col min="3" max="4" width="21.7265625" style="45" customWidth="1"/>
    <col min="5" max="5" width="15.26953125" style="45" customWidth="1"/>
    <col min="6" max="16384" width="35.54296875" style="45"/>
  </cols>
  <sheetData>
    <row r="1" spans="1:14" ht="40.5" customHeight="1" x14ac:dyDescent="0.35">
      <c r="A1" s="151" t="s">
        <v>180</v>
      </c>
      <c r="B1" s="151"/>
      <c r="C1" s="151"/>
      <c r="D1" s="151"/>
    </row>
    <row r="2" spans="1:14" ht="23" x14ac:dyDescent="0.35">
      <c r="A2" s="115" t="s">
        <v>59</v>
      </c>
      <c r="B2" s="115" t="s">
        <v>131</v>
      </c>
      <c r="C2" s="116" t="s">
        <v>165</v>
      </c>
      <c r="D2" s="116" t="s">
        <v>186</v>
      </c>
    </row>
    <row r="3" spans="1:14" ht="16" x14ac:dyDescent="0.35">
      <c r="A3" s="117" t="s">
        <v>192</v>
      </c>
      <c r="B3" s="118" t="s">
        <v>193</v>
      </c>
      <c r="C3" s="135">
        <v>3000</v>
      </c>
      <c r="D3" s="123" t="s">
        <v>196</v>
      </c>
    </row>
    <row r="4" spans="1:14" ht="23.15" customHeight="1" x14ac:dyDescent="0.35">
      <c r="A4" s="117" t="s">
        <v>44</v>
      </c>
      <c r="B4" s="118" t="s">
        <v>67</v>
      </c>
      <c r="C4" s="123">
        <v>148</v>
      </c>
      <c r="D4" s="153"/>
    </row>
    <row r="5" spans="1:14" ht="23.15" customHeight="1" x14ac:dyDescent="0.35">
      <c r="A5" s="117" t="s">
        <v>155</v>
      </c>
      <c r="B5" s="118" t="s">
        <v>55</v>
      </c>
      <c r="C5" s="120">
        <f>C4/(C4+C6+C8)</f>
        <v>0.57195857164940489</v>
      </c>
      <c r="D5" s="153"/>
    </row>
    <row r="6" spans="1:14" ht="23.15" customHeight="1" x14ac:dyDescent="0.35">
      <c r="A6" s="117" t="s">
        <v>46</v>
      </c>
      <c r="B6" s="118" t="s">
        <v>67</v>
      </c>
      <c r="C6" s="123">
        <v>100</v>
      </c>
      <c r="D6" s="153"/>
    </row>
    <row r="7" spans="1:14" ht="23.15" customHeight="1" x14ac:dyDescent="0.35">
      <c r="A7" s="117" t="s">
        <v>156</v>
      </c>
      <c r="B7" s="118" t="s">
        <v>55</v>
      </c>
      <c r="C7" s="120">
        <f>C6/(C4+C6+C8)</f>
        <v>0.38645849435770602</v>
      </c>
      <c r="D7" s="153"/>
    </row>
    <row r="8" spans="1:14" ht="23.15" customHeight="1" x14ac:dyDescent="0.35">
      <c r="A8" s="117" t="s">
        <v>47</v>
      </c>
      <c r="B8" s="118" t="s">
        <v>67</v>
      </c>
      <c r="C8" s="119">
        <v>10.76</v>
      </c>
      <c r="D8" s="153"/>
    </row>
    <row r="9" spans="1:14" ht="23.15" customHeight="1" x14ac:dyDescent="0.35">
      <c r="A9" s="117" t="s">
        <v>157</v>
      </c>
      <c r="B9" s="118" t="s">
        <v>55</v>
      </c>
      <c r="C9" s="120">
        <f>C8/(C4+C6+C8)</f>
        <v>4.1582933992889162E-2</v>
      </c>
      <c r="D9" s="153"/>
    </row>
    <row r="10" spans="1:14" ht="23.15" customHeight="1" x14ac:dyDescent="0.35">
      <c r="A10" s="117" t="s">
        <v>158</v>
      </c>
      <c r="B10" s="118" t="s">
        <v>55</v>
      </c>
      <c r="C10" s="121">
        <f>(C6+C8)/(C4+C6+C8)</f>
        <v>0.42804142835059517</v>
      </c>
      <c r="D10" s="153"/>
    </row>
    <row r="11" spans="1:14" ht="23.15" customHeight="1" x14ac:dyDescent="0.35">
      <c r="A11" s="117" t="s">
        <v>159</v>
      </c>
      <c r="B11" s="118" t="s">
        <v>40</v>
      </c>
      <c r="C11" s="122">
        <f>C4/(C6+C8)</f>
        <v>1.3362224629830264</v>
      </c>
      <c r="D11" s="123" t="s">
        <v>187</v>
      </c>
      <c r="M11" s="46"/>
    </row>
    <row r="12" spans="1:14" ht="23.15" hidden="1" customHeight="1" x14ac:dyDescent="0.35">
      <c r="A12" s="117" t="s">
        <v>50</v>
      </c>
      <c r="B12" s="118" t="s">
        <v>51</v>
      </c>
      <c r="C12" s="122">
        <v>2.2999999999999998</v>
      </c>
      <c r="D12" s="122"/>
      <c r="M12" s="46"/>
      <c r="N12" s="47"/>
    </row>
    <row r="13" spans="1:14" ht="23.15" hidden="1" customHeight="1" x14ac:dyDescent="0.35">
      <c r="A13" s="117" t="s">
        <v>52</v>
      </c>
      <c r="B13" s="118" t="s">
        <v>51</v>
      </c>
      <c r="C13" s="118">
        <f>C12/2</f>
        <v>1.1499999999999999</v>
      </c>
      <c r="D13" s="118"/>
      <c r="L13" s="46"/>
      <c r="N13" s="47"/>
    </row>
    <row r="14" spans="1:14" ht="23.15" hidden="1" customHeight="1" x14ac:dyDescent="0.35">
      <c r="A14" s="117" t="s">
        <v>53</v>
      </c>
      <c r="B14" s="118" t="s">
        <v>51</v>
      </c>
      <c r="C14" s="122">
        <f>(C10*C13)/C5</f>
        <v>0.86063513513513501</v>
      </c>
      <c r="D14" s="122"/>
    </row>
    <row r="15" spans="1:14" ht="23.15" hidden="1" customHeight="1" x14ac:dyDescent="0.35">
      <c r="A15" s="117" t="s">
        <v>57</v>
      </c>
      <c r="B15" s="118" t="s">
        <v>51</v>
      </c>
      <c r="C15" s="122">
        <f>C13+C14</f>
        <v>2.0106351351351348</v>
      </c>
      <c r="D15" s="122"/>
    </row>
    <row r="16" spans="1:14" ht="23.15" hidden="1" customHeight="1" x14ac:dyDescent="0.35">
      <c r="A16" s="117" t="s">
        <v>62</v>
      </c>
      <c r="B16" s="118" t="s">
        <v>63</v>
      </c>
      <c r="C16" s="118">
        <v>16</v>
      </c>
      <c r="D16" s="118"/>
      <c r="I16" s="46"/>
    </row>
    <row r="17" spans="1:4" ht="23.15" hidden="1" customHeight="1" x14ac:dyDescent="0.35">
      <c r="A17" s="117" t="s">
        <v>64</v>
      </c>
      <c r="B17" s="118" t="s">
        <v>65</v>
      </c>
      <c r="C17" s="124">
        <f>C16/C15</f>
        <v>7.9576844751221554</v>
      </c>
      <c r="D17" s="124"/>
    </row>
    <row r="18" spans="1:4" ht="23.15" customHeight="1" x14ac:dyDescent="0.35">
      <c r="A18" s="117" t="s">
        <v>160</v>
      </c>
      <c r="B18" s="118" t="s">
        <v>55</v>
      </c>
      <c r="C18" s="120">
        <f>C8/(C6+C8)</f>
        <v>9.7146984470928122E-2</v>
      </c>
      <c r="D18" s="152"/>
    </row>
    <row r="19" spans="1:4" ht="23.15" customHeight="1" x14ac:dyDescent="0.35">
      <c r="A19" s="117" t="s">
        <v>129</v>
      </c>
      <c r="B19" s="125" t="s">
        <v>128</v>
      </c>
      <c r="C19" s="119">
        <v>1.0900000000000001</v>
      </c>
      <c r="D19" s="152"/>
    </row>
    <row r="20" spans="1:4" ht="23.15" customHeight="1" x14ac:dyDescent="0.35">
      <c r="A20" s="117" t="s">
        <v>130</v>
      </c>
      <c r="B20" s="125" t="s">
        <v>128</v>
      </c>
      <c r="C20" s="119">
        <v>1.2350000000000001</v>
      </c>
      <c r="D20" s="152"/>
    </row>
    <row r="21" spans="1:4" ht="23.15" customHeight="1" x14ac:dyDescent="0.35">
      <c r="A21" s="117" t="s">
        <v>133</v>
      </c>
      <c r="B21" s="125" t="s">
        <v>128</v>
      </c>
      <c r="C21" s="119">
        <v>0.65</v>
      </c>
      <c r="D21" s="152"/>
    </row>
    <row r="22" spans="1:4" ht="23.15" customHeight="1" x14ac:dyDescent="0.35">
      <c r="A22" s="117" t="s">
        <v>141</v>
      </c>
      <c r="B22" s="125" t="s">
        <v>128</v>
      </c>
      <c r="C22" s="126">
        <f>(C19*((C6/(C6+C8))+(C21*((C8/(C6+C8))))))</f>
        <v>1.052938425424341</v>
      </c>
      <c r="D22" s="152"/>
    </row>
    <row r="23" spans="1:4" ht="23.15" customHeight="1" x14ac:dyDescent="0.35">
      <c r="A23" s="117" t="s">
        <v>117</v>
      </c>
      <c r="B23" s="118" t="s">
        <v>118</v>
      </c>
      <c r="C23" s="127">
        <v>22</v>
      </c>
      <c r="D23" s="127" t="s">
        <v>188</v>
      </c>
    </row>
    <row r="24" spans="1:4" ht="23.15" customHeight="1" x14ac:dyDescent="0.35">
      <c r="A24" s="117" t="s">
        <v>167</v>
      </c>
      <c r="B24" s="118" t="s">
        <v>118</v>
      </c>
      <c r="C24" s="127">
        <v>22</v>
      </c>
      <c r="D24" s="127" t="s">
        <v>191</v>
      </c>
    </row>
    <row r="25" spans="1:4" ht="23.15" customHeight="1" x14ac:dyDescent="0.35">
      <c r="A25" s="117" t="s">
        <v>126</v>
      </c>
      <c r="B25" s="118" t="s">
        <v>118</v>
      </c>
      <c r="C25" s="127">
        <v>45</v>
      </c>
      <c r="D25" s="127" t="s">
        <v>191</v>
      </c>
    </row>
    <row r="26" spans="1:4" ht="23.15" customHeight="1" x14ac:dyDescent="0.35">
      <c r="A26" s="117" t="s">
        <v>124</v>
      </c>
      <c r="B26" s="118" t="s">
        <v>118</v>
      </c>
      <c r="C26" s="127">
        <v>45</v>
      </c>
      <c r="D26" s="127" t="s">
        <v>191</v>
      </c>
    </row>
    <row r="27" spans="1:4" ht="23.15" customHeight="1" x14ac:dyDescent="0.35">
      <c r="A27" s="117" t="s">
        <v>119</v>
      </c>
      <c r="B27" s="118" t="s">
        <v>127</v>
      </c>
      <c r="C27" s="127">
        <v>140</v>
      </c>
      <c r="D27" s="127" t="s">
        <v>207</v>
      </c>
    </row>
    <row r="28" spans="1:4" ht="23.15" customHeight="1" x14ac:dyDescent="0.35">
      <c r="A28" s="117" t="s">
        <v>120</v>
      </c>
      <c r="B28" s="118" t="s">
        <v>65</v>
      </c>
      <c r="C28" s="128">
        <v>5</v>
      </c>
      <c r="D28" s="136"/>
    </row>
    <row r="29" spans="1:4" ht="23.15" customHeight="1" x14ac:dyDescent="0.35">
      <c r="A29" s="117" t="s">
        <v>121</v>
      </c>
      <c r="B29" s="118" t="s">
        <v>65</v>
      </c>
      <c r="C29" s="128" t="s">
        <v>182</v>
      </c>
      <c r="D29" s="136"/>
    </row>
    <row r="30" spans="1:4" ht="23.15" customHeight="1" x14ac:dyDescent="0.35">
      <c r="A30" s="117" t="s">
        <v>122</v>
      </c>
      <c r="B30" s="118" t="s">
        <v>65</v>
      </c>
      <c r="C30" s="128" t="s">
        <v>183</v>
      </c>
      <c r="D30" s="136"/>
    </row>
    <row r="31" spans="1:4" ht="23.15" customHeight="1" x14ac:dyDescent="0.35">
      <c r="A31" s="117" t="s">
        <v>123</v>
      </c>
      <c r="B31" s="118" t="s">
        <v>143</v>
      </c>
      <c r="C31" s="129" t="s">
        <v>205</v>
      </c>
      <c r="D31" s="136"/>
    </row>
    <row r="32" spans="1:4" ht="24.75" customHeight="1" x14ac:dyDescent="0.35">
      <c r="A32" s="117" t="s">
        <v>140</v>
      </c>
      <c r="B32" s="118" t="s">
        <v>30</v>
      </c>
      <c r="C32" s="119">
        <v>7</v>
      </c>
      <c r="D32" s="136"/>
    </row>
    <row r="33" spans="1:4" ht="24.75" customHeight="1" x14ac:dyDescent="0.35">
      <c r="A33" s="130" t="s">
        <v>24</v>
      </c>
      <c r="B33" s="118" t="s">
        <v>145</v>
      </c>
      <c r="C33" s="131">
        <v>2132</v>
      </c>
      <c r="D33" s="136"/>
    </row>
    <row r="34" spans="1:4" ht="24.75" customHeight="1" x14ac:dyDescent="0.35">
      <c r="A34" s="117" t="s">
        <v>27</v>
      </c>
      <c r="B34" s="118" t="s">
        <v>146</v>
      </c>
      <c r="C34" s="132">
        <v>210</v>
      </c>
      <c r="D34" s="136"/>
    </row>
    <row r="35" spans="1:4" ht="24.75" customHeight="1" x14ac:dyDescent="0.35">
      <c r="A35" s="117" t="s">
        <v>144</v>
      </c>
      <c r="B35" s="118" t="s">
        <v>145</v>
      </c>
      <c r="C35" s="133">
        <f>0.00044*1000</f>
        <v>0.44</v>
      </c>
      <c r="D35" s="136"/>
    </row>
    <row r="36" spans="1:4" ht="24.75" customHeight="1" x14ac:dyDescent="0.35">
      <c r="A36" s="117" t="s">
        <v>147</v>
      </c>
      <c r="B36" s="118" t="s">
        <v>145</v>
      </c>
      <c r="C36" s="134">
        <f>((C6/(C6+C8))*C33)+((C8/(C6+C8))*C35)</f>
        <v>1924.9253737811482</v>
      </c>
      <c r="D36" s="136"/>
    </row>
    <row r="37" spans="1:4" ht="24.75" customHeight="1" x14ac:dyDescent="0.35">
      <c r="A37" s="130" t="s">
        <v>161</v>
      </c>
      <c r="B37" s="118" t="s">
        <v>145</v>
      </c>
      <c r="C37" s="131">
        <v>3594</v>
      </c>
      <c r="D37" s="136"/>
    </row>
    <row r="38" spans="1:4" ht="24.75" customHeight="1" x14ac:dyDescent="0.35">
      <c r="A38" s="117" t="s">
        <v>162</v>
      </c>
      <c r="B38" s="118" t="s">
        <v>145</v>
      </c>
      <c r="C38" s="133">
        <v>0.443</v>
      </c>
      <c r="D38" s="136"/>
    </row>
    <row r="39" spans="1:4" ht="24.75" customHeight="1" x14ac:dyDescent="0.35">
      <c r="A39" s="117" t="s">
        <v>32</v>
      </c>
      <c r="B39" s="118" t="s">
        <v>148</v>
      </c>
      <c r="C39" s="132" t="s">
        <v>194</v>
      </c>
      <c r="D39" s="136"/>
    </row>
    <row r="40" spans="1:4" ht="40.5" customHeight="1" x14ac:dyDescent="0.35">
      <c r="A40" s="154" t="s">
        <v>206</v>
      </c>
      <c r="B40" s="155"/>
      <c r="C40" s="155"/>
      <c r="D40" s="156"/>
    </row>
    <row r="41" spans="1:4" ht="40.5" customHeight="1" x14ac:dyDescent="0.35">
      <c r="A41" s="154"/>
      <c r="B41" s="155"/>
      <c r="C41" s="155"/>
      <c r="D41" s="156"/>
    </row>
    <row r="42" spans="1:4" ht="40.5" customHeight="1" x14ac:dyDescent="0.35">
      <c r="A42" s="154"/>
      <c r="B42" s="155"/>
      <c r="C42" s="155"/>
      <c r="D42" s="156"/>
    </row>
    <row r="43" spans="1:4" ht="64.5" customHeight="1" x14ac:dyDescent="0.35">
      <c r="A43" s="157"/>
      <c r="B43" s="158"/>
      <c r="C43" s="158"/>
      <c r="D43" s="159"/>
    </row>
  </sheetData>
  <mergeCells count="4">
    <mergeCell ref="A1:D1"/>
    <mergeCell ref="D4:D10"/>
    <mergeCell ref="D18:D22"/>
    <mergeCell ref="A40:D43"/>
  </mergeCells>
  <printOptions horizontalCentered="1"/>
  <pageMargins left="0.31496062992125984" right="0.31496062992125984" top="0.39370078740157483" bottom="0.39370078740157483" header="0.31496062992125984" footer="0.31496062992125984"/>
  <pageSetup paperSize="9" orientation="portrait" horizontalDpi="90" verticalDpi="9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4E5C-9692-412A-8F5E-0849F1547BB8}">
  <dimension ref="A1"/>
  <sheetViews>
    <sheetView workbookViewId="0">
      <selection activeCell="O10" sqref="O10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EDF4D-2E34-4E3A-8498-CA4C30DD8E28}">
  <dimension ref="A1:N37"/>
  <sheetViews>
    <sheetView showGridLines="0" topLeftCell="A7" zoomScale="80" zoomScaleNormal="80" workbookViewId="0">
      <selection activeCell="D2" sqref="D2"/>
    </sheetView>
  </sheetViews>
  <sheetFormatPr defaultColWidth="35.54296875" defaultRowHeight="24.75" customHeight="1" x14ac:dyDescent="0.35"/>
  <cols>
    <col min="1" max="1" width="41" style="45" bestFit="1" customWidth="1"/>
    <col min="2" max="2" width="11.453125" style="48" bestFit="1" customWidth="1"/>
    <col min="3" max="3" width="35.7265625" style="48" hidden="1" customWidth="1"/>
    <col min="4" max="4" width="41.453125" style="45" bestFit="1" customWidth="1"/>
    <col min="5" max="16384" width="35.54296875" style="45"/>
  </cols>
  <sheetData>
    <row r="1" spans="1:14" ht="24.75" customHeight="1" x14ac:dyDescent="0.35">
      <c r="A1" s="147" t="s">
        <v>139</v>
      </c>
      <c r="B1" s="147"/>
      <c r="C1" s="147"/>
      <c r="D1" s="147"/>
    </row>
    <row r="2" spans="1:14" ht="24.75" customHeight="1" x14ac:dyDescent="0.35">
      <c r="A2" s="49" t="s">
        <v>59</v>
      </c>
      <c r="B2" s="49" t="s">
        <v>131</v>
      </c>
      <c r="C2" s="49" t="s">
        <v>136</v>
      </c>
      <c r="D2" s="49" t="s">
        <v>142</v>
      </c>
    </row>
    <row r="3" spans="1:14" ht="23.15" customHeight="1" x14ac:dyDescent="0.35">
      <c r="A3" s="50" t="s">
        <v>44</v>
      </c>
      <c r="B3" s="51" t="s">
        <v>67</v>
      </c>
      <c r="C3" s="61">
        <v>130</v>
      </c>
      <c r="D3" s="51">
        <v>143</v>
      </c>
    </row>
    <row r="4" spans="1:14" ht="23.15" customHeight="1" x14ac:dyDescent="0.35">
      <c r="A4" s="50" t="s">
        <v>155</v>
      </c>
      <c r="B4" s="51" t="s">
        <v>55</v>
      </c>
      <c r="C4" s="62">
        <f>C3/(C3+C5+C7)</f>
        <v>0.56521739130434778</v>
      </c>
      <c r="D4" s="52">
        <f>D3/(D3+D5+D7)</f>
        <v>0.56544088572558326</v>
      </c>
    </row>
    <row r="5" spans="1:14" ht="23.15" customHeight="1" x14ac:dyDescent="0.35">
      <c r="A5" s="50" t="s">
        <v>46</v>
      </c>
      <c r="B5" s="51" t="s">
        <v>67</v>
      </c>
      <c r="C5" s="61">
        <v>100</v>
      </c>
      <c r="D5" s="51">
        <v>100</v>
      </c>
    </row>
    <row r="6" spans="1:14" ht="23.15" customHeight="1" x14ac:dyDescent="0.35">
      <c r="A6" s="50" t="s">
        <v>156</v>
      </c>
      <c r="B6" s="51" t="s">
        <v>55</v>
      </c>
      <c r="C6" s="62">
        <f>C5/(C3+C5+C7)</f>
        <v>0.43478260869565216</v>
      </c>
      <c r="D6" s="52">
        <f>D5/(D3+D5+D7)</f>
        <v>0.39541320680110714</v>
      </c>
    </row>
    <row r="7" spans="1:14" ht="23.15" customHeight="1" x14ac:dyDescent="0.35">
      <c r="A7" s="50" t="s">
        <v>47</v>
      </c>
      <c r="B7" s="51" t="s">
        <v>67</v>
      </c>
      <c r="C7" s="61">
        <v>0</v>
      </c>
      <c r="D7" s="51">
        <v>9.9</v>
      </c>
    </row>
    <row r="8" spans="1:14" ht="23.15" customHeight="1" x14ac:dyDescent="0.35">
      <c r="A8" s="50" t="s">
        <v>157</v>
      </c>
      <c r="B8" s="51" t="s">
        <v>55</v>
      </c>
      <c r="C8" s="61">
        <v>0</v>
      </c>
      <c r="D8" s="52">
        <f>D7/(D3+D5+D7)</f>
        <v>3.9145907473309607E-2</v>
      </c>
    </row>
    <row r="9" spans="1:14" ht="23.15" customHeight="1" x14ac:dyDescent="0.35">
      <c r="A9" s="50" t="s">
        <v>158</v>
      </c>
      <c r="B9" s="51" t="s">
        <v>55</v>
      </c>
      <c r="C9" s="61">
        <v>0</v>
      </c>
      <c r="D9" s="52">
        <f>(D5+D7)/(D3+D5+D7)</f>
        <v>0.43455911427441679</v>
      </c>
    </row>
    <row r="10" spans="1:14" ht="23.15" customHeight="1" x14ac:dyDescent="0.35">
      <c r="A10" s="50" t="s">
        <v>159</v>
      </c>
      <c r="B10" s="51" t="s">
        <v>40</v>
      </c>
      <c r="C10" s="63">
        <f>C3/(C5+C7)</f>
        <v>1.3</v>
      </c>
      <c r="D10" s="53">
        <f>D3/(D5+D7)</f>
        <v>1.3011828935395813</v>
      </c>
      <c r="M10" s="46"/>
    </row>
    <row r="11" spans="1:14" ht="23.15" hidden="1" customHeight="1" x14ac:dyDescent="0.35">
      <c r="A11" s="50" t="s">
        <v>50</v>
      </c>
      <c r="B11" s="51" t="s">
        <v>51</v>
      </c>
      <c r="C11" s="61"/>
      <c r="D11" s="53">
        <v>2.2999999999999998</v>
      </c>
      <c r="M11" s="46"/>
      <c r="N11" s="47"/>
    </row>
    <row r="12" spans="1:14" ht="23.15" hidden="1" customHeight="1" x14ac:dyDescent="0.35">
      <c r="A12" s="50" t="s">
        <v>52</v>
      </c>
      <c r="B12" s="51" t="s">
        <v>51</v>
      </c>
      <c r="C12" s="61"/>
      <c r="D12" s="51">
        <f>D11/2</f>
        <v>1.1499999999999999</v>
      </c>
      <c r="L12" s="46"/>
      <c r="N12" s="47"/>
    </row>
    <row r="13" spans="1:14" ht="23.15" hidden="1" customHeight="1" x14ac:dyDescent="0.35">
      <c r="A13" s="50" t="s">
        <v>53</v>
      </c>
      <c r="B13" s="51" t="s">
        <v>51</v>
      </c>
      <c r="C13" s="61"/>
      <c r="D13" s="53">
        <f>(D9*D12)/D4</f>
        <v>0.8838111888111887</v>
      </c>
    </row>
    <row r="14" spans="1:14" ht="23.15" hidden="1" customHeight="1" x14ac:dyDescent="0.35">
      <c r="A14" s="50" t="s">
        <v>57</v>
      </c>
      <c r="B14" s="51" t="s">
        <v>51</v>
      </c>
      <c r="C14" s="61"/>
      <c r="D14" s="53">
        <f>D12+D13</f>
        <v>2.0338111888111885</v>
      </c>
    </row>
    <row r="15" spans="1:14" ht="23.15" hidden="1" customHeight="1" x14ac:dyDescent="0.35">
      <c r="A15" s="50" t="s">
        <v>62</v>
      </c>
      <c r="B15" s="51" t="s">
        <v>63</v>
      </c>
      <c r="C15" s="61"/>
      <c r="D15" s="51">
        <v>16</v>
      </c>
      <c r="I15" s="46"/>
    </row>
    <row r="16" spans="1:14" ht="23.15" hidden="1" customHeight="1" x14ac:dyDescent="0.35">
      <c r="A16" s="50" t="s">
        <v>64</v>
      </c>
      <c r="B16" s="51" t="s">
        <v>65</v>
      </c>
      <c r="C16" s="61"/>
      <c r="D16" s="54">
        <f>D15/D14</f>
        <v>7.867003627486377</v>
      </c>
    </row>
    <row r="17" spans="1:4" ht="23.15" customHeight="1" x14ac:dyDescent="0.35">
      <c r="A17" s="50" t="s">
        <v>160</v>
      </c>
      <c r="B17" s="51" t="s">
        <v>55</v>
      </c>
      <c r="C17" s="61"/>
      <c r="D17" s="74">
        <f>D7/(D5+D7)</f>
        <v>9.0081892629663332E-2</v>
      </c>
    </row>
    <row r="18" spans="1:4" ht="23.15" customHeight="1" x14ac:dyDescent="0.35">
      <c r="A18" s="50" t="s">
        <v>129</v>
      </c>
      <c r="B18" s="55" t="s">
        <v>128</v>
      </c>
      <c r="C18" s="64">
        <v>1.1032</v>
      </c>
      <c r="D18" s="56">
        <v>1.0900000000000001</v>
      </c>
    </row>
    <row r="19" spans="1:4" ht="23.15" customHeight="1" x14ac:dyDescent="0.35">
      <c r="A19" s="50" t="s">
        <v>130</v>
      </c>
      <c r="B19" s="55" t="s">
        <v>128</v>
      </c>
      <c r="C19" s="64">
        <v>1.2350000000000001</v>
      </c>
      <c r="D19" s="56">
        <v>1.2350000000000001</v>
      </c>
    </row>
    <row r="20" spans="1:4" ht="23.15" customHeight="1" x14ac:dyDescent="0.35">
      <c r="A20" s="50" t="s">
        <v>133</v>
      </c>
      <c r="B20" s="55" t="s">
        <v>128</v>
      </c>
      <c r="C20" s="64" t="s">
        <v>128</v>
      </c>
      <c r="D20" s="56">
        <v>0.747</v>
      </c>
    </row>
    <row r="21" spans="1:4" ht="23.15" customHeight="1" x14ac:dyDescent="0.35">
      <c r="A21" s="50" t="s">
        <v>141</v>
      </c>
      <c r="B21" s="55" t="s">
        <v>128</v>
      </c>
      <c r="C21" s="64" t="s">
        <v>128</v>
      </c>
      <c r="D21" s="56">
        <f>(D18*((D5/(D5+D7))+(D20*((D7/(D5+D7))))))</f>
        <v>1.0651581164695176</v>
      </c>
    </row>
    <row r="22" spans="1:4" ht="23.15" customHeight="1" x14ac:dyDescent="0.35">
      <c r="A22" s="50" t="s">
        <v>117</v>
      </c>
      <c r="B22" s="51" t="s">
        <v>118</v>
      </c>
      <c r="C22" s="65" t="s">
        <v>125</v>
      </c>
      <c r="D22" s="57" t="s">
        <v>164</v>
      </c>
    </row>
    <row r="23" spans="1:4" ht="23.15" customHeight="1" x14ac:dyDescent="0.35">
      <c r="A23" s="50" t="s">
        <v>126</v>
      </c>
      <c r="B23" s="51" t="s">
        <v>118</v>
      </c>
      <c r="C23" s="65" t="s">
        <v>137</v>
      </c>
      <c r="D23" s="57" t="s">
        <v>137</v>
      </c>
    </row>
    <row r="24" spans="1:4" ht="23.15" customHeight="1" x14ac:dyDescent="0.35">
      <c r="A24" s="50" t="s">
        <v>124</v>
      </c>
      <c r="B24" s="51" t="s">
        <v>118</v>
      </c>
      <c r="C24" s="65" t="s">
        <v>138</v>
      </c>
      <c r="D24" s="57" t="s">
        <v>138</v>
      </c>
    </row>
    <row r="25" spans="1:4" ht="23.15" customHeight="1" x14ac:dyDescent="0.35">
      <c r="A25" s="50" t="s">
        <v>119</v>
      </c>
      <c r="B25" s="51" t="s">
        <v>127</v>
      </c>
      <c r="C25" s="65" t="s">
        <v>134</v>
      </c>
      <c r="D25" s="57" t="s">
        <v>134</v>
      </c>
    </row>
    <row r="26" spans="1:4" ht="23.15" customHeight="1" x14ac:dyDescent="0.35">
      <c r="A26" s="50" t="s">
        <v>120</v>
      </c>
      <c r="B26" s="51" t="s">
        <v>65</v>
      </c>
      <c r="C26" s="66" t="s">
        <v>4</v>
      </c>
      <c r="D26" s="51">
        <v>4</v>
      </c>
    </row>
    <row r="27" spans="1:4" ht="23.15" customHeight="1" x14ac:dyDescent="0.35">
      <c r="A27" s="50" t="s">
        <v>121</v>
      </c>
      <c r="B27" s="51" t="s">
        <v>65</v>
      </c>
      <c r="C27" s="61" t="s">
        <v>5</v>
      </c>
      <c r="D27" s="57">
        <v>38</v>
      </c>
    </row>
    <row r="28" spans="1:4" ht="23.15" customHeight="1" x14ac:dyDescent="0.35">
      <c r="A28" s="50" t="s">
        <v>122</v>
      </c>
      <c r="B28" s="51" t="s">
        <v>65</v>
      </c>
      <c r="C28" s="61"/>
      <c r="D28" s="57">
        <v>70</v>
      </c>
    </row>
    <row r="29" spans="1:4" ht="23.15" customHeight="1" x14ac:dyDescent="0.35">
      <c r="A29" s="50" t="s">
        <v>123</v>
      </c>
      <c r="B29" s="51" t="s">
        <v>143</v>
      </c>
      <c r="C29" s="61" t="s">
        <v>6</v>
      </c>
      <c r="D29" s="54">
        <v>25.56</v>
      </c>
    </row>
    <row r="30" spans="1:4" ht="24.75" customHeight="1" x14ac:dyDescent="0.35">
      <c r="A30" s="50" t="s">
        <v>140</v>
      </c>
      <c r="B30" s="51" t="s">
        <v>30</v>
      </c>
      <c r="C30" s="61">
        <v>7</v>
      </c>
      <c r="D30" s="51">
        <v>7</v>
      </c>
    </row>
    <row r="31" spans="1:4" ht="24.75" customHeight="1" x14ac:dyDescent="0.35">
      <c r="A31" s="59" t="s">
        <v>24</v>
      </c>
      <c r="B31" s="51" t="s">
        <v>145</v>
      </c>
      <c r="C31" s="51"/>
      <c r="D31" s="60">
        <v>2240</v>
      </c>
    </row>
    <row r="32" spans="1:4" ht="24.75" customHeight="1" x14ac:dyDescent="0.35">
      <c r="A32" s="50" t="s">
        <v>27</v>
      </c>
      <c r="B32" s="51" t="s">
        <v>146</v>
      </c>
      <c r="C32" s="51"/>
      <c r="D32" s="60">
        <v>210</v>
      </c>
    </row>
    <row r="33" spans="1:4" ht="24.75" customHeight="1" x14ac:dyDescent="0.35">
      <c r="A33" s="50" t="s">
        <v>144</v>
      </c>
      <c r="B33" s="51" t="s">
        <v>145</v>
      </c>
      <c r="C33" s="51"/>
      <c r="D33" s="75">
        <f>0.00044*1000</f>
        <v>0.44</v>
      </c>
    </row>
    <row r="34" spans="1:4" ht="24.75" customHeight="1" x14ac:dyDescent="0.35">
      <c r="A34" s="50" t="s">
        <v>147</v>
      </c>
      <c r="B34" s="51" t="s">
        <v>145</v>
      </c>
      <c r="C34" s="51"/>
      <c r="D34" s="76">
        <f>((D5/(D5+D7))*D31)+((D7/(D5+D7))*D33)</f>
        <v>2038.256196542311</v>
      </c>
    </row>
    <row r="35" spans="1:4" ht="24.75" customHeight="1" x14ac:dyDescent="0.35">
      <c r="A35" s="59" t="s">
        <v>161</v>
      </c>
      <c r="B35" s="51" t="s">
        <v>145</v>
      </c>
      <c r="C35" s="51"/>
      <c r="D35" s="76">
        <v>3594</v>
      </c>
    </row>
    <row r="36" spans="1:4" ht="24.75" customHeight="1" x14ac:dyDescent="0.35">
      <c r="A36" s="50" t="s">
        <v>162</v>
      </c>
      <c r="B36" s="51" t="s">
        <v>145</v>
      </c>
      <c r="C36" s="51"/>
      <c r="D36" s="75">
        <v>0.443</v>
      </c>
    </row>
    <row r="37" spans="1:4" ht="24.75" customHeight="1" x14ac:dyDescent="0.35">
      <c r="A37" s="50" t="s">
        <v>32</v>
      </c>
      <c r="B37" s="51" t="s">
        <v>148</v>
      </c>
      <c r="C37" s="51"/>
      <c r="D37" s="60" t="s">
        <v>36</v>
      </c>
    </row>
  </sheetData>
  <mergeCells count="1">
    <mergeCell ref="A1:D1"/>
  </mergeCells>
  <printOptions horizontalCentered="1"/>
  <pageMargins left="0.51181102362204722" right="0.51181102362204722" top="0.59055118110236227" bottom="0.59055118110236227" header="0.31496062992125984" footer="0.31496062992125984"/>
  <pageSetup paperSize="9" orientation="portrait" horizontalDpi="90" verticalDpi="9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8C0E-236C-45E6-8270-4AF5871D4AF0}">
  <dimension ref="A1:N37"/>
  <sheetViews>
    <sheetView showGridLines="0" topLeftCell="A4" zoomScale="80" zoomScaleNormal="80" workbookViewId="0">
      <selection activeCell="D17" sqref="D17"/>
    </sheetView>
  </sheetViews>
  <sheetFormatPr defaultColWidth="35.54296875" defaultRowHeight="24.75" customHeight="1" x14ac:dyDescent="0.35"/>
  <cols>
    <col min="1" max="1" width="41" style="45" bestFit="1" customWidth="1"/>
    <col min="2" max="2" width="11.453125" style="48" bestFit="1" customWidth="1"/>
    <col min="3" max="3" width="35.7265625" style="48" hidden="1" customWidth="1"/>
    <col min="4" max="4" width="41.453125" style="45" bestFit="1" customWidth="1"/>
    <col min="5" max="16384" width="35.54296875" style="45"/>
  </cols>
  <sheetData>
    <row r="1" spans="1:14" ht="24.75" customHeight="1" x14ac:dyDescent="0.35">
      <c r="A1" s="147" t="s">
        <v>139</v>
      </c>
      <c r="B1" s="147"/>
      <c r="C1" s="147"/>
      <c r="D1" s="147"/>
    </row>
    <row r="2" spans="1:14" ht="24.75" customHeight="1" x14ac:dyDescent="0.35">
      <c r="A2" s="49" t="s">
        <v>59</v>
      </c>
      <c r="B2" s="49" t="s">
        <v>131</v>
      </c>
      <c r="C2" s="49" t="s">
        <v>136</v>
      </c>
      <c r="D2" s="49" t="s">
        <v>142</v>
      </c>
    </row>
    <row r="3" spans="1:14" ht="23.15" customHeight="1" x14ac:dyDescent="0.35">
      <c r="A3" s="50" t="s">
        <v>44</v>
      </c>
      <c r="B3" s="51" t="s">
        <v>67</v>
      </c>
      <c r="C3" s="61">
        <v>130</v>
      </c>
      <c r="D3" s="51">
        <v>147</v>
      </c>
    </row>
    <row r="4" spans="1:14" ht="23.15" customHeight="1" x14ac:dyDescent="0.35">
      <c r="A4" s="50" t="s">
        <v>155</v>
      </c>
      <c r="B4" s="51" t="s">
        <v>55</v>
      </c>
      <c r="C4" s="62">
        <f>C3/(C3+C5+C7)</f>
        <v>0.56521739130434778</v>
      </c>
      <c r="D4" s="52">
        <f>D3/(D3+D5+D7)</f>
        <v>0.56538461538461537</v>
      </c>
    </row>
    <row r="5" spans="1:14" ht="23.15" customHeight="1" x14ac:dyDescent="0.35">
      <c r="A5" s="50" t="s">
        <v>46</v>
      </c>
      <c r="B5" s="51" t="s">
        <v>67</v>
      </c>
      <c r="C5" s="61">
        <v>100</v>
      </c>
      <c r="D5" s="51">
        <v>100</v>
      </c>
    </row>
    <row r="6" spans="1:14" ht="23.15" customHeight="1" x14ac:dyDescent="0.35">
      <c r="A6" s="50" t="s">
        <v>156</v>
      </c>
      <c r="B6" s="51" t="s">
        <v>55</v>
      </c>
      <c r="C6" s="62">
        <f>C5/(C3+C5+C7)</f>
        <v>0.43478260869565216</v>
      </c>
      <c r="D6" s="52">
        <f>D5/(D3+D5+D7)</f>
        <v>0.38461538461538464</v>
      </c>
    </row>
    <row r="7" spans="1:14" ht="23.15" customHeight="1" x14ac:dyDescent="0.35">
      <c r="A7" s="50" t="s">
        <v>47</v>
      </c>
      <c r="B7" s="51" t="s">
        <v>67</v>
      </c>
      <c r="C7" s="61">
        <v>0</v>
      </c>
      <c r="D7" s="51">
        <v>13</v>
      </c>
    </row>
    <row r="8" spans="1:14" ht="23.15" customHeight="1" x14ac:dyDescent="0.35">
      <c r="A8" s="50" t="s">
        <v>157</v>
      </c>
      <c r="B8" s="51" t="s">
        <v>55</v>
      </c>
      <c r="C8" s="61">
        <v>0</v>
      </c>
      <c r="D8" s="52">
        <f>D7/(D3+D5+D7)</f>
        <v>0.05</v>
      </c>
    </row>
    <row r="9" spans="1:14" ht="23.15" customHeight="1" x14ac:dyDescent="0.35">
      <c r="A9" s="50" t="s">
        <v>158</v>
      </c>
      <c r="B9" s="51" t="s">
        <v>55</v>
      </c>
      <c r="C9" s="61">
        <v>0</v>
      </c>
      <c r="D9" s="52">
        <f>(D5+D7)/(D3+D5+D7)</f>
        <v>0.43461538461538463</v>
      </c>
    </row>
    <row r="10" spans="1:14" ht="23.15" customHeight="1" x14ac:dyDescent="0.35">
      <c r="A10" s="50" t="s">
        <v>159</v>
      </c>
      <c r="B10" s="51" t="s">
        <v>40</v>
      </c>
      <c r="C10" s="63">
        <f>C3/(C5+C7)</f>
        <v>1.3</v>
      </c>
      <c r="D10" s="53">
        <f>D3/(D5+D7)</f>
        <v>1.3008849557522124</v>
      </c>
      <c r="M10" s="46"/>
    </row>
    <row r="11" spans="1:14" ht="23.15" hidden="1" customHeight="1" x14ac:dyDescent="0.35">
      <c r="A11" s="50" t="s">
        <v>50</v>
      </c>
      <c r="B11" s="51" t="s">
        <v>51</v>
      </c>
      <c r="C11" s="61"/>
      <c r="D11" s="53">
        <v>2.2999999999999998</v>
      </c>
      <c r="M11" s="46"/>
      <c r="N11" s="47"/>
    </row>
    <row r="12" spans="1:14" ht="23.15" hidden="1" customHeight="1" x14ac:dyDescent="0.35">
      <c r="A12" s="50" t="s">
        <v>52</v>
      </c>
      <c r="B12" s="51" t="s">
        <v>51</v>
      </c>
      <c r="C12" s="61"/>
      <c r="D12" s="51">
        <f>D11/2</f>
        <v>1.1499999999999999</v>
      </c>
      <c r="L12" s="46"/>
      <c r="N12" s="47"/>
    </row>
    <row r="13" spans="1:14" ht="23.15" hidden="1" customHeight="1" x14ac:dyDescent="0.35">
      <c r="A13" s="50" t="s">
        <v>53</v>
      </c>
      <c r="B13" s="51" t="s">
        <v>51</v>
      </c>
      <c r="C13" s="61"/>
      <c r="D13" s="53">
        <f>(D9*D12)/D4</f>
        <v>0.88401360544217689</v>
      </c>
    </row>
    <row r="14" spans="1:14" ht="23.15" hidden="1" customHeight="1" x14ac:dyDescent="0.35">
      <c r="A14" s="50" t="s">
        <v>57</v>
      </c>
      <c r="B14" s="51" t="s">
        <v>51</v>
      </c>
      <c r="C14" s="61"/>
      <c r="D14" s="53">
        <f>D12+D13</f>
        <v>2.0340136054421767</v>
      </c>
    </row>
    <row r="15" spans="1:14" ht="23.15" hidden="1" customHeight="1" x14ac:dyDescent="0.35">
      <c r="A15" s="50" t="s">
        <v>62</v>
      </c>
      <c r="B15" s="51" t="s">
        <v>63</v>
      </c>
      <c r="C15" s="61"/>
      <c r="D15" s="51">
        <v>16</v>
      </c>
      <c r="I15" s="46"/>
    </row>
    <row r="16" spans="1:14" ht="23.15" hidden="1" customHeight="1" x14ac:dyDescent="0.35">
      <c r="A16" s="50" t="s">
        <v>64</v>
      </c>
      <c r="B16" s="51" t="s">
        <v>65</v>
      </c>
      <c r="C16" s="61"/>
      <c r="D16" s="54">
        <f>D15/D14</f>
        <v>7.8662207357859542</v>
      </c>
    </row>
    <row r="17" spans="1:4" ht="23.15" customHeight="1" x14ac:dyDescent="0.35">
      <c r="A17" s="50" t="s">
        <v>160</v>
      </c>
      <c r="B17" s="51" t="s">
        <v>55</v>
      </c>
      <c r="C17" s="61"/>
      <c r="D17" s="74">
        <f>D7/(D5+D7)</f>
        <v>0.11504424778761062</v>
      </c>
    </row>
    <row r="18" spans="1:4" ht="23.15" customHeight="1" x14ac:dyDescent="0.35">
      <c r="A18" s="50" t="s">
        <v>129</v>
      </c>
      <c r="B18" s="55" t="s">
        <v>128</v>
      </c>
      <c r="C18" s="64">
        <v>1.1032</v>
      </c>
      <c r="D18" s="56">
        <v>1.0900000000000001</v>
      </c>
    </row>
    <row r="19" spans="1:4" ht="23.15" customHeight="1" x14ac:dyDescent="0.35">
      <c r="A19" s="50" t="s">
        <v>130</v>
      </c>
      <c r="B19" s="55" t="s">
        <v>128</v>
      </c>
      <c r="C19" s="64">
        <v>1.2350000000000001</v>
      </c>
      <c r="D19" s="56">
        <v>1.2350000000000001</v>
      </c>
    </row>
    <row r="20" spans="1:4" ht="23.15" customHeight="1" x14ac:dyDescent="0.35">
      <c r="A20" s="50" t="s">
        <v>133</v>
      </c>
      <c r="B20" s="55" t="s">
        <v>128</v>
      </c>
      <c r="C20" s="64" t="s">
        <v>128</v>
      </c>
      <c r="D20" s="56">
        <v>0.747</v>
      </c>
    </row>
    <row r="21" spans="1:4" ht="23.15" customHeight="1" x14ac:dyDescent="0.35">
      <c r="A21" s="50" t="s">
        <v>141</v>
      </c>
      <c r="B21" s="55" t="s">
        <v>128</v>
      </c>
      <c r="C21" s="64" t="s">
        <v>128</v>
      </c>
      <c r="D21" s="56">
        <f>(D18*((D5/(D5+D7))+(D20*((D7/(D5+D7))))))</f>
        <v>1.0582742477876108</v>
      </c>
    </row>
    <row r="22" spans="1:4" ht="23.15" customHeight="1" x14ac:dyDescent="0.35">
      <c r="A22" s="50" t="s">
        <v>117</v>
      </c>
      <c r="B22" s="51" t="s">
        <v>118</v>
      </c>
      <c r="C22" s="65" t="s">
        <v>125</v>
      </c>
      <c r="D22" s="57" t="s">
        <v>164</v>
      </c>
    </row>
    <row r="23" spans="1:4" ht="23.15" customHeight="1" x14ac:dyDescent="0.35">
      <c r="A23" s="50" t="s">
        <v>126</v>
      </c>
      <c r="B23" s="51" t="s">
        <v>118</v>
      </c>
      <c r="C23" s="65" t="s">
        <v>137</v>
      </c>
      <c r="D23" s="57" t="s">
        <v>137</v>
      </c>
    </row>
    <row r="24" spans="1:4" ht="23.15" customHeight="1" x14ac:dyDescent="0.35">
      <c r="A24" s="50" t="s">
        <v>124</v>
      </c>
      <c r="B24" s="51" t="s">
        <v>118</v>
      </c>
      <c r="C24" s="65" t="s">
        <v>138</v>
      </c>
      <c r="D24" s="57" t="s">
        <v>138</v>
      </c>
    </row>
    <row r="25" spans="1:4" ht="23.15" customHeight="1" x14ac:dyDescent="0.35">
      <c r="A25" s="50" t="s">
        <v>119</v>
      </c>
      <c r="B25" s="51" t="s">
        <v>127</v>
      </c>
      <c r="C25" s="65" t="s">
        <v>134</v>
      </c>
      <c r="D25" s="57" t="s">
        <v>134</v>
      </c>
    </row>
    <row r="26" spans="1:4" ht="23.15" customHeight="1" x14ac:dyDescent="0.35">
      <c r="A26" s="50" t="s">
        <v>120</v>
      </c>
      <c r="B26" s="51" t="s">
        <v>65</v>
      </c>
      <c r="C26" s="66" t="s">
        <v>4</v>
      </c>
      <c r="D26" s="51">
        <v>4</v>
      </c>
    </row>
    <row r="27" spans="1:4" ht="23.15" customHeight="1" x14ac:dyDescent="0.35">
      <c r="A27" s="50" t="s">
        <v>121</v>
      </c>
      <c r="B27" s="51" t="s">
        <v>65</v>
      </c>
      <c r="C27" s="61" t="s">
        <v>5</v>
      </c>
      <c r="D27" s="57">
        <v>38</v>
      </c>
    </row>
    <row r="28" spans="1:4" ht="23.15" customHeight="1" x14ac:dyDescent="0.35">
      <c r="A28" s="50" t="s">
        <v>122</v>
      </c>
      <c r="B28" s="51" t="s">
        <v>65</v>
      </c>
      <c r="C28" s="61"/>
      <c r="D28" s="57">
        <v>70</v>
      </c>
    </row>
    <row r="29" spans="1:4" ht="23.15" customHeight="1" x14ac:dyDescent="0.35">
      <c r="A29" s="50" t="s">
        <v>123</v>
      </c>
      <c r="B29" s="51" t="s">
        <v>143</v>
      </c>
      <c r="C29" s="61" t="s">
        <v>6</v>
      </c>
      <c r="D29" s="54">
        <v>25.56</v>
      </c>
    </row>
    <row r="30" spans="1:4" ht="24.75" customHeight="1" x14ac:dyDescent="0.35">
      <c r="A30" s="50" t="s">
        <v>140</v>
      </c>
      <c r="B30" s="51" t="s">
        <v>30</v>
      </c>
      <c r="C30" s="61">
        <v>7</v>
      </c>
      <c r="D30" s="51">
        <v>7</v>
      </c>
    </row>
    <row r="31" spans="1:4" ht="24.75" customHeight="1" x14ac:dyDescent="0.35">
      <c r="A31" s="59" t="s">
        <v>24</v>
      </c>
      <c r="B31" s="51" t="s">
        <v>145</v>
      </c>
      <c r="C31" s="51"/>
      <c r="D31" s="60">
        <v>2240</v>
      </c>
    </row>
    <row r="32" spans="1:4" ht="24.75" customHeight="1" x14ac:dyDescent="0.35">
      <c r="A32" s="50" t="s">
        <v>27</v>
      </c>
      <c r="B32" s="51" t="s">
        <v>146</v>
      </c>
      <c r="C32" s="51"/>
      <c r="D32" s="60">
        <v>210</v>
      </c>
    </row>
    <row r="33" spans="1:4" ht="24.75" customHeight="1" x14ac:dyDescent="0.35">
      <c r="A33" s="50" t="s">
        <v>144</v>
      </c>
      <c r="B33" s="51" t="s">
        <v>145</v>
      </c>
      <c r="C33" s="51"/>
      <c r="D33" s="75">
        <f>0.00044*1000</f>
        <v>0.44</v>
      </c>
    </row>
    <row r="34" spans="1:4" ht="24.75" customHeight="1" x14ac:dyDescent="0.35">
      <c r="A34" s="50" t="s">
        <v>147</v>
      </c>
      <c r="B34" s="51" t="s">
        <v>145</v>
      </c>
      <c r="C34" s="51"/>
      <c r="D34" s="76">
        <f>((100/113)*D31)+((13/113)*D33)</f>
        <v>1982.3515044247788</v>
      </c>
    </row>
    <row r="35" spans="1:4" ht="24.75" customHeight="1" x14ac:dyDescent="0.35">
      <c r="A35" s="59" t="s">
        <v>161</v>
      </c>
      <c r="B35" s="51" t="s">
        <v>145</v>
      </c>
      <c r="C35" s="51"/>
      <c r="D35" s="76">
        <v>3594</v>
      </c>
    </row>
    <row r="36" spans="1:4" ht="24.75" customHeight="1" x14ac:dyDescent="0.35">
      <c r="A36" s="50" t="s">
        <v>162</v>
      </c>
      <c r="B36" s="51" t="s">
        <v>145</v>
      </c>
      <c r="C36" s="51"/>
      <c r="D36" s="75">
        <v>0.443</v>
      </c>
    </row>
    <row r="37" spans="1:4" ht="24.75" customHeight="1" x14ac:dyDescent="0.35">
      <c r="A37" s="50" t="s">
        <v>32</v>
      </c>
      <c r="B37" s="51" t="s">
        <v>148</v>
      </c>
      <c r="C37" s="51"/>
      <c r="D37" s="60" t="s">
        <v>36</v>
      </c>
    </row>
  </sheetData>
  <mergeCells count="1">
    <mergeCell ref="A1:D1"/>
  </mergeCells>
  <printOptions horizontalCentered="1"/>
  <pageMargins left="0.51181102362204722" right="0.51181102362204722" top="0.59055118110236227" bottom="0.59055118110236227" header="0.31496062992125984" footer="0.31496062992125984"/>
  <pageSetup paperSize="9" orientation="portrait" horizontalDpi="90" verticalDpi="9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12F6-1316-48AB-BAF1-6D984B7A8AFC}">
  <dimension ref="A1:D20"/>
  <sheetViews>
    <sheetView showGridLines="0" zoomScale="80" zoomScaleNormal="80" workbookViewId="0">
      <selection activeCell="E15" sqref="E15"/>
    </sheetView>
  </sheetViews>
  <sheetFormatPr defaultColWidth="35.54296875" defaultRowHeight="24.75" customHeight="1" x14ac:dyDescent="0.35"/>
  <cols>
    <col min="1" max="1" width="41" style="45" bestFit="1" customWidth="1"/>
    <col min="2" max="2" width="11.453125" style="48" bestFit="1" customWidth="1"/>
    <col min="3" max="3" width="35.7265625" style="48" hidden="1" customWidth="1"/>
    <col min="4" max="4" width="41.453125" style="45" bestFit="1" customWidth="1"/>
    <col min="5" max="16384" width="35.54296875" style="45"/>
  </cols>
  <sheetData>
    <row r="1" spans="1:4" ht="24.75" customHeight="1" x14ac:dyDescent="0.35">
      <c r="A1" s="147" t="s">
        <v>139</v>
      </c>
      <c r="B1" s="147"/>
      <c r="C1" s="147"/>
      <c r="D1" s="147"/>
    </row>
    <row r="2" spans="1:4" ht="24.75" customHeight="1" x14ac:dyDescent="0.35">
      <c r="A2" s="49" t="s">
        <v>59</v>
      </c>
      <c r="B2" s="49" t="s">
        <v>131</v>
      </c>
      <c r="C2" s="49" t="s">
        <v>136</v>
      </c>
      <c r="D2" s="49" t="s">
        <v>163</v>
      </c>
    </row>
    <row r="3" spans="1:4" ht="23.15" customHeight="1" x14ac:dyDescent="0.35">
      <c r="A3" s="50" t="s">
        <v>44</v>
      </c>
      <c r="B3" s="51" t="s">
        <v>67</v>
      </c>
      <c r="C3" s="61">
        <v>130</v>
      </c>
      <c r="D3" s="51">
        <v>130</v>
      </c>
    </row>
    <row r="4" spans="1:4" ht="23.15" customHeight="1" x14ac:dyDescent="0.35">
      <c r="A4" s="50" t="s">
        <v>155</v>
      </c>
      <c r="B4" s="51" t="s">
        <v>55</v>
      </c>
      <c r="C4" s="62" t="e">
        <f>C3/(C3+C5+#REF!)</f>
        <v>#REF!</v>
      </c>
      <c r="D4" s="52">
        <f>D3/(D3+D5)</f>
        <v>0.56521739130434778</v>
      </c>
    </row>
    <row r="5" spans="1:4" ht="23.15" customHeight="1" x14ac:dyDescent="0.35">
      <c r="A5" s="50" t="s">
        <v>46</v>
      </c>
      <c r="B5" s="51" t="s">
        <v>67</v>
      </c>
      <c r="C5" s="61">
        <v>100</v>
      </c>
      <c r="D5" s="51">
        <v>100</v>
      </c>
    </row>
    <row r="6" spans="1:4" ht="23.15" customHeight="1" x14ac:dyDescent="0.35">
      <c r="A6" s="50" t="s">
        <v>156</v>
      </c>
      <c r="B6" s="51" t="s">
        <v>55</v>
      </c>
      <c r="C6" s="62" t="e">
        <f>C5/(C3+C5+#REF!)</f>
        <v>#REF!</v>
      </c>
      <c r="D6" s="52">
        <f>D5/(D3+D5)</f>
        <v>0.43478260869565216</v>
      </c>
    </row>
    <row r="7" spans="1:4" ht="23.15" customHeight="1" x14ac:dyDescent="0.35">
      <c r="A7" s="50" t="s">
        <v>129</v>
      </c>
      <c r="B7" s="55" t="s">
        <v>128</v>
      </c>
      <c r="C7" s="64">
        <v>1.1032</v>
      </c>
      <c r="D7" s="56">
        <v>1.1000000000000001</v>
      </c>
    </row>
    <row r="8" spans="1:4" ht="23.15" customHeight="1" x14ac:dyDescent="0.35">
      <c r="A8" s="50" t="s">
        <v>130</v>
      </c>
      <c r="B8" s="55" t="s">
        <v>128</v>
      </c>
      <c r="C8" s="64">
        <v>1.2350000000000001</v>
      </c>
      <c r="D8" s="56">
        <v>1.24</v>
      </c>
    </row>
    <row r="9" spans="1:4" ht="23.15" customHeight="1" x14ac:dyDescent="0.35">
      <c r="A9" s="50" t="s">
        <v>117</v>
      </c>
      <c r="B9" s="51" t="s">
        <v>118</v>
      </c>
      <c r="C9" s="65" t="s">
        <v>125</v>
      </c>
      <c r="D9" s="57" t="s">
        <v>125</v>
      </c>
    </row>
    <row r="10" spans="1:4" ht="23.15" customHeight="1" x14ac:dyDescent="0.35">
      <c r="A10" s="50" t="s">
        <v>126</v>
      </c>
      <c r="B10" s="51" t="s">
        <v>118</v>
      </c>
      <c r="C10" s="65" t="s">
        <v>137</v>
      </c>
      <c r="D10" s="57" t="s">
        <v>137</v>
      </c>
    </row>
    <row r="11" spans="1:4" ht="23.15" customHeight="1" x14ac:dyDescent="0.35">
      <c r="A11" s="50" t="s">
        <v>124</v>
      </c>
      <c r="B11" s="51" t="s">
        <v>118</v>
      </c>
      <c r="C11" s="65" t="s">
        <v>138</v>
      </c>
      <c r="D11" s="57" t="s">
        <v>138</v>
      </c>
    </row>
    <row r="12" spans="1:4" ht="23.15" customHeight="1" x14ac:dyDescent="0.35">
      <c r="A12" s="50" t="s">
        <v>119</v>
      </c>
      <c r="B12" s="51" t="s">
        <v>127</v>
      </c>
      <c r="C12" s="65" t="s">
        <v>134</v>
      </c>
      <c r="D12" s="57" t="s">
        <v>134</v>
      </c>
    </row>
    <row r="13" spans="1:4" ht="23.15" customHeight="1" x14ac:dyDescent="0.35">
      <c r="A13" s="50" t="s">
        <v>120</v>
      </c>
      <c r="B13" s="51" t="s">
        <v>65</v>
      </c>
      <c r="C13" s="66" t="s">
        <v>4</v>
      </c>
      <c r="D13" s="51" t="s">
        <v>4</v>
      </c>
    </row>
    <row r="14" spans="1:4" ht="23.15" customHeight="1" x14ac:dyDescent="0.35">
      <c r="A14" s="50" t="s">
        <v>121</v>
      </c>
      <c r="B14" s="51" t="s">
        <v>65</v>
      </c>
      <c r="C14" s="61" t="s">
        <v>5</v>
      </c>
      <c r="D14" s="57" t="s">
        <v>5</v>
      </c>
    </row>
    <row r="15" spans="1:4" ht="23.15" customHeight="1" x14ac:dyDescent="0.35">
      <c r="A15" s="50" t="s">
        <v>122</v>
      </c>
      <c r="B15" s="51" t="s">
        <v>65</v>
      </c>
      <c r="C15" s="61"/>
      <c r="D15" s="77" t="s">
        <v>128</v>
      </c>
    </row>
    <row r="16" spans="1:4" ht="23.15" customHeight="1" x14ac:dyDescent="0.35">
      <c r="A16" s="50" t="s">
        <v>123</v>
      </c>
      <c r="B16" s="51" t="s">
        <v>143</v>
      </c>
      <c r="C16" s="61" t="s">
        <v>6</v>
      </c>
      <c r="D16" s="54" t="s">
        <v>6</v>
      </c>
    </row>
    <row r="17" spans="1:4" ht="24.75" customHeight="1" x14ac:dyDescent="0.35">
      <c r="A17" s="50" t="s">
        <v>140</v>
      </c>
      <c r="B17" s="51" t="s">
        <v>30</v>
      </c>
      <c r="C17" s="61">
        <v>7</v>
      </c>
      <c r="D17" s="51">
        <v>7</v>
      </c>
    </row>
    <row r="18" spans="1:4" ht="24.75" customHeight="1" x14ac:dyDescent="0.35">
      <c r="A18" s="59" t="s">
        <v>24</v>
      </c>
      <c r="B18" s="51" t="s">
        <v>145</v>
      </c>
      <c r="C18" s="51"/>
      <c r="D18" s="60">
        <v>572</v>
      </c>
    </row>
    <row r="19" spans="1:4" ht="24.75" customHeight="1" x14ac:dyDescent="0.35">
      <c r="A19" s="50" t="s">
        <v>27</v>
      </c>
      <c r="B19" s="51" t="s">
        <v>146</v>
      </c>
      <c r="C19" s="51"/>
      <c r="D19" s="60">
        <v>210</v>
      </c>
    </row>
    <row r="20" spans="1:4" ht="24.75" customHeight="1" x14ac:dyDescent="0.35">
      <c r="A20" s="50" t="s">
        <v>32</v>
      </c>
      <c r="B20" s="51" t="s">
        <v>148</v>
      </c>
      <c r="C20" s="51"/>
      <c r="D20" s="60">
        <v>175</v>
      </c>
    </row>
  </sheetData>
  <mergeCells count="1">
    <mergeCell ref="A1:D1"/>
  </mergeCells>
  <printOptions horizontalCentered="1"/>
  <pageMargins left="0.51181102362204722" right="0.51181102362204722" top="0.59055118110236227" bottom="0.59055118110236227" header="0.31496062992125984" footer="0.31496062992125984"/>
  <pageSetup paperSize="9" orientation="portrait" horizontalDpi="90" verticalDpi="9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1C14-EEAA-4BC3-934F-665948EB1271}">
  <dimension ref="A1:I29"/>
  <sheetViews>
    <sheetView showGridLines="0" zoomScale="120" zoomScaleNormal="120" workbookViewId="0">
      <pane ySplit="3" topLeftCell="A4" activePane="bottomLeft" state="frozen"/>
      <selection pane="bottomLeft" activeCell="H4" sqref="H4"/>
    </sheetView>
  </sheetViews>
  <sheetFormatPr defaultColWidth="0" defaultRowHeight="13.5" zeroHeight="1" x14ac:dyDescent="0.25"/>
  <cols>
    <col min="1" max="1" width="30.54296875" style="1" bestFit="1" customWidth="1"/>
    <col min="2" max="2" width="11.54296875" style="1" bestFit="1" customWidth="1"/>
    <col min="3" max="3" width="20.1796875" style="1" hidden="1" customWidth="1"/>
    <col min="4" max="4" width="22.1796875" style="1" bestFit="1" customWidth="1"/>
    <col min="5" max="5" width="15" style="1" hidden="1" customWidth="1"/>
    <col min="6" max="6" width="19" style="1" bestFit="1" customWidth="1"/>
    <col min="7" max="7" width="18" style="1" bestFit="1" customWidth="1"/>
    <col min="8" max="8" width="19" style="1" bestFit="1" customWidth="1"/>
    <col min="9" max="9" width="2.54296875" style="1" customWidth="1"/>
    <col min="10" max="16384" width="9.1796875" style="1" hidden="1"/>
  </cols>
  <sheetData>
    <row r="1" spans="1:8" ht="30" customHeight="1" x14ac:dyDescent="0.25">
      <c r="A1" s="160" t="s">
        <v>18</v>
      </c>
      <c r="B1" s="160"/>
      <c r="C1" s="160"/>
      <c r="D1" s="160"/>
      <c r="E1" s="160"/>
      <c r="F1" s="160"/>
      <c r="G1" s="160"/>
      <c r="H1" s="160"/>
    </row>
    <row r="2" spans="1:8" ht="20.149999999999999" customHeight="1" x14ac:dyDescent="0.3">
      <c r="A2" s="161" t="s">
        <v>68</v>
      </c>
      <c r="B2" s="162" t="s">
        <v>17</v>
      </c>
      <c r="C2" s="163" t="s">
        <v>15</v>
      </c>
      <c r="D2" s="163"/>
      <c r="E2" s="163" t="s">
        <v>16</v>
      </c>
      <c r="F2" s="163"/>
      <c r="G2" s="163"/>
      <c r="H2" s="163"/>
    </row>
    <row r="3" spans="1:8" ht="28" x14ac:dyDescent="0.25">
      <c r="A3" s="161"/>
      <c r="B3" s="162"/>
      <c r="C3" s="68" t="s">
        <v>11</v>
      </c>
      <c r="D3" s="68" t="s">
        <v>12</v>
      </c>
      <c r="E3" s="68" t="s">
        <v>14</v>
      </c>
      <c r="F3" s="68" t="s">
        <v>20</v>
      </c>
      <c r="G3" s="68" t="s">
        <v>19</v>
      </c>
      <c r="H3" s="68" t="s">
        <v>13</v>
      </c>
    </row>
    <row r="4" spans="1:8" ht="20.149999999999999" customHeight="1" x14ac:dyDescent="0.25">
      <c r="A4" s="12" t="s">
        <v>1</v>
      </c>
      <c r="B4" s="12" t="s">
        <v>0</v>
      </c>
      <c r="C4" s="13" t="s">
        <v>4</v>
      </c>
      <c r="D4" s="13" t="s">
        <v>4</v>
      </c>
      <c r="E4" s="14" t="s">
        <v>7</v>
      </c>
      <c r="F4" s="14">
        <v>3</v>
      </c>
      <c r="G4" s="14">
        <v>6</v>
      </c>
      <c r="H4" s="14">
        <v>4</v>
      </c>
    </row>
    <row r="5" spans="1:8" ht="20.149999999999999" customHeight="1" x14ac:dyDescent="0.25">
      <c r="A5" s="12" t="s">
        <v>2</v>
      </c>
      <c r="B5" s="12" t="s">
        <v>0</v>
      </c>
      <c r="C5" s="14" t="s">
        <v>5</v>
      </c>
      <c r="D5" s="14" t="s">
        <v>5</v>
      </c>
      <c r="E5" s="14" t="s">
        <v>8</v>
      </c>
      <c r="F5" s="14">
        <v>37</v>
      </c>
      <c r="G5" s="14">
        <v>51</v>
      </c>
      <c r="H5" s="14">
        <v>38</v>
      </c>
    </row>
    <row r="6" spans="1:8" ht="20.149999999999999" customHeight="1" x14ac:dyDescent="0.25">
      <c r="A6" s="12" t="s">
        <v>10</v>
      </c>
      <c r="B6" s="12" t="s">
        <v>0</v>
      </c>
      <c r="C6" s="14"/>
      <c r="D6" s="14"/>
      <c r="E6" s="14"/>
      <c r="F6" s="14">
        <v>48</v>
      </c>
      <c r="G6" s="14">
        <v>100</v>
      </c>
      <c r="H6" s="14">
        <v>70</v>
      </c>
    </row>
    <row r="7" spans="1:8" ht="20.149999999999999" customHeight="1" x14ac:dyDescent="0.25">
      <c r="A7" s="12" t="s">
        <v>3</v>
      </c>
      <c r="B7" s="12" t="s">
        <v>69</v>
      </c>
      <c r="C7" s="14" t="s">
        <v>6</v>
      </c>
      <c r="D7" s="14" t="s">
        <v>6</v>
      </c>
      <c r="E7" s="14" t="s">
        <v>9</v>
      </c>
      <c r="F7" s="14">
        <v>22.9</v>
      </c>
      <c r="G7" s="14">
        <v>25.6</v>
      </c>
      <c r="H7" s="14">
        <v>25.6</v>
      </c>
    </row>
    <row r="8" spans="1:8" hidden="1" x14ac:dyDescent="0.25">
      <c r="A8" s="15" t="s">
        <v>24</v>
      </c>
      <c r="B8" s="12"/>
      <c r="C8" s="14"/>
      <c r="D8" s="14" t="s">
        <v>23</v>
      </c>
      <c r="E8" s="14"/>
      <c r="F8" s="14" t="s">
        <v>26</v>
      </c>
      <c r="G8" s="14" t="s">
        <v>21</v>
      </c>
      <c r="H8" s="14" t="s">
        <v>22</v>
      </c>
    </row>
    <row r="9" spans="1:8" ht="20.149999999999999" customHeight="1" x14ac:dyDescent="0.25">
      <c r="A9" s="15" t="s">
        <v>24</v>
      </c>
      <c r="B9" s="12" t="s">
        <v>25</v>
      </c>
      <c r="C9" s="14"/>
      <c r="D9" s="14">
        <v>0.56999999999999995</v>
      </c>
      <c r="E9" s="14"/>
      <c r="F9" s="14">
        <v>3.7749999999999999</v>
      </c>
      <c r="G9" s="14">
        <v>0.4</v>
      </c>
      <c r="H9" s="14">
        <v>2.2400000000000002</v>
      </c>
    </row>
    <row r="10" spans="1:8" ht="20.149999999999999" customHeight="1" x14ac:dyDescent="0.25">
      <c r="A10" s="12" t="s">
        <v>27</v>
      </c>
      <c r="B10" s="12" t="s">
        <v>25</v>
      </c>
      <c r="C10" s="14" t="s">
        <v>28</v>
      </c>
      <c r="D10" s="14">
        <v>0.21</v>
      </c>
      <c r="E10" s="14"/>
      <c r="F10" s="14">
        <v>0.21</v>
      </c>
      <c r="G10" s="14">
        <v>0.21</v>
      </c>
      <c r="H10" s="14">
        <v>0.21</v>
      </c>
    </row>
    <row r="11" spans="1:8" ht="20.149999999999999" customHeight="1" x14ac:dyDescent="0.25">
      <c r="A11" s="12" t="s">
        <v>144</v>
      </c>
      <c r="B11" s="12" t="s">
        <v>25</v>
      </c>
      <c r="C11" s="14"/>
      <c r="D11" s="70" t="s">
        <v>128</v>
      </c>
      <c r="E11" s="14"/>
      <c r="F11" s="14">
        <v>4.4000000000000002E-4</v>
      </c>
      <c r="G11" s="14">
        <v>4.4000000000000002E-4</v>
      </c>
      <c r="H11" s="14">
        <v>4.4000000000000002E-4</v>
      </c>
    </row>
    <row r="12" spans="1:8" ht="20.149999999999999" customHeight="1" x14ac:dyDescent="0.25">
      <c r="A12" s="12" t="s">
        <v>147</v>
      </c>
      <c r="B12" s="12" t="s">
        <v>25</v>
      </c>
      <c r="C12" s="14"/>
      <c r="D12" s="70" t="s">
        <v>128</v>
      </c>
      <c r="E12" s="14"/>
      <c r="F12" s="71">
        <f>((100/114)*F9)+((14/114)*F11)</f>
        <v>3.3114575438596487</v>
      </c>
      <c r="G12" s="71">
        <f>((100/106)*G9)+((6/106)*G11)</f>
        <v>0.37738339622641515</v>
      </c>
      <c r="H12" s="71">
        <f>(2.24*0.885)+(0.00044*0.115)</f>
        <v>1.9824506000000002</v>
      </c>
    </row>
    <row r="13" spans="1:8" ht="20.149999999999999" customHeight="1" x14ac:dyDescent="0.25">
      <c r="A13" s="12" t="s">
        <v>151</v>
      </c>
      <c r="B13" s="73" t="s">
        <v>128</v>
      </c>
      <c r="C13" s="14"/>
      <c r="D13" s="70"/>
      <c r="E13" s="14"/>
      <c r="F13" s="71" t="s">
        <v>152</v>
      </c>
      <c r="G13" s="71" t="s">
        <v>154</v>
      </c>
      <c r="H13" s="71" t="s">
        <v>153</v>
      </c>
    </row>
    <row r="14" spans="1:8" ht="20.149999999999999" customHeight="1" x14ac:dyDescent="0.25">
      <c r="A14" s="12" t="s">
        <v>29</v>
      </c>
      <c r="B14" s="12" t="s">
        <v>30</v>
      </c>
      <c r="C14" s="14" t="s">
        <v>31</v>
      </c>
      <c r="D14" s="14">
        <v>7</v>
      </c>
      <c r="E14" s="14"/>
      <c r="F14" s="14">
        <v>5</v>
      </c>
      <c r="G14" s="14">
        <v>8</v>
      </c>
      <c r="H14" s="14">
        <v>7</v>
      </c>
    </row>
    <row r="15" spans="1:8" ht="20.149999999999999" customHeight="1" x14ac:dyDescent="0.25">
      <c r="A15" s="12" t="s">
        <v>149</v>
      </c>
      <c r="B15" s="12" t="s">
        <v>150</v>
      </c>
      <c r="C15" s="14"/>
      <c r="D15" s="14">
        <v>23.5</v>
      </c>
      <c r="E15" s="14"/>
      <c r="F15" s="14">
        <v>22.3</v>
      </c>
      <c r="G15" s="14">
        <v>22.6</v>
      </c>
      <c r="H15" s="14">
        <v>22.3</v>
      </c>
    </row>
    <row r="16" spans="1:8" ht="20.149999999999999" customHeight="1" x14ac:dyDescent="0.25">
      <c r="A16" s="12" t="s">
        <v>32</v>
      </c>
      <c r="B16" s="12" t="s">
        <v>33</v>
      </c>
      <c r="C16" s="14" t="s">
        <v>37</v>
      </c>
      <c r="D16" s="14" t="s">
        <v>38</v>
      </c>
      <c r="E16" s="14"/>
      <c r="F16" s="14" t="s">
        <v>34</v>
      </c>
      <c r="G16" s="14" t="s">
        <v>36</v>
      </c>
      <c r="H16" s="14" t="s">
        <v>35</v>
      </c>
    </row>
    <row r="17" spans="1:8" ht="20.149999999999999" customHeight="1" x14ac:dyDescent="0.25">
      <c r="A17" s="12" t="s">
        <v>39</v>
      </c>
      <c r="B17" s="12" t="s">
        <v>40</v>
      </c>
      <c r="C17" s="14">
        <v>1.3</v>
      </c>
      <c r="D17" s="14">
        <v>1.3</v>
      </c>
      <c r="E17" s="14"/>
      <c r="F17" s="14" t="s">
        <v>43</v>
      </c>
      <c r="G17" s="14" t="s">
        <v>41</v>
      </c>
      <c r="H17" s="14" t="s">
        <v>42</v>
      </c>
    </row>
    <row r="18" spans="1:8" ht="20.149999999999999" customHeight="1" x14ac:dyDescent="0.25">
      <c r="C18" s="72"/>
      <c r="D18" s="72"/>
      <c r="E18" s="72"/>
      <c r="F18" s="72"/>
      <c r="G18" s="72"/>
      <c r="H18" s="72"/>
    </row>
    <row r="19" spans="1:8" ht="20.149999999999999" customHeight="1" x14ac:dyDescent="0.25">
      <c r="C19" s="72"/>
      <c r="D19" s="72"/>
      <c r="E19" s="72"/>
      <c r="F19" s="72"/>
      <c r="G19" s="72"/>
      <c r="H19" s="72"/>
    </row>
    <row r="20" spans="1:8" ht="20.149999999999999" customHeight="1" x14ac:dyDescent="0.25">
      <c r="C20" s="72"/>
      <c r="D20" s="72"/>
      <c r="E20" s="72"/>
      <c r="F20" s="72"/>
      <c r="G20" s="72"/>
      <c r="H20" s="72"/>
    </row>
    <row r="21" spans="1:8" ht="20.149999999999999" customHeight="1" x14ac:dyDescent="0.25">
      <c r="C21" s="72"/>
      <c r="D21" s="72"/>
      <c r="E21" s="72"/>
      <c r="F21" s="72"/>
      <c r="G21" s="72"/>
      <c r="H21" s="72"/>
    </row>
    <row r="22" spans="1:8" ht="20.149999999999999" customHeight="1" x14ac:dyDescent="0.25">
      <c r="C22" s="72"/>
      <c r="D22" s="72"/>
      <c r="E22" s="72"/>
      <c r="F22" s="72"/>
      <c r="G22" s="72"/>
      <c r="H22" s="72"/>
    </row>
    <row r="23" spans="1:8" ht="21.75" customHeight="1" x14ac:dyDescent="0.25"/>
    <row r="24" spans="1:8" ht="19.5" hidden="1" customHeight="1" x14ac:dyDescent="0.25"/>
    <row r="25" spans="1:8" ht="20.149999999999999" hidden="1" customHeight="1" x14ac:dyDescent="0.25"/>
    <row r="26" spans="1:8" ht="20.149999999999999" hidden="1" customHeight="1" x14ac:dyDescent="0.25"/>
    <row r="27" spans="1:8" ht="20.149999999999999" hidden="1" customHeight="1" x14ac:dyDescent="0.25"/>
    <row r="28" spans="1:8" ht="20.149999999999999" hidden="1" customHeight="1" x14ac:dyDescent="0.25"/>
    <row r="29" spans="1:8" ht="20.149999999999999" hidden="1" customHeight="1" x14ac:dyDescent="0.25"/>
  </sheetData>
  <mergeCells count="5">
    <mergeCell ref="A1:H1"/>
    <mergeCell ref="A2:A3"/>
    <mergeCell ref="B2:B3"/>
    <mergeCell ref="C2:D2"/>
    <mergeCell ref="E2:H2"/>
  </mergeCells>
  <pageMargins left="0.51181102362204722" right="0.51181102362204722" top="0.78740157480314965" bottom="0.78740157480314965" header="0.31496062992125984" footer="0.31496062992125984"/>
  <pageSetup paperSize="9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28</vt:i4>
      </vt:variant>
      <vt:variant>
        <vt:lpstr>Intervalos Nomeados</vt:lpstr>
      </vt:variant>
      <vt:variant>
        <vt:i4>38</vt:i4>
      </vt:variant>
    </vt:vector>
  </HeadingPairs>
  <TitlesOfParts>
    <vt:vector size="66" baseType="lpstr">
      <vt:lpstr>RELAÇÃO</vt:lpstr>
      <vt:lpstr>SKIN CONSUMO</vt:lpstr>
      <vt:lpstr>PAINÉIS CONSUMO</vt:lpstr>
      <vt:lpstr>HC X HFO</vt:lpstr>
      <vt:lpstr>PARAMETROS HC 1266 150-100-6</vt:lpstr>
      <vt:lpstr>PARAMETROS HC 1266 154-100-6</vt:lpstr>
      <vt:lpstr>PARAMETROS HC 2610</vt:lpstr>
      <vt:lpstr>PARAMETROS HC 2610 08 02 2023</vt:lpstr>
      <vt:lpstr>PARAMETROS HC 2610 17 03 2023</vt:lpstr>
      <vt:lpstr>HC 2610 16 05 2023 CAB1 </vt:lpstr>
      <vt:lpstr>HC 2610 15 05 2023 CAB 2</vt:lpstr>
      <vt:lpstr>HC 2610 24 05 2023 CAB1 </vt:lpstr>
      <vt:lpstr>HC 2610 26 07 2023 CAB1</vt:lpstr>
      <vt:lpstr>HC 2610 26 07 2023 CAB2</vt:lpstr>
      <vt:lpstr>HC 2610 21 09 2023 CAB1</vt:lpstr>
      <vt:lpstr>HC 2610 21 09 2023 CAB2</vt:lpstr>
      <vt:lpstr>HC 2610 26 09 2023 CAB1</vt:lpstr>
      <vt:lpstr>HC 2610 26 09 2023 CAB2</vt:lpstr>
      <vt:lpstr>HC 2610 25 10 2023 CAB2</vt:lpstr>
      <vt:lpstr>HC 2610 25 10 2023 CAB1</vt:lpstr>
      <vt:lpstr>HC 2610 24 05 2024 CAB1</vt:lpstr>
      <vt:lpstr>HC 2610 24 05 2024 CAB2</vt:lpstr>
      <vt:lpstr>HC 2610 06 02 2025 CAB2</vt:lpstr>
      <vt:lpstr>Planilha1</vt:lpstr>
      <vt:lpstr>PARAMETROS HC 1091 9</vt:lpstr>
      <vt:lpstr>PARAMETROS HC 1091</vt:lpstr>
      <vt:lpstr>PARAMETROS CR 11575</vt:lpstr>
      <vt:lpstr>CARACTERISTICAS</vt:lpstr>
      <vt:lpstr>'HC 2610 06 02 2025 CAB2'!Area_de_impressao</vt:lpstr>
      <vt:lpstr>'HC 2610 15 05 2023 CAB 2'!Area_de_impressao</vt:lpstr>
      <vt:lpstr>'HC 2610 21 09 2023 CAB1'!Area_de_impressao</vt:lpstr>
      <vt:lpstr>'HC 2610 21 09 2023 CAB2'!Area_de_impressao</vt:lpstr>
      <vt:lpstr>'HC 2610 24 05 2023 CAB1 '!Area_de_impressao</vt:lpstr>
      <vt:lpstr>'HC 2610 24 05 2024 CAB1'!Area_de_impressao</vt:lpstr>
      <vt:lpstr>'HC 2610 24 05 2024 CAB2'!Area_de_impressao</vt:lpstr>
      <vt:lpstr>'HC 2610 25 10 2023 CAB1'!Area_de_impressao</vt:lpstr>
      <vt:lpstr>'HC 2610 25 10 2023 CAB2'!Area_de_impressao</vt:lpstr>
      <vt:lpstr>'HC 2610 26 07 2023 CAB1'!Area_de_impressao</vt:lpstr>
      <vt:lpstr>'HC 2610 26 07 2023 CAB2'!Area_de_impressao</vt:lpstr>
      <vt:lpstr>'HC 2610 26 09 2023 CAB1'!Area_de_impressao</vt:lpstr>
      <vt:lpstr>'HC 2610 26 09 2023 CAB2'!Area_de_impressao</vt:lpstr>
      <vt:lpstr>'HC 2610 06 02 2025 CAB2'!Print_Area</vt:lpstr>
      <vt:lpstr>'HC 2610 15 05 2023 CAB 2'!Print_Area</vt:lpstr>
      <vt:lpstr>'HC 2610 16 05 2023 CAB1 '!Print_Area</vt:lpstr>
      <vt:lpstr>'HC 2610 21 09 2023 CAB1'!Print_Area</vt:lpstr>
      <vt:lpstr>'HC 2610 21 09 2023 CAB2'!Print_Area</vt:lpstr>
      <vt:lpstr>'HC 2610 24 05 2023 CAB1 '!Print_Area</vt:lpstr>
      <vt:lpstr>'HC 2610 24 05 2024 CAB1'!Print_Area</vt:lpstr>
      <vt:lpstr>'HC 2610 24 05 2024 CAB2'!Print_Area</vt:lpstr>
      <vt:lpstr>'HC 2610 25 10 2023 CAB1'!Print_Area</vt:lpstr>
      <vt:lpstr>'HC 2610 25 10 2023 CAB2'!Print_Area</vt:lpstr>
      <vt:lpstr>'HC 2610 26 07 2023 CAB1'!Print_Area</vt:lpstr>
      <vt:lpstr>'HC 2610 26 07 2023 CAB2'!Print_Area</vt:lpstr>
      <vt:lpstr>'HC 2610 26 09 2023 CAB1'!Print_Area</vt:lpstr>
      <vt:lpstr>'HC 2610 26 09 2023 CAB2'!Print_Area</vt:lpstr>
      <vt:lpstr>'PAINÉIS CONSUMO'!Print_Area</vt:lpstr>
      <vt:lpstr>'PARAMETROS CR 11575'!Print_Area</vt:lpstr>
      <vt:lpstr>'PARAMETROS HC 1091'!Print_Area</vt:lpstr>
      <vt:lpstr>'PARAMETROS HC 1091 9'!Print_Area</vt:lpstr>
      <vt:lpstr>'PARAMETROS HC 1266 150-100-6'!Print_Area</vt:lpstr>
      <vt:lpstr>'PARAMETROS HC 1266 154-100-6'!Print_Area</vt:lpstr>
      <vt:lpstr>'PARAMETROS HC 2610'!Print_Area</vt:lpstr>
      <vt:lpstr>'PARAMETROS HC 2610 08 02 2023'!Print_Area</vt:lpstr>
      <vt:lpstr>'PARAMETROS HC 2610 17 03 2023'!Print_Area</vt:lpstr>
      <vt:lpstr>'SKIN CONSUMO'!Print_Area</vt:lpstr>
      <vt:lpstr>'PAINÉIS CONSUMO'!Print_Titles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</dc:creator>
  <cp:lastModifiedBy>Rogerio Grahl</cp:lastModifiedBy>
  <cp:lastPrinted>2026-01-14T19:04:12Z</cp:lastPrinted>
  <dcterms:created xsi:type="dcterms:W3CDTF">2021-05-19T16:59:24Z</dcterms:created>
  <dcterms:modified xsi:type="dcterms:W3CDTF">2026-01-14T19:04:12Z</dcterms:modified>
</cp:coreProperties>
</file>