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buckley/GitHub/systemic-risk-intro/Demos/Eisenberg-Noe/"/>
    </mc:Choice>
  </mc:AlternateContent>
  <xr:revisionPtr revIDLastSave="0" documentId="13_ncr:1_{44650ABC-D9C1-2244-9C37-B50F32E96BEB}" xr6:coauthVersionLast="47" xr6:coauthVersionMax="47" xr10:uidLastSave="{00000000-0000-0000-0000-000000000000}"/>
  <bookViews>
    <workbookView xWindow="0" yWindow="0" windowWidth="76800" windowHeight="43200" xr2:uid="{00000000-000D-0000-FFFF-FFFF00000000}"/>
  </bookViews>
  <sheets>
    <sheet name="Overview" sheetId="4" r:id="rId1"/>
    <sheet name="InterbankSystem" sheetId="1" r:id="rId2"/>
    <sheet name="Chart" sheetId="2" r:id="rId3"/>
    <sheet name="Notation" sheetId="6" r:id="rId4"/>
    <sheet name="Solver - help" sheetId="5" r:id="rId5"/>
  </sheets>
  <definedNames>
    <definedName name="AssetsExt">InterbankSystem!$M$5:$M$9</definedName>
    <definedName name="AssetsInt">InterbankSystem!$C$10:$G$10</definedName>
    <definedName name="BankNames">InterbankSystem!$C$4:$G$4</definedName>
    <definedName name="ClearingVector">InterbankSystem!$S$5:$S$9</definedName>
    <definedName name="Default">InterbankSystem!$Q$5:$Q$9</definedName>
    <definedName name="delta">InterbankSystem!$V$5:$V$9</definedName>
    <definedName name="Difference">InterbankSystem!$X$5:$X$9</definedName>
    <definedName name="Equity">InterbankSystem!$O$5:$O$9</definedName>
    <definedName name="L">InterbankSystem!$C$5:$G$9</definedName>
    <definedName name="Liabilities">InterbankSystem!$J$5:$J$9</definedName>
    <definedName name="LiabilitiesExt">InterbankSystem!$I$5:$I$9</definedName>
    <definedName name="LiabilitiesInt">InterbankSystem!$H$5:$H$9</definedName>
    <definedName name="LiabilityFraction">InterbankSystem!$C$20:$G$24</definedName>
    <definedName name="MinimumOfLiabilityAndShockedAsset">InterbankSystem!$W$5:$W$9</definedName>
    <definedName name="NetWorth">InterbankSystem!$O$5:$O$9</definedName>
    <definedName name="Objective">InterbankSystem!$X$11</definedName>
    <definedName name="One">InterbankSystem!$Z$5:$Z$9</definedName>
    <definedName name="Shock">InterbankSystem!$P$5:$P$9</definedName>
    <definedName name="ShockedAssets">InterbankSystem!$U$5:$U$9</definedName>
    <definedName name="solver_adj" localSheetId="1" hidden="1">InterbankSystem!$S$5:$S$9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InterbankSystem!$X$11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6" l="1"/>
  <c r="M19" i="6"/>
  <c r="O19" i="6"/>
  <c r="Q19" i="6"/>
  <c r="S19" i="6"/>
  <c r="U19" i="6"/>
  <c r="X19" i="6"/>
  <c r="K20" i="6"/>
  <c r="M20" i="6"/>
  <c r="O20" i="6"/>
  <c r="Q20" i="6"/>
  <c r="S20" i="6"/>
  <c r="U20" i="6"/>
  <c r="X20" i="6"/>
  <c r="K15" i="6"/>
  <c r="M15" i="6"/>
  <c r="O15" i="6"/>
  <c r="Q15" i="6"/>
  <c r="S15" i="6"/>
  <c r="U15" i="6"/>
  <c r="K13" i="6"/>
  <c r="M13" i="6"/>
  <c r="O13" i="6"/>
  <c r="Q13" i="6"/>
  <c r="S13" i="6"/>
  <c r="U13" i="6"/>
  <c r="X13" i="6"/>
  <c r="X7" i="6"/>
  <c r="K14" i="6"/>
  <c r="M14" i="6"/>
  <c r="O14" i="6"/>
  <c r="Q14" i="6"/>
  <c r="S14" i="6"/>
  <c r="U14" i="6"/>
  <c r="K16" i="6"/>
  <c r="M16" i="6"/>
  <c r="O16" i="6"/>
  <c r="Q16" i="6"/>
  <c r="S16" i="6"/>
  <c r="U16" i="6"/>
  <c r="K17" i="6"/>
  <c r="M17" i="6"/>
  <c r="O17" i="6"/>
  <c r="Q17" i="6"/>
  <c r="S17" i="6"/>
  <c r="U17" i="6"/>
  <c r="K18" i="6"/>
  <c r="M18" i="6"/>
  <c r="O18" i="6"/>
  <c r="Q18" i="6"/>
  <c r="S18" i="6"/>
  <c r="U18" i="6"/>
  <c r="X18" i="6"/>
  <c r="K9" i="6"/>
  <c r="K10" i="6"/>
  <c r="K11" i="6"/>
  <c r="K12" i="6"/>
  <c r="K8" i="6"/>
  <c r="U9" i="6"/>
  <c r="U10" i="6"/>
  <c r="U11" i="6"/>
  <c r="U12" i="6"/>
  <c r="U8" i="6"/>
  <c r="S9" i="6"/>
  <c r="S10" i="6"/>
  <c r="S11" i="6"/>
  <c r="S12" i="6"/>
  <c r="S8" i="6"/>
  <c r="Q9" i="6"/>
  <c r="Q10" i="6"/>
  <c r="Q11" i="6"/>
  <c r="Q12" i="6"/>
  <c r="Q8" i="6"/>
  <c r="U6" i="6"/>
  <c r="S6" i="6"/>
  <c r="Q6" i="6"/>
  <c r="O6" i="6"/>
  <c r="M6" i="6"/>
  <c r="X6" i="6" s="1"/>
  <c r="O9" i="6"/>
  <c r="O10" i="6"/>
  <c r="O11" i="6"/>
  <c r="O12" i="6"/>
  <c r="O8" i="6"/>
  <c r="M9" i="6"/>
  <c r="X9" i="6" s="1"/>
  <c r="M10" i="6"/>
  <c r="M11" i="6"/>
  <c r="M12" i="6"/>
  <c r="X12" i="6" s="1"/>
  <c r="M8" i="6"/>
  <c r="X8" i="6" s="1"/>
  <c r="X11" i="6"/>
  <c r="C6" i="2" a="1"/>
  <c r="C6" i="2"/>
  <c r="L5" i="1" a="1"/>
  <c r="L5" i="1"/>
  <c r="F11" i="2"/>
  <c r="H11" i="2"/>
  <c r="J11" i="2"/>
  <c r="L11" i="2"/>
  <c r="E11" i="2"/>
  <c r="G11" i="2"/>
  <c r="I11" i="2"/>
  <c r="K11" i="2"/>
  <c r="H8" i="2" a="1"/>
  <c r="J8" i="2"/>
  <c r="H4" i="2" a="1"/>
  <c r="L4" i="2"/>
  <c r="C4" i="2" a="1"/>
  <c r="D4" i="2"/>
  <c r="C10" i="1" a="1"/>
  <c r="C10" i="1"/>
  <c r="C5" i="2" a="1"/>
  <c r="C5" i="2"/>
  <c r="H5" i="1" a="1"/>
  <c r="H5" i="1"/>
  <c r="H9" i="2" a="1"/>
  <c r="D5" i="2"/>
  <c r="F5" i="2"/>
  <c r="E5" i="2"/>
  <c r="G5" i="2"/>
  <c r="E6" i="2"/>
  <c r="F6" i="2"/>
  <c r="D6" i="2"/>
  <c r="G6" i="2"/>
  <c r="L7" i="1"/>
  <c r="L8" i="1"/>
  <c r="L6" i="1"/>
  <c r="L9" i="1"/>
  <c r="J4" i="2"/>
  <c r="K8" i="2"/>
  <c r="H8" i="2"/>
  <c r="E4" i="2"/>
  <c r="C4" i="2"/>
  <c r="F4" i="2"/>
  <c r="I4" i="2"/>
  <c r="L8" i="2"/>
  <c r="G4" i="2"/>
  <c r="H4" i="2"/>
  <c r="K4" i="2"/>
  <c r="I8" i="2"/>
  <c r="E10" i="1"/>
  <c r="F10" i="1"/>
  <c r="D10" i="1"/>
  <c r="G10" i="1"/>
  <c r="H7" i="1"/>
  <c r="H8" i="1"/>
  <c r="K9" i="2" s="1"/>
  <c r="H6" i="1"/>
  <c r="H9" i="1"/>
  <c r="H9" i="2"/>
  <c r="I9" i="2"/>
  <c r="L9" i="2"/>
  <c r="J9" i="2"/>
  <c r="J5" i="1" a="1"/>
  <c r="J5" i="1"/>
  <c r="O5" i="1" a="1"/>
  <c r="O9" i="1"/>
  <c r="H7" i="2" a="1"/>
  <c r="J9" i="1"/>
  <c r="J6" i="1"/>
  <c r="C20" i="1" a="1"/>
  <c r="J8" i="1"/>
  <c r="J7" i="1"/>
  <c r="O8" i="1"/>
  <c r="O6" i="1"/>
  <c r="O5" i="1"/>
  <c r="O7" i="1"/>
  <c r="L7" i="2"/>
  <c r="K7" i="2"/>
  <c r="H7" i="2"/>
  <c r="C12" i="2" a="1"/>
  <c r="J7" i="2"/>
  <c r="I7" i="2"/>
  <c r="C20" i="1"/>
  <c r="E24" i="1"/>
  <c r="D21" i="1"/>
  <c r="C23" i="1"/>
  <c r="D24" i="1"/>
  <c r="C21" i="1"/>
  <c r="D23" i="1"/>
  <c r="F23" i="1"/>
  <c r="E20" i="1"/>
  <c r="D22" i="1"/>
  <c r="E23" i="1"/>
  <c r="D20" i="1"/>
  <c r="E22" i="1"/>
  <c r="G22" i="1"/>
  <c r="F24" i="1"/>
  <c r="E21" i="1"/>
  <c r="F22" i="1"/>
  <c r="G24" i="1"/>
  <c r="F21" i="1"/>
  <c r="C22" i="1"/>
  <c r="H22" i="1"/>
  <c r="G23" i="1"/>
  <c r="F20" i="1"/>
  <c r="G21" i="1"/>
  <c r="C24" i="1"/>
  <c r="H24" i="1"/>
  <c r="G20" i="1"/>
  <c r="Q5" i="1" a="1"/>
  <c r="Q6" i="1" s="1"/>
  <c r="C12" i="2"/>
  <c r="G17" i="2"/>
  <c r="C16" i="2"/>
  <c r="C17" i="2"/>
  <c r="G15" i="2"/>
  <c r="K13" i="2"/>
  <c r="E12" i="2"/>
  <c r="J16" i="2"/>
  <c r="D15" i="2"/>
  <c r="H13" i="2"/>
  <c r="J17" i="2"/>
  <c r="D16" i="2"/>
  <c r="H14" i="2"/>
  <c r="L12" i="2"/>
  <c r="E17" i="2"/>
  <c r="I15" i="2"/>
  <c r="C14" i="2"/>
  <c r="G12" i="2"/>
  <c r="I16" i="2"/>
  <c r="C15" i="2"/>
  <c r="G13" i="2"/>
  <c r="L17" i="2"/>
  <c r="F16" i="2"/>
  <c r="J14" i="2"/>
  <c r="D13" i="2"/>
  <c r="F17" i="2"/>
  <c r="J15" i="2"/>
  <c r="D14" i="2"/>
  <c r="H12" i="2"/>
  <c r="K16" i="2"/>
  <c r="E15" i="2"/>
  <c r="I13" i="2"/>
  <c r="K15" i="2"/>
  <c r="E14" i="2"/>
  <c r="I12" i="2"/>
  <c r="D17" i="2"/>
  <c r="H15" i="2"/>
  <c r="L13" i="2"/>
  <c r="F12" i="2"/>
  <c r="H16" i="2"/>
  <c r="L14" i="2"/>
  <c r="F13" i="2"/>
  <c r="I17" i="2"/>
  <c r="G14" i="2"/>
  <c r="K12" i="2"/>
  <c r="K17" i="2"/>
  <c r="E16" i="2"/>
  <c r="I14" i="2"/>
  <c r="C13" i="2"/>
  <c r="H17" i="2"/>
  <c r="L15" i="2"/>
  <c r="F14" i="2"/>
  <c r="J12" i="2"/>
  <c r="L16" i="2"/>
  <c r="F15" i="2"/>
  <c r="J13" i="2"/>
  <c r="D12" i="2"/>
  <c r="G16" i="2"/>
  <c r="K14" i="2"/>
  <c r="E13" i="2"/>
  <c r="H23" i="1"/>
  <c r="H20" i="1"/>
  <c r="U5" i="1" a="1"/>
  <c r="U8" i="1" s="1"/>
  <c r="C31" i="1" a="1"/>
  <c r="C31" i="1"/>
  <c r="E35" i="1"/>
  <c r="D32" i="1"/>
  <c r="C34" i="1"/>
  <c r="D35" i="1"/>
  <c r="C32" i="1"/>
  <c r="D34" i="1"/>
  <c r="F34" i="1"/>
  <c r="E31" i="1"/>
  <c r="D33" i="1"/>
  <c r="E34" i="1"/>
  <c r="D31" i="1"/>
  <c r="E33" i="1"/>
  <c r="G33" i="1"/>
  <c r="F35" i="1"/>
  <c r="E32" i="1"/>
  <c r="F33" i="1"/>
  <c r="G35" i="1"/>
  <c r="F32" i="1"/>
  <c r="C33" i="1"/>
  <c r="G34" i="1"/>
  <c r="F31" i="1"/>
  <c r="G32" i="1"/>
  <c r="C35" i="1"/>
  <c r="G31" i="1"/>
  <c r="W5" i="1" a="1"/>
  <c r="Q8" i="1" l="1"/>
  <c r="Q7" i="1"/>
  <c r="Q9" i="1"/>
  <c r="Q5" i="1"/>
  <c r="U6" i="1"/>
  <c r="U7" i="1"/>
  <c r="U5" i="1"/>
  <c r="U9" i="1"/>
  <c r="H21" i="1"/>
  <c r="X10" i="6"/>
  <c r="X17" i="6"/>
  <c r="X16" i="6"/>
  <c r="X14" i="6"/>
  <c r="X15" i="6"/>
  <c r="V5" i="1" l="1" a="1"/>
  <c r="V5" i="1" l="1"/>
  <c r="W5" i="1" s="1"/>
  <c r="X5" i="1" s="1"/>
  <c r="V7" i="1"/>
  <c r="W7" i="1" s="1"/>
  <c r="X7" i="1" s="1"/>
  <c r="V8" i="1"/>
  <c r="W8" i="1" s="1"/>
  <c r="X8" i="1" s="1"/>
  <c r="V9" i="1"/>
  <c r="W9" i="1" s="1"/>
  <c r="X9" i="1" s="1"/>
  <c r="V6" i="1"/>
  <c r="W6" i="1" s="1"/>
  <c r="X6" i="1" s="1"/>
  <c r="X11" i="1" l="1"/>
</calcChain>
</file>

<file path=xl/sharedStrings.xml><?xml version="1.0" encoding="utf-8"?>
<sst xmlns="http://schemas.openxmlformats.org/spreadsheetml/2006/main" count="251" uniqueCount="88">
  <si>
    <t>Eisenberg Noe 2001 Model</t>
  </si>
  <si>
    <r>
      <t xml:space="preserve">Inter-bank liabilities = payments - </t>
    </r>
    <r>
      <rPr>
        <sz val="11"/>
        <color theme="1"/>
        <rFont val="Calibri"/>
        <family val="2"/>
        <scheme val="minor"/>
      </rPr>
      <t>Bank in row i owes bank in column j the amount P(i,j)</t>
    </r>
  </si>
  <si>
    <t>Net worth</t>
  </si>
  <si>
    <t>Bank</t>
  </si>
  <si>
    <t>TD</t>
  </si>
  <si>
    <t>RBC</t>
  </si>
  <si>
    <t>Scotia</t>
  </si>
  <si>
    <t>BMO</t>
  </si>
  <si>
    <t>CIBC</t>
  </si>
  <si>
    <t>Liabilities - Int</t>
  </si>
  <si>
    <t>Liabilities - Ext</t>
  </si>
  <si>
    <t>Liabilities</t>
  </si>
  <si>
    <t>Assets - Int</t>
  </si>
  <si>
    <t>Assets - Ext</t>
  </si>
  <si>
    <t>Equity</t>
  </si>
  <si>
    <t>Shock</t>
  </si>
  <si>
    <t>Default</t>
  </si>
  <si>
    <t>ClearingVector</t>
  </si>
  <si>
    <t>ShockedAssets</t>
  </si>
  <si>
    <t>L_LT_A</t>
  </si>
  <si>
    <t>Min</t>
  </si>
  <si>
    <t>Diff</t>
  </si>
  <si>
    <t>One</t>
  </si>
  <si>
    <t>Objective</t>
  </si>
  <si>
    <t>Relative Liabilities "Pi" or "a"</t>
  </si>
  <si>
    <t>Pi</t>
  </si>
  <si>
    <t>Total</t>
  </si>
  <si>
    <t>Conditional payment</t>
  </si>
  <si>
    <t>p(i,j)</t>
  </si>
  <si>
    <t>Quantity</t>
  </si>
  <si>
    <t>Eisenberg Noe 2001</t>
  </si>
  <si>
    <t>Hurd 2016</t>
  </si>
  <si>
    <t>Feinstein</t>
  </si>
  <si>
    <t>Glasserman Young 2016</t>
  </si>
  <si>
    <t>Barucca</t>
  </si>
  <si>
    <t>|</t>
  </si>
  <si>
    <t>----</t>
  </si>
  <si>
    <t>Number of nodes</t>
  </si>
  <si>
    <t>n</t>
  </si>
  <si>
    <t>n=[N]</t>
  </si>
  <si>
    <t>-</t>
  </si>
  <si>
    <t>\mathcal{B}</t>
  </si>
  <si>
    <t>|$</t>
  </si>
  <si>
    <t>$|$</t>
  </si>
  <si>
    <t>$|</t>
  </si>
  <si>
    <t>Set of nodes</t>
  </si>
  <si>
    <t>\mathcal{N}</t>
  </si>
  <si>
    <t xml:space="preserve">N </t>
  </si>
  <si>
    <t>N</t>
  </si>
  <si>
    <t>External / outside assets = payments due to node $i$</t>
  </si>
  <si>
    <t>e_i</t>
  </si>
  <si>
    <t>\bar{Y}</t>
  </si>
  <si>
    <t>c_i</t>
  </si>
  <si>
    <t>A^{(e)}_i</t>
  </si>
  <si>
    <t>External / outside liabilities = payments owed by node $i$ = debt</t>
  </si>
  <si>
    <t>\bar{D}</t>
  </si>
  <si>
    <t>b_i</t>
  </si>
  <si>
    <t>L^{(e)}_i</t>
  </si>
  <si>
    <t>Liabilities matrix - payment due from node $i$ to node $j$</t>
  </si>
  <si>
    <t>L_{ij}</t>
  </si>
  <si>
    <t>\bar{P}=[\bar{p}_{ij}]</t>
  </si>
  <si>
    <t>L_{ij}=A^'_{ij}</t>
  </si>
  <si>
    <t>Total dollar payment made by node $i$ to the other nodes in the system</t>
  </si>
  <si>
    <t>p_i</t>
  </si>
  <si>
    <t>Interbank liability = total nominal obligation, node $i$</t>
  </si>
  <si>
    <t>\bar{p}_i = \sum_{j=1}^n L_{ij} = (L.\mathbb{1})_i</t>
  </si>
  <si>
    <t>\bar{Z}_w=\sum_v \Omega_{vw} = (\mathbb{1}.\Omega)_w</t>
  </si>
  <si>
    <t>\bar{p}_i = \sum_{j=1}^n \bar{p}_{ij}</t>
  </si>
  <si>
    <t>l_i</t>
  </si>
  <si>
    <t>Interbank assets, node $j$</t>
  </si>
  <si>
    <t xml:space="preserve"> \sum_{i=1}^n L_{ij} = (\mathbb{1}.L)_j</t>
  </si>
  <si>
    <t>\bar{X}_v=\sum_w \Omega_{vw} = (\Omega.\mathbb{1})_v</t>
  </si>
  <si>
    <t>a_j</t>
  </si>
  <si>
    <t xml:space="preserve">Equity = Net worth of node </t>
  </si>
  <si>
    <t>\bar{E}</t>
  </si>
  <si>
    <t>w_i</t>
  </si>
  <si>
    <t>E_i</t>
  </si>
  <si>
    <t>External shock</t>
  </si>
  <si>
    <t>x_i</t>
  </si>
  <si>
    <t>Relative liabilities matrix</t>
  </si>
  <si>
    <t>\Pi_{ij} = L_{ij}/\bar{p}_i</t>
  </si>
  <si>
    <t>\bar{\Pi}a_{vw}=\bar{\Omega}_{vw}/\bar{p}_v</t>
  </si>
  <si>
    <t>A=(a_{ij}); a_{ij}=\bar{p}_{ij}/\bar{p}_i</t>
  </si>
  <si>
    <t>Clearing payments</t>
  </si>
  <si>
    <t>p_{ij}(x)</t>
  </si>
  <si>
    <t>Fictitious default algorithm mapping</t>
  </si>
  <si>
    <t>\Phi_i(p)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</si>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</sst>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09">
    <xf numFmtId="0" fontId="0" fillId="0" borderId="0" xfId="0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0" fillId="5" borderId="0" xfId="0" applyFill="1"/>
    <xf numFmtId="0" fontId="0" fillId="7" borderId="0" xfId="0" applyFill="1"/>
    <xf numFmtId="0" fontId="4" fillId="5" borderId="0" xfId="0" applyFont="1" applyFill="1"/>
    <xf numFmtId="1" fontId="6" fillId="6" borderId="10" xfId="0" applyNumberFormat="1" applyFont="1" applyFill="1" applyBorder="1"/>
    <xf numFmtId="1" fontId="6" fillId="6" borderId="11" xfId="0" applyNumberFormat="1" applyFont="1" applyFill="1" applyBorder="1"/>
    <xf numFmtId="0" fontId="7" fillId="4" borderId="5" xfId="0" applyFont="1" applyFill="1" applyBorder="1"/>
    <xf numFmtId="1" fontId="6" fillId="6" borderId="2" xfId="0" applyNumberFormat="1" applyFont="1" applyFill="1" applyBorder="1"/>
    <xf numFmtId="1" fontId="6" fillId="6" borderId="3" xfId="0" applyNumberFormat="1" applyFont="1" applyFill="1" applyBorder="1"/>
    <xf numFmtId="1" fontId="6" fillId="6" borderId="4" xfId="0" applyNumberFormat="1" applyFont="1" applyFill="1" applyBorder="1"/>
    <xf numFmtId="0" fontId="4" fillId="5" borderId="5" xfId="0" applyFont="1" applyFill="1" applyBorder="1"/>
    <xf numFmtId="0" fontId="8" fillId="9" borderId="5" xfId="0" applyFont="1" applyFill="1" applyBorder="1"/>
    <xf numFmtId="0" fontId="9" fillId="9" borderId="6" xfId="0" applyFont="1" applyFill="1" applyBorder="1"/>
    <xf numFmtId="0" fontId="9" fillId="9" borderId="10" xfId="0" applyFont="1" applyFill="1" applyBorder="1"/>
    <xf numFmtId="0" fontId="9" fillId="9" borderId="11" xfId="0" applyFont="1" applyFill="1" applyBorder="1"/>
    <xf numFmtId="1" fontId="0" fillId="5" borderId="0" xfId="0" applyNumberFormat="1" applyFill="1"/>
    <xf numFmtId="1" fontId="3" fillId="4" borderId="10" xfId="0" applyNumberFormat="1" applyFont="1" applyFill="1" applyBorder="1"/>
    <xf numFmtId="1" fontId="3" fillId="4" borderId="11" xfId="0" applyNumberFormat="1" applyFont="1" applyFill="1" applyBorder="1"/>
    <xf numFmtId="1" fontId="0" fillId="2" borderId="7" xfId="0" applyNumberFormat="1" applyFill="1" applyBorder="1"/>
    <xf numFmtId="1" fontId="0" fillId="2" borderId="0" xfId="0" applyNumberFormat="1" applyFill="1"/>
    <xf numFmtId="1" fontId="0" fillId="2" borderId="16" xfId="0" applyNumberFormat="1" applyFill="1" applyBorder="1"/>
    <xf numFmtId="1" fontId="0" fillId="2" borderId="8" xfId="0" applyNumberFormat="1" applyFill="1" applyBorder="1"/>
    <xf numFmtId="1" fontId="0" fillId="2" borderId="9" xfId="0" applyNumberFormat="1" applyFill="1" applyBorder="1"/>
    <xf numFmtId="1" fontId="0" fillId="2" borderId="12" xfId="0" applyNumberFormat="1" applyFill="1" applyBorder="1"/>
    <xf numFmtId="1" fontId="0" fillId="2" borderId="13" xfId="0" applyNumberFormat="1" applyFill="1" applyBorder="1"/>
    <xf numFmtId="1" fontId="0" fillId="2" borderId="14" xfId="0" applyNumberFormat="1" applyFill="1" applyBorder="1"/>
    <xf numFmtId="1" fontId="0" fillId="2" borderId="15" xfId="0" applyNumberFormat="1" applyFill="1" applyBorder="1"/>
    <xf numFmtId="9" fontId="1" fillId="2" borderId="7" xfId="1" applyFont="1" applyFill="1" applyBorder="1"/>
    <xf numFmtId="9" fontId="1" fillId="2" borderId="0" xfId="1" applyFont="1" applyFill="1" applyBorder="1"/>
    <xf numFmtId="9" fontId="1" fillId="2" borderId="16" xfId="1" applyFont="1" applyFill="1" applyBorder="1"/>
    <xf numFmtId="9" fontId="1" fillId="2" borderId="8" xfId="1" applyFont="1" applyFill="1" applyBorder="1"/>
    <xf numFmtId="9" fontId="1" fillId="2" borderId="9" xfId="1" applyFont="1" applyFill="1" applyBorder="1"/>
    <xf numFmtId="9" fontId="1" fillId="2" borderId="12" xfId="1" applyFont="1" applyFill="1" applyBorder="1"/>
    <xf numFmtId="9" fontId="1" fillId="2" borderId="13" xfId="1" applyFont="1" applyFill="1" applyBorder="1"/>
    <xf numFmtId="9" fontId="1" fillId="2" borderId="14" xfId="1" applyFont="1" applyFill="1" applyBorder="1"/>
    <xf numFmtId="9" fontId="1" fillId="2" borderId="15" xfId="1" applyFont="1" applyFill="1" applyBorder="1"/>
    <xf numFmtId="0" fontId="6" fillId="6" borderId="5" xfId="0" applyFont="1" applyFill="1" applyBorder="1"/>
    <xf numFmtId="1" fontId="7" fillId="4" borderId="2" xfId="0" applyNumberFormat="1" applyFont="1" applyFill="1" applyBorder="1"/>
    <xf numFmtId="1" fontId="7" fillId="4" borderId="3" xfId="0" applyNumberFormat="1" applyFont="1" applyFill="1" applyBorder="1"/>
    <xf numFmtId="1" fontId="7" fillId="4" borderId="4" xfId="0" applyNumberFormat="1" applyFont="1" applyFill="1" applyBorder="1"/>
    <xf numFmtId="0" fontId="0" fillId="5" borderId="10" xfId="0" applyFill="1" applyBorder="1"/>
    <xf numFmtId="0" fontId="0" fillId="5" borderId="11" xfId="0" applyFill="1" applyBorder="1"/>
    <xf numFmtId="0" fontId="9" fillId="9" borderId="2" xfId="0" applyFont="1" applyFill="1" applyBorder="1"/>
    <xf numFmtId="0" fontId="9" fillId="9" borderId="3" xfId="0" applyFont="1" applyFill="1" applyBorder="1"/>
    <xf numFmtId="0" fontId="9" fillId="9" borderId="4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9" fontId="0" fillId="5" borderId="6" xfId="0" applyNumberFormat="1" applyFill="1" applyBorder="1"/>
    <xf numFmtId="9" fontId="0" fillId="5" borderId="10" xfId="0" applyNumberFormat="1" applyFill="1" applyBorder="1"/>
    <xf numFmtId="9" fontId="0" fillId="5" borderId="11" xfId="0" applyNumberFormat="1" applyFill="1" applyBorder="1"/>
    <xf numFmtId="0" fontId="10" fillId="3" borderId="5" xfId="0" applyFont="1" applyFill="1" applyBorder="1"/>
    <xf numFmtId="1" fontId="10" fillId="3" borderId="6" xfId="0" applyNumberFormat="1" applyFont="1" applyFill="1" applyBorder="1"/>
    <xf numFmtId="1" fontId="10" fillId="3" borderId="10" xfId="0" applyNumberFormat="1" applyFont="1" applyFill="1" applyBorder="1"/>
    <xf numFmtId="1" fontId="10" fillId="3" borderId="11" xfId="0" applyNumberFormat="1" applyFont="1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0" xfId="0" applyFill="1" applyBorder="1"/>
    <xf numFmtId="0" fontId="0" fillId="11" borderId="11" xfId="0" applyFill="1" applyBorder="1"/>
    <xf numFmtId="0" fontId="6" fillId="6" borderId="6" xfId="0" applyFont="1" applyFill="1" applyBorder="1"/>
    <xf numFmtId="1" fontId="6" fillId="6" borderId="6" xfId="0" applyNumberFormat="1" applyFont="1" applyFill="1" applyBorder="1"/>
    <xf numFmtId="0" fontId="7" fillId="10" borderId="5" xfId="0" applyFont="1" applyFill="1" applyBorder="1"/>
    <xf numFmtId="1" fontId="7" fillId="10" borderId="6" xfId="0" applyNumberFormat="1" applyFont="1" applyFill="1" applyBorder="1"/>
    <xf numFmtId="1" fontId="7" fillId="10" borderId="10" xfId="0" applyNumberFormat="1" applyFont="1" applyFill="1" applyBorder="1"/>
    <xf numFmtId="1" fontId="7" fillId="10" borderId="11" xfId="0" applyNumberFormat="1" applyFont="1" applyFill="1" applyBorder="1"/>
    <xf numFmtId="0" fontId="6" fillId="8" borderId="6" xfId="0" applyFont="1" applyFill="1" applyBorder="1"/>
    <xf numFmtId="1" fontId="6" fillId="8" borderId="6" xfId="0" applyNumberFormat="1" applyFont="1" applyFill="1" applyBorder="1"/>
    <xf numFmtId="1" fontId="6" fillId="8" borderId="10" xfId="0" applyNumberFormat="1" applyFont="1" applyFill="1" applyBorder="1"/>
    <xf numFmtId="1" fontId="6" fillId="8" borderId="11" xfId="0" applyNumberFormat="1" applyFont="1" applyFill="1" applyBorder="1"/>
    <xf numFmtId="0" fontId="4" fillId="12" borderId="11" xfId="0" applyFont="1" applyFill="1" applyBorder="1"/>
    <xf numFmtId="0" fontId="11" fillId="5" borderId="0" xfId="0" applyFont="1" applyFill="1"/>
    <xf numFmtId="0" fontId="6" fillId="6" borderId="2" xfId="0" applyFont="1" applyFill="1" applyBorder="1"/>
    <xf numFmtId="2" fontId="5" fillId="6" borderId="12" xfId="0" applyNumberFormat="1" applyFont="1" applyFill="1" applyBorder="1"/>
    <xf numFmtId="2" fontId="5" fillId="6" borderId="14" xfId="0" applyNumberFormat="1" applyFont="1" applyFill="1" applyBorder="1"/>
    <xf numFmtId="0" fontId="7" fillId="11" borderId="5" xfId="0" applyFont="1" applyFill="1" applyBorder="1"/>
    <xf numFmtId="2" fontId="7" fillId="12" borderId="6" xfId="0" applyNumberFormat="1" applyFont="1" applyFill="1" applyBorder="1"/>
    <xf numFmtId="2" fontId="7" fillId="12" borderId="10" xfId="0" applyNumberFormat="1" applyFont="1" applyFill="1" applyBorder="1"/>
    <xf numFmtId="2" fontId="7" fillId="12" borderId="11" xfId="0" applyNumberFormat="1" applyFont="1" applyFill="1" applyBorder="1"/>
    <xf numFmtId="2" fontId="3" fillId="4" borderId="10" xfId="0" applyNumberFormat="1" applyFont="1" applyFill="1" applyBorder="1"/>
    <xf numFmtId="2" fontId="3" fillId="4" borderId="11" xfId="0" applyNumberFormat="1" applyFont="1" applyFill="1" applyBorder="1"/>
    <xf numFmtId="164" fontId="1" fillId="2" borderId="7" xfId="1" applyNumberFormat="1" applyFont="1" applyFill="1" applyBorder="1"/>
    <xf numFmtId="164" fontId="1" fillId="2" borderId="8" xfId="1" applyNumberFormat="1" applyFont="1" applyFill="1" applyBorder="1"/>
    <xf numFmtId="164" fontId="1" fillId="2" borderId="9" xfId="1" applyNumberFormat="1" applyFont="1" applyFill="1" applyBorder="1"/>
    <xf numFmtId="164" fontId="1" fillId="2" borderId="12" xfId="1" applyNumberFormat="1" applyFont="1" applyFill="1" applyBorder="1"/>
    <xf numFmtId="164" fontId="1" fillId="2" borderId="0" xfId="1" applyNumberFormat="1" applyFont="1" applyFill="1" applyBorder="1"/>
    <xf numFmtId="164" fontId="1" fillId="2" borderId="13" xfId="1" applyNumberFormat="1" applyFont="1" applyFill="1" applyBorder="1"/>
    <xf numFmtId="164" fontId="1" fillId="2" borderId="14" xfId="1" applyNumberFormat="1" applyFont="1" applyFill="1" applyBorder="1"/>
    <xf numFmtId="164" fontId="1" fillId="2" borderId="15" xfId="1" applyNumberFormat="1" applyFont="1" applyFill="1" applyBorder="1"/>
    <xf numFmtId="164" fontId="1" fillId="2" borderId="16" xfId="1" applyNumberFormat="1" applyFont="1" applyFill="1" applyBorder="1"/>
    <xf numFmtId="0" fontId="2" fillId="0" borderId="1" xfId="2"/>
    <xf numFmtId="0" fontId="0" fillId="0" borderId="0" xfId="0" applyAlignment="1">
      <alignment textRotation="45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textRotation="45" wrapText="1"/>
    </xf>
  </cellXfs>
  <cellStyles count="3">
    <cellStyle name="Heading 1" xfId="2" builtinId="16"/>
    <cellStyle name="Normal" xfId="0" builtinId="0"/>
    <cellStyle name="Per cent" xfId="1" builtinId="5"/>
  </cellStyles>
  <dxfs count="4">
    <dxf>
      <alignment horizontal="general" vertical="bottom" textRotation="0" wrapText="1" indent="0" justifyLastLine="0" shrinkToFit="0" readingOrder="0"/>
    </dxf>
    <dxf>
      <alignment horizontal="general" vertical="bottom" wrapText="1" indent="0" justifyLastLine="0" shrinkToFit="0" readingOrder="0"/>
    </dxf>
    <dxf>
      <font>
        <b/>
      </font>
    </dxf>
    <dxf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InterbankSystem!$C$19</c:f>
              <c:strCache>
                <c:ptCount val="1"/>
                <c:pt idx="0">
                  <c:v>TD</c:v>
                </c:pt>
              </c:strCache>
            </c:strRef>
          </c:tx>
          <c:invertIfNegative val="0"/>
          <c:cat>
            <c:strRef>
              <c:f>InterbankSystem!$B$20:$B$24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InterbankSystem!$C$20:$C$24</c:f>
              <c:numCache>
                <c:formatCode>0%</c:formatCode>
                <c:ptCount val="5"/>
                <c:pt idx="0">
                  <c:v>0</c:v>
                </c:pt>
                <c:pt idx="1">
                  <c:v>0.2857142857142857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4-45C8-8AF7-29166097BB88}"/>
            </c:ext>
          </c:extLst>
        </c:ser>
        <c:ser>
          <c:idx val="1"/>
          <c:order val="1"/>
          <c:tx>
            <c:strRef>
              <c:f>InterbankSystem!$D$19</c:f>
              <c:strCache>
                <c:ptCount val="1"/>
                <c:pt idx="0">
                  <c:v>RBC</c:v>
                </c:pt>
              </c:strCache>
            </c:strRef>
          </c:tx>
          <c:invertIfNegative val="0"/>
          <c:cat>
            <c:strRef>
              <c:f>InterbankSystem!$B$20:$B$24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InterbankSystem!$D$20:$D$24</c:f>
              <c:numCache>
                <c:formatCode>0%</c:formatCode>
                <c:ptCount val="5"/>
                <c:pt idx="0">
                  <c:v>0.22222222222222221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D4-45C8-8AF7-29166097BB88}"/>
            </c:ext>
          </c:extLst>
        </c:ser>
        <c:ser>
          <c:idx val="2"/>
          <c:order val="2"/>
          <c:tx>
            <c:strRef>
              <c:f>InterbankSystem!$E$19</c:f>
              <c:strCache>
                <c:ptCount val="1"/>
                <c:pt idx="0">
                  <c:v>Scotia</c:v>
                </c:pt>
              </c:strCache>
            </c:strRef>
          </c:tx>
          <c:invertIfNegative val="0"/>
          <c:cat>
            <c:strRef>
              <c:f>InterbankSystem!$B$20:$B$24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InterbankSystem!$E$20:$E$24</c:f>
              <c:numCache>
                <c:formatCode>0%</c:formatCode>
                <c:ptCount val="5"/>
                <c:pt idx="0">
                  <c:v>0</c:v>
                </c:pt>
                <c:pt idx="1">
                  <c:v>0.2857142857142857</c:v>
                </c:pt>
                <c:pt idx="2">
                  <c:v>0</c:v>
                </c:pt>
                <c:pt idx="3">
                  <c:v>0.16666666666666666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D4-45C8-8AF7-29166097BB88}"/>
            </c:ext>
          </c:extLst>
        </c:ser>
        <c:ser>
          <c:idx val="3"/>
          <c:order val="3"/>
          <c:tx>
            <c:strRef>
              <c:f>InterbankSystem!$F$19</c:f>
              <c:strCache>
                <c:ptCount val="1"/>
                <c:pt idx="0">
                  <c:v>BMO</c:v>
                </c:pt>
              </c:strCache>
            </c:strRef>
          </c:tx>
          <c:invertIfNegative val="0"/>
          <c:cat>
            <c:strRef>
              <c:f>InterbankSystem!$B$20:$B$24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InterbankSystem!$F$20:$F$24</c:f>
              <c:numCache>
                <c:formatCode>0%</c:formatCode>
                <c:ptCount val="5"/>
                <c:pt idx="0">
                  <c:v>0</c:v>
                </c:pt>
                <c:pt idx="1">
                  <c:v>0.2857142857142857</c:v>
                </c:pt>
                <c:pt idx="2">
                  <c:v>0.16666666666666666</c:v>
                </c:pt>
                <c:pt idx="3">
                  <c:v>0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D4-45C8-8AF7-29166097BB88}"/>
            </c:ext>
          </c:extLst>
        </c:ser>
        <c:ser>
          <c:idx val="4"/>
          <c:order val="4"/>
          <c:tx>
            <c:strRef>
              <c:f>InterbankSystem!$G$19</c:f>
              <c:strCache>
                <c:ptCount val="1"/>
                <c:pt idx="0">
                  <c:v>CIBC</c:v>
                </c:pt>
              </c:strCache>
            </c:strRef>
          </c:tx>
          <c:invertIfNegative val="0"/>
          <c:cat>
            <c:strRef>
              <c:f>InterbankSystem!$B$20:$B$24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InterbankSystem!$G$20:$G$24</c:f>
              <c:numCache>
                <c:formatCode>0%</c:formatCode>
                <c:ptCount val="5"/>
                <c:pt idx="0">
                  <c:v>0.44444444444444442</c:v>
                </c:pt>
                <c:pt idx="1">
                  <c:v>0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D4-45C8-8AF7-29166097B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3955456"/>
        <c:axId val="443957248"/>
        <c:axId val="0"/>
      </c:bar3DChart>
      <c:catAx>
        <c:axId val="443955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3957248"/>
        <c:crosses val="autoZero"/>
        <c:auto val="1"/>
        <c:lblAlgn val="ctr"/>
        <c:lblOffset val="100"/>
        <c:noMultiLvlLbl val="0"/>
      </c:catAx>
      <c:valAx>
        <c:axId val="4439572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43955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InterbankSystem!$J$4</c:f>
              <c:strCache>
                <c:ptCount val="1"/>
                <c:pt idx="0">
                  <c:v>Liabilities</c:v>
                </c:pt>
              </c:strCache>
            </c:strRef>
          </c:tx>
          <c:invertIfNegative val="0"/>
          <c:cat>
            <c:strRef>
              <c:f>InterbankSystem!$B$5:$B$9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InterbankSystem!$J$5:$J$9</c:f>
              <c:numCache>
                <c:formatCode>0</c:formatCode>
                <c:ptCount val="5"/>
                <c:pt idx="0">
                  <c:v>45</c:v>
                </c:pt>
                <c:pt idx="1">
                  <c:v>35</c:v>
                </c:pt>
                <c:pt idx="2">
                  <c:v>60</c:v>
                </c:pt>
                <c:pt idx="3">
                  <c:v>60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9-4708-B0EB-5598C1554AC8}"/>
            </c:ext>
          </c:extLst>
        </c:ser>
        <c:ser>
          <c:idx val="1"/>
          <c:order val="1"/>
          <c:tx>
            <c:strRef>
              <c:f>InterbankSystem!$S$4</c:f>
              <c:strCache>
                <c:ptCount val="1"/>
                <c:pt idx="0">
                  <c:v>ClearingVector</c:v>
                </c:pt>
              </c:strCache>
            </c:strRef>
          </c:tx>
          <c:invertIfNegative val="0"/>
          <c:cat>
            <c:strRef>
              <c:f>InterbankSystem!$B$5:$B$9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InterbankSystem!$S$5:$S$9</c:f>
              <c:numCache>
                <c:formatCode>0.00</c:formatCode>
                <c:ptCount val="5"/>
                <c:pt idx="0">
                  <c:v>33.545454528924409</c:v>
                </c:pt>
                <c:pt idx="1">
                  <c:v>34.999999991965751</c:v>
                </c:pt>
                <c:pt idx="2">
                  <c:v>47.818181823066332</c:v>
                </c:pt>
                <c:pt idx="3">
                  <c:v>60.000000000012506</c:v>
                </c:pt>
                <c:pt idx="4">
                  <c:v>60.848484826915161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49-4708-B0EB-5598C1554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8686720"/>
        <c:axId val="452306048"/>
        <c:axId val="0"/>
      </c:bar3DChart>
      <c:catAx>
        <c:axId val="448686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2306048"/>
        <c:crosses val="autoZero"/>
        <c:auto val="1"/>
        <c:lblAlgn val="ctr"/>
        <c:lblOffset val="100"/>
        <c:noMultiLvlLbl val="0"/>
      </c:catAx>
      <c:valAx>
        <c:axId val="4523060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4868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Chart!$B$13</c:f>
              <c:strCache>
                <c:ptCount val="1"/>
                <c:pt idx="0">
                  <c:v>Assets - Int</c:v>
                </c:pt>
              </c:strCache>
            </c:strRef>
          </c:tx>
          <c:invertIfNegative val="0"/>
          <c:cat>
            <c:strRef>
              <c:f>Chart!$C$12:$L$12</c:f>
              <c:strCache>
                <c:ptCount val="10"/>
                <c:pt idx="0">
                  <c:v>TD+</c:v>
                </c:pt>
                <c:pt idx="1">
                  <c:v>TD-</c:v>
                </c:pt>
                <c:pt idx="2">
                  <c:v>RBC+</c:v>
                </c:pt>
                <c:pt idx="3">
                  <c:v>RBC-</c:v>
                </c:pt>
                <c:pt idx="4">
                  <c:v>Scotia+</c:v>
                </c:pt>
                <c:pt idx="5">
                  <c:v>Scotia-</c:v>
                </c:pt>
                <c:pt idx="6">
                  <c:v>BMO+</c:v>
                </c:pt>
                <c:pt idx="7">
                  <c:v>BMO-</c:v>
                </c:pt>
                <c:pt idx="8">
                  <c:v>CIBC+</c:v>
                </c:pt>
                <c:pt idx="9">
                  <c:v>CIBC-</c:v>
                </c:pt>
              </c:strCache>
            </c:strRef>
          </c:cat>
          <c:val>
            <c:numRef>
              <c:f>Chart!$C$13:$L$13</c:f>
              <c:numCache>
                <c:formatCode>General</c:formatCode>
                <c:ptCount val="10"/>
                <c:pt idx="0">
                  <c:v>50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50</c:v>
                </c:pt>
                <c:pt idx="5">
                  <c:v>0</c:v>
                </c:pt>
                <c:pt idx="6">
                  <c:v>50</c:v>
                </c:pt>
                <c:pt idx="7">
                  <c:v>0</c:v>
                </c:pt>
                <c:pt idx="8">
                  <c:v>50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C-4B8A-9748-99A088DCEEEF}"/>
            </c:ext>
          </c:extLst>
        </c:ser>
        <c:ser>
          <c:idx val="1"/>
          <c:order val="1"/>
          <c:tx>
            <c:strRef>
              <c:f>Chart!$B$14</c:f>
              <c:strCache>
                <c:ptCount val="1"/>
                <c:pt idx="0">
                  <c:v>Assets - Ext</c:v>
                </c:pt>
              </c:strCache>
            </c:strRef>
          </c:tx>
          <c:invertIfNegative val="0"/>
          <c:cat>
            <c:strRef>
              <c:f>Chart!$C$12:$L$12</c:f>
              <c:strCache>
                <c:ptCount val="10"/>
                <c:pt idx="0">
                  <c:v>TD+</c:v>
                </c:pt>
                <c:pt idx="1">
                  <c:v>TD-</c:v>
                </c:pt>
                <c:pt idx="2">
                  <c:v>RBC+</c:v>
                </c:pt>
                <c:pt idx="3">
                  <c:v>RBC-</c:v>
                </c:pt>
                <c:pt idx="4">
                  <c:v>Scotia+</c:v>
                </c:pt>
                <c:pt idx="5">
                  <c:v>Scotia-</c:v>
                </c:pt>
                <c:pt idx="6">
                  <c:v>BMO+</c:v>
                </c:pt>
                <c:pt idx="7">
                  <c:v>BMO-</c:v>
                </c:pt>
                <c:pt idx="8">
                  <c:v>CIBC+</c:v>
                </c:pt>
                <c:pt idx="9">
                  <c:v>CIBC-</c:v>
                </c:pt>
              </c:strCache>
            </c:strRef>
          </c:cat>
          <c:val>
            <c:numRef>
              <c:f>Chart!$C$14:$L$14</c:f>
              <c:numCache>
                <c:formatCode>General</c:formatCode>
                <c:ptCount val="10"/>
                <c:pt idx="0">
                  <c:v>10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25</c:v>
                </c:pt>
                <c:pt idx="5">
                  <c:v>0</c:v>
                </c:pt>
                <c:pt idx="6">
                  <c:v>80</c:v>
                </c:pt>
                <c:pt idx="7">
                  <c:v>0</c:v>
                </c:pt>
                <c:pt idx="8">
                  <c:v>40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CC-4B8A-9748-99A088DCEEEF}"/>
            </c:ext>
          </c:extLst>
        </c:ser>
        <c:ser>
          <c:idx val="2"/>
          <c:order val="2"/>
          <c:tx>
            <c:strRef>
              <c:f>Chart!$B$15</c:f>
              <c:strCache>
                <c:ptCount val="1"/>
                <c:pt idx="0">
                  <c:v>Liabilities - Int</c:v>
                </c:pt>
              </c:strCache>
            </c:strRef>
          </c:tx>
          <c:invertIfNegative val="0"/>
          <c:cat>
            <c:strRef>
              <c:f>Chart!$C$12:$L$12</c:f>
              <c:strCache>
                <c:ptCount val="10"/>
                <c:pt idx="0">
                  <c:v>TD+</c:v>
                </c:pt>
                <c:pt idx="1">
                  <c:v>TD-</c:v>
                </c:pt>
                <c:pt idx="2">
                  <c:v>RBC+</c:v>
                </c:pt>
                <c:pt idx="3">
                  <c:v>RBC-</c:v>
                </c:pt>
                <c:pt idx="4">
                  <c:v>Scotia+</c:v>
                </c:pt>
                <c:pt idx="5">
                  <c:v>Scotia-</c:v>
                </c:pt>
                <c:pt idx="6">
                  <c:v>BMO+</c:v>
                </c:pt>
                <c:pt idx="7">
                  <c:v>BMO-</c:v>
                </c:pt>
                <c:pt idx="8">
                  <c:v>CIBC+</c:v>
                </c:pt>
                <c:pt idx="9">
                  <c:v>CIBC-</c:v>
                </c:pt>
              </c:strCache>
            </c:strRef>
          </c:cat>
          <c:val>
            <c:numRef>
              <c:f>Chart!$C$15:$L$15</c:f>
              <c:numCache>
                <c:formatCode>General</c:formatCode>
                <c:ptCount val="10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30</c:v>
                </c:pt>
                <c:pt idx="4">
                  <c:v>0</c:v>
                </c:pt>
                <c:pt idx="5">
                  <c:v>60</c:v>
                </c:pt>
                <c:pt idx="6">
                  <c:v>0</c:v>
                </c:pt>
                <c:pt idx="7">
                  <c:v>30</c:v>
                </c:pt>
                <c:pt idx="8">
                  <c:v>0</c:v>
                </c:pt>
                <c:pt idx="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CC-4B8A-9748-99A088DCEEEF}"/>
            </c:ext>
          </c:extLst>
        </c:ser>
        <c:ser>
          <c:idx val="3"/>
          <c:order val="3"/>
          <c:tx>
            <c:strRef>
              <c:f>Chart!$B$16</c:f>
              <c:strCache>
                <c:ptCount val="1"/>
                <c:pt idx="0">
                  <c:v>Liabilities - Ext</c:v>
                </c:pt>
              </c:strCache>
            </c:strRef>
          </c:tx>
          <c:invertIfNegative val="0"/>
          <c:cat>
            <c:strRef>
              <c:f>Chart!$C$12:$L$12</c:f>
              <c:strCache>
                <c:ptCount val="10"/>
                <c:pt idx="0">
                  <c:v>TD+</c:v>
                </c:pt>
                <c:pt idx="1">
                  <c:v>TD-</c:v>
                </c:pt>
                <c:pt idx="2">
                  <c:v>RBC+</c:v>
                </c:pt>
                <c:pt idx="3">
                  <c:v>RBC-</c:v>
                </c:pt>
                <c:pt idx="4">
                  <c:v>Scotia+</c:v>
                </c:pt>
                <c:pt idx="5">
                  <c:v>Scotia-</c:v>
                </c:pt>
                <c:pt idx="6">
                  <c:v>BMO+</c:v>
                </c:pt>
                <c:pt idx="7">
                  <c:v>BMO-</c:v>
                </c:pt>
                <c:pt idx="8">
                  <c:v>CIBC+</c:v>
                </c:pt>
                <c:pt idx="9">
                  <c:v>CIBC-</c:v>
                </c:pt>
              </c:strCache>
            </c:strRef>
          </c:cat>
          <c:val>
            <c:numRef>
              <c:f>Chart!$C$16:$L$16</c:f>
              <c:numCache>
                <c:formatCode>General</c:formatCode>
                <c:ptCount val="10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30</c:v>
                </c:pt>
                <c:pt idx="8">
                  <c:v>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CC-4B8A-9748-99A088DCEEEF}"/>
            </c:ext>
          </c:extLst>
        </c:ser>
        <c:ser>
          <c:idx val="4"/>
          <c:order val="4"/>
          <c:tx>
            <c:strRef>
              <c:f>Chart!$B$17</c:f>
              <c:strCache>
                <c:ptCount val="1"/>
                <c:pt idx="0">
                  <c:v>Equity</c:v>
                </c:pt>
              </c:strCache>
            </c:strRef>
          </c:tx>
          <c:invertIfNegative val="0"/>
          <c:cat>
            <c:strRef>
              <c:f>Chart!$C$12:$L$12</c:f>
              <c:strCache>
                <c:ptCount val="10"/>
                <c:pt idx="0">
                  <c:v>TD+</c:v>
                </c:pt>
                <c:pt idx="1">
                  <c:v>TD-</c:v>
                </c:pt>
                <c:pt idx="2">
                  <c:v>RBC+</c:v>
                </c:pt>
                <c:pt idx="3">
                  <c:v>RBC-</c:v>
                </c:pt>
                <c:pt idx="4">
                  <c:v>Scotia+</c:v>
                </c:pt>
                <c:pt idx="5">
                  <c:v>Scotia-</c:v>
                </c:pt>
                <c:pt idx="6">
                  <c:v>BMO+</c:v>
                </c:pt>
                <c:pt idx="7">
                  <c:v>BMO-</c:v>
                </c:pt>
                <c:pt idx="8">
                  <c:v>CIBC+</c:v>
                </c:pt>
                <c:pt idx="9">
                  <c:v>CIBC-</c:v>
                </c:pt>
              </c:strCache>
            </c:strRef>
          </c:cat>
          <c:val>
            <c:numRef>
              <c:f>Chart!$C$17:$L$17</c:f>
              <c:numCache>
                <c:formatCode>General</c:formatCode>
                <c:ptCount val="10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35</c:v>
                </c:pt>
                <c:pt idx="4">
                  <c:v>0</c:v>
                </c:pt>
                <c:pt idx="5">
                  <c:v>15</c:v>
                </c:pt>
                <c:pt idx="6">
                  <c:v>0</c:v>
                </c:pt>
                <c:pt idx="7">
                  <c:v>70</c:v>
                </c:pt>
                <c:pt idx="8">
                  <c:v>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CC-4B8A-9748-99A088DCE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1670400"/>
        <c:axId val="431672320"/>
        <c:axId val="0"/>
      </c:bar3DChart>
      <c:catAx>
        <c:axId val="431670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1672320"/>
        <c:crosses val="autoZero"/>
        <c:auto val="1"/>
        <c:lblAlgn val="ctr"/>
        <c:lblOffset val="100"/>
        <c:noMultiLvlLbl val="0"/>
      </c:catAx>
      <c:valAx>
        <c:axId val="43167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1670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</xdr:row>
      <xdr:rowOff>85725</xdr:rowOff>
    </xdr:from>
    <xdr:to>
      <xdr:col>12</xdr:col>
      <xdr:colOff>142875</xdr:colOff>
      <xdr:row>32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85800" y="923925"/>
          <a:ext cx="6772275" cy="541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  <a:p>
          <a:r>
            <a:rPr lang="en-CA" sz="1100" b="1"/>
            <a:t>Notes</a:t>
          </a:r>
        </a:p>
        <a:p>
          <a:r>
            <a:rPr lang="en-CA" sz="1100"/>
            <a:t>Example of a static cascade model (see Hurd 2016, Chapter 2).</a:t>
          </a:r>
        </a:p>
        <a:p>
          <a:endParaRPr lang="en-CA" sz="1100"/>
        </a:p>
        <a:p>
          <a:r>
            <a:rPr lang="en-US">
              <a:effectLst/>
            </a:rPr>
            <a:t>Barucca, Paolo. (2017) 2017. </a:t>
          </a:r>
          <a:r>
            <a:rPr lang="en-US" i="1">
              <a:effectLst/>
            </a:rPr>
            <a:t>Eisenbergnoe: Matlab Implementation of the Algorithm Described in Eisenberg and Noe 2001</a:t>
          </a:r>
          <a:r>
            <a:rPr lang="en-US">
              <a:effectLst/>
            </a:rPr>
            <a:t>. Matlab. </a:t>
          </a:r>
          <a:r>
            <a:rPr lang="en-US">
              <a:effectLst/>
              <a:hlinkClick xmlns:r="http://schemas.openxmlformats.org/officeDocument/2006/relationships" r:id=""/>
            </a:rPr>
            <a:t>https://github.com/paolobarucca/eisenbergnoe</a:t>
          </a:r>
          <a:r>
            <a:rPr lang="en-US">
              <a:effectLst/>
            </a:rPr>
            <a:t>.</a:t>
          </a:r>
        </a:p>
        <a:p>
          <a:r>
            <a:rPr lang="en-US">
              <a:effectLst/>
            </a:rPr>
            <a:t>Eisenberg, Larry, and Thomas H. Noe. 2001. “Systemic Risk in Financial Systems.” </a:t>
          </a:r>
          <a:r>
            <a:rPr lang="en-US" i="1">
              <a:effectLst/>
            </a:rPr>
            <a:t>Management Science</a:t>
          </a:r>
          <a:r>
            <a:rPr lang="en-US">
              <a:effectLst/>
            </a:rPr>
            <a:t> 47 (2): 236–49.</a:t>
          </a:r>
        </a:p>
        <a:p>
          <a:r>
            <a:rPr lang="en-US">
              <a:effectLst/>
            </a:rPr>
            <a:t>Hurd, Thomas R. 2019. “Introduction to Financial Networks and Systemic Risk.” Toronto. </a:t>
          </a:r>
          <a:r>
            <a:rPr lang="en-US">
              <a:effectLst/>
              <a:hlinkClick xmlns:r="http://schemas.openxmlformats.org/officeDocument/2006/relationships" r:id=""/>
            </a:rPr>
            <a:t>http://www.oecd.org/naec/new-economic-policymaking/NAEC2019_Lecture.pdf</a:t>
          </a:r>
          <a:r>
            <a:rPr lang="en-US">
              <a:effectLst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Hurd, T. R. 2016. </a:t>
          </a:r>
          <a:r>
            <a:rPr lang="en-US" i="1">
              <a:effectLst/>
            </a:rPr>
            <a:t>Contagion! Systemic Risk in Financial Networks</a:t>
          </a:r>
          <a:r>
            <a:rPr lang="en-US">
              <a:effectLst/>
            </a:rPr>
            <a:t>. Springer International Publishing. </a:t>
          </a:r>
          <a:r>
            <a:rPr lang="en-US">
              <a:effectLst/>
              <a:hlinkClick xmlns:r="http://schemas.openxmlformats.org/officeDocument/2006/relationships" r:id=""/>
            </a:rPr>
            <a:t>http://www.springer.com/us/book/9783319339290</a:t>
          </a:r>
          <a:r>
            <a:rPr lang="en-US">
              <a:effectLst/>
            </a:rPr>
            <a:t>.</a:t>
          </a:r>
        </a:p>
        <a:p>
          <a:endParaRPr lang="en-US">
            <a:effectLst/>
          </a:endParaRPr>
        </a:p>
        <a:p>
          <a:endParaRPr lang="en-CA" sz="1100"/>
        </a:p>
        <a:p>
          <a:endParaRPr lang="en-CA" sz="1100"/>
        </a:p>
        <a:p>
          <a:r>
            <a:rPr lang="en-CA" sz="1100"/>
            <a:t>Eisenberg Noe 2001 is considered a classic stylized model for network default contagion. It pre-dated the GFC &amp; was likely ignored until after it. Now it has been extended in many ways to make it more realistic &amp; useful. It has variants for liquidity, &amp; hybrid versions with multiple channels of contagion. I dug it out because it comes up a lot in academic circles. One can get the ultimate system loss easily as the fixed</a:t>
          </a:r>
          <a:r>
            <a:rPr lang="en-CA" sz="1100" baseline="0"/>
            <a:t> point of a transformation</a:t>
          </a:r>
          <a:r>
            <a:rPr lang="en-CA" sz="1100"/>
            <a:t>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661987</xdr:colOff>
      <xdr:row>28</xdr:row>
      <xdr:rowOff>114300</xdr:rowOff>
    </xdr:from>
    <xdr:to>
      <xdr:col>13</xdr:col>
      <xdr:colOff>204787</xdr:colOff>
      <xdr:row>42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0</xdr:row>
      <xdr:rowOff>66675</xdr:rowOff>
    </xdr:from>
    <xdr:to>
      <xdr:col>4</xdr:col>
      <xdr:colOff>428625</xdr:colOff>
      <xdr:row>1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857375" y="66675"/>
          <a:ext cx="1552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rgbClr val="00B050"/>
              </a:solidFill>
            </a:rPr>
            <a:t>CREDITOR = RECEIVER</a:t>
          </a:r>
        </a:p>
      </xdr:txBody>
    </xdr:sp>
    <xdr:clientData/>
  </xdr:twoCellAnchor>
  <xdr:twoCellAnchor>
    <xdr:from>
      <xdr:col>0</xdr:col>
      <xdr:colOff>285753</xdr:colOff>
      <xdr:row>1</xdr:row>
      <xdr:rowOff>152399</xdr:rowOff>
    </xdr:from>
    <xdr:to>
      <xdr:col>0</xdr:col>
      <xdr:colOff>561978</xdr:colOff>
      <xdr:row>8</xdr:row>
      <xdr:rowOff>95252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 rot="16200000">
          <a:off x="-223836" y="852488"/>
          <a:ext cx="129540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rgbClr val="FF0000"/>
              </a:solidFill>
            </a:rPr>
            <a:t>DEBTOR = PAYER</a:t>
          </a:r>
        </a:p>
        <a:p>
          <a:endParaRPr lang="en-CA" sz="1100"/>
        </a:p>
      </xdr:txBody>
    </xdr:sp>
    <xdr:clientData/>
  </xdr:twoCellAnchor>
  <xdr:twoCellAnchor>
    <xdr:from>
      <xdr:col>15</xdr:col>
      <xdr:colOff>47624</xdr:colOff>
      <xdr:row>5</xdr:row>
      <xdr:rowOff>85725</xdr:rowOff>
    </xdr:from>
    <xdr:to>
      <xdr:col>15</xdr:col>
      <xdr:colOff>380999</xdr:colOff>
      <xdr:row>8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7562849" y="1057275"/>
              <a:ext cx="333375" cy="52387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7562849" y="1057275"/>
              <a:ext cx="333375" cy="52387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𝑥_𝑖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12</xdr:col>
      <xdr:colOff>95249</xdr:colOff>
      <xdr:row>4</xdr:row>
      <xdr:rowOff>161925</xdr:rowOff>
    </xdr:from>
    <xdr:to>
      <xdr:col>12</xdr:col>
      <xdr:colOff>428624</xdr:colOff>
      <xdr:row>7</xdr:row>
      <xdr:rowOff>104775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8248649" y="942975"/>
              <a:ext cx="333375" cy="51435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𝑐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8248649" y="942975"/>
              <a:ext cx="333375" cy="51435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𝑐_𝑖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1</xdr:col>
      <xdr:colOff>438149</xdr:colOff>
      <xdr:row>4</xdr:row>
      <xdr:rowOff>76200</xdr:rowOff>
    </xdr:from>
    <xdr:to>
      <xdr:col>2</xdr:col>
      <xdr:colOff>95250</xdr:colOff>
      <xdr:row>9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047749" y="857250"/>
              <a:ext cx="809626" cy="962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CA" sz="20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CA" sz="2000" b="0" i="1">
                                <a:latin typeface="Cambria Math"/>
                              </a:rPr>
                              <m:t>𝑝</m:t>
                            </m:r>
                          </m:e>
                        </m:acc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𝑖𝑗</m:t>
                        </m:r>
                      </m:sub>
                    </m:sSub>
                    <m:r>
                      <a:rPr lang="en-CA" sz="20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𝐿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047749" y="857250"/>
              <a:ext cx="809626" cy="962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𝑝 ̅_𝑖𝑗=𝐿_𝑖𝑗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18</xdr:col>
      <xdr:colOff>47624</xdr:colOff>
      <xdr:row>5</xdr:row>
      <xdr:rowOff>85725</xdr:rowOff>
    </xdr:from>
    <xdr:to>
      <xdr:col>18</xdr:col>
      <xdr:colOff>380999</xdr:colOff>
      <xdr:row>8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7562849" y="1057275"/>
              <a:ext cx="333375" cy="52387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7562849" y="1057275"/>
              <a:ext cx="333375" cy="52387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𝑝_𝑖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8</xdr:col>
      <xdr:colOff>161924</xdr:colOff>
      <xdr:row>5</xdr:row>
      <xdr:rowOff>19050</xdr:rowOff>
    </xdr:from>
    <xdr:to>
      <xdr:col>8</xdr:col>
      <xdr:colOff>495299</xdr:colOff>
      <xdr:row>7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5886449" y="990600"/>
              <a:ext cx="333375" cy="51435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𝑏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5886449" y="990600"/>
              <a:ext cx="333375" cy="51435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𝑏_𝑖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1</xdr:col>
      <xdr:colOff>419099</xdr:colOff>
      <xdr:row>19</xdr:row>
      <xdr:rowOff>0</xdr:rowOff>
    </xdr:from>
    <xdr:to>
      <xdr:col>2</xdr:col>
      <xdr:colOff>76200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028699" y="3686175"/>
              <a:ext cx="809626" cy="962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𝑎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028699" y="3686175"/>
              <a:ext cx="809626" cy="962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𝑎_𝑖𝑗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15</xdr:col>
      <xdr:colOff>47624</xdr:colOff>
      <xdr:row>5</xdr:row>
      <xdr:rowOff>85725</xdr:rowOff>
    </xdr:from>
    <xdr:to>
      <xdr:col>15</xdr:col>
      <xdr:colOff>380999</xdr:colOff>
      <xdr:row>8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6905624" y="3190875"/>
              <a:ext cx="333375" cy="54292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6905624" y="3190875"/>
              <a:ext cx="333375" cy="54292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𝑥_𝑖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9</xdr:col>
      <xdr:colOff>95250</xdr:colOff>
      <xdr:row>5</xdr:row>
      <xdr:rowOff>9525</xdr:rowOff>
    </xdr:from>
    <xdr:to>
      <xdr:col>9</xdr:col>
      <xdr:colOff>609600</xdr:colOff>
      <xdr:row>8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4905375" y="981075"/>
              <a:ext cx="514350" cy="63817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CA" sz="20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CA" sz="2000" b="0" i="1">
                                <a:latin typeface="Cambria Math"/>
                              </a:rPr>
                              <m:t>𝑝</m:t>
                            </m:r>
                          </m:e>
                        </m:acc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4905375" y="981075"/>
              <a:ext cx="514350" cy="63817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𝑝 ̅_𝑖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16</xdr:col>
      <xdr:colOff>314324</xdr:colOff>
      <xdr:row>15</xdr:row>
      <xdr:rowOff>0</xdr:rowOff>
    </xdr:from>
    <xdr:to>
      <xdr:col>24</xdr:col>
      <xdr:colOff>457200</xdr:colOff>
      <xdr:row>27</xdr:row>
      <xdr:rowOff>85724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2802657" y="2963333"/>
          <a:ext cx="6264276" cy="2447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Instructions</a:t>
          </a:r>
        </a:p>
        <a:p>
          <a:r>
            <a:rPr lang="en-CA" sz="1600"/>
            <a:t>1.</a:t>
          </a:r>
          <a:r>
            <a:rPr lang="en-CA" sz="1600" baseline="0"/>
            <a:t> Edit the </a:t>
          </a:r>
          <a:r>
            <a:rPr lang="en-CA" sz="1600" b="1" baseline="0"/>
            <a:t>Shock vector</a:t>
          </a:r>
          <a:r>
            <a:rPr lang="en-CA" sz="1600" baseline="0"/>
            <a:t> </a:t>
          </a:r>
          <a:r>
            <a:rPr lang="en-CA" sz="1600" baseline="0">
              <a:latin typeface="Consolas" panose="020B0609020204030204" pitchFamily="49" charset="0"/>
            </a:rPr>
            <a:t>x_i</a:t>
          </a:r>
          <a:r>
            <a:rPr lang="en-CA" sz="1600" baseline="0"/>
            <a:t> e.g. try shocking TD, Scotia &amp; CIBC by $20 </a:t>
          </a:r>
        </a:p>
        <a:p>
          <a:r>
            <a:rPr lang="en-CA" sz="1600" baseline="0"/>
            <a:t>2. (Or could also edit any input with a star on it</a:t>
          </a:r>
        </a:p>
        <a:p>
          <a:r>
            <a:rPr lang="en-CA" sz="1600" baseline="0"/>
            <a:t>     - Liabilities matrix</a:t>
          </a:r>
        </a:p>
        <a:p>
          <a:r>
            <a:rPr lang="en-CA" sz="1600" baseline="0"/>
            <a:t>     - External liabilities</a:t>
          </a:r>
        </a:p>
        <a:p>
          <a:r>
            <a:rPr lang="en-CA" sz="1600" baseline="0"/>
            <a:t>     - External assets )</a:t>
          </a:r>
        </a:p>
        <a:p>
          <a:r>
            <a:rPr lang="en-CA" sz="1600" baseline="0"/>
            <a:t>3. </a:t>
          </a:r>
          <a:r>
            <a:rPr lang="en-CA" sz="1600" b="1" baseline="0"/>
            <a:t>Data &gt; Analysis/ Solver  &gt;  Solve</a:t>
          </a:r>
        </a:p>
        <a:p>
          <a:r>
            <a:rPr lang="en-CA" sz="1600" baseline="0"/>
            <a:t>(See tab </a:t>
          </a:r>
          <a:r>
            <a:rPr lang="en-CA" sz="1600" b="1" baseline="0"/>
            <a:t>Solver - help </a:t>
          </a:r>
          <a:r>
            <a:rPr lang="en-CA" sz="1600" baseline="0"/>
            <a:t>for instructions on setting up the solver add-in.)</a:t>
          </a:r>
          <a:endParaRPr lang="en-CA" sz="1600"/>
        </a:p>
      </xdr:txBody>
    </xdr:sp>
    <xdr:clientData/>
  </xdr:twoCellAnchor>
  <xdr:twoCellAnchor>
    <xdr:from>
      <xdr:col>1</xdr:col>
      <xdr:colOff>1133475</xdr:colOff>
      <xdr:row>4</xdr:row>
      <xdr:rowOff>66675</xdr:rowOff>
    </xdr:from>
    <xdr:to>
      <xdr:col>2</xdr:col>
      <xdr:colOff>276225</xdr:colOff>
      <xdr:row>5</xdr:row>
      <xdr:rowOff>180975</xdr:rowOff>
    </xdr:to>
    <xdr:sp macro="" textlink="">
      <xdr:nvSpPr>
        <xdr:cNvPr id="24" name="5-Point Sta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743075" y="847725"/>
          <a:ext cx="295275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257175</xdr:colOff>
      <xdr:row>1</xdr:row>
      <xdr:rowOff>47625</xdr:rowOff>
    </xdr:from>
    <xdr:to>
      <xdr:col>8</xdr:col>
      <xdr:colOff>552450</xdr:colOff>
      <xdr:row>2</xdr:row>
      <xdr:rowOff>161925</xdr:rowOff>
    </xdr:to>
    <xdr:sp macro="" textlink="">
      <xdr:nvSpPr>
        <xdr:cNvPr id="25" name="5-Point Sta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981700" y="238125"/>
          <a:ext cx="295275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12</xdr:col>
      <xdr:colOff>247650</xdr:colOff>
      <xdr:row>1</xdr:row>
      <xdr:rowOff>114300</xdr:rowOff>
    </xdr:from>
    <xdr:to>
      <xdr:col>12</xdr:col>
      <xdr:colOff>542925</xdr:colOff>
      <xdr:row>3</xdr:row>
      <xdr:rowOff>28575</xdr:rowOff>
    </xdr:to>
    <xdr:sp macro="" textlink="">
      <xdr:nvSpPr>
        <xdr:cNvPr id="26" name="5-Point Sta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724900" y="304800"/>
          <a:ext cx="295275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114300</xdr:colOff>
      <xdr:row>1</xdr:row>
      <xdr:rowOff>57150</xdr:rowOff>
    </xdr:from>
    <xdr:to>
      <xdr:col>15</xdr:col>
      <xdr:colOff>409575</xdr:colOff>
      <xdr:row>2</xdr:row>
      <xdr:rowOff>171450</xdr:rowOff>
    </xdr:to>
    <xdr:sp macro="" textlink="">
      <xdr:nvSpPr>
        <xdr:cNvPr id="27" name="5-Point Sta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306050" y="247650"/>
          <a:ext cx="295275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576262</xdr:colOff>
      <xdr:row>11</xdr:row>
      <xdr:rowOff>171450</xdr:rowOff>
    </xdr:from>
    <xdr:to>
      <xdr:col>16</xdr:col>
      <xdr:colOff>71437</xdr:colOff>
      <xdr:row>26</xdr:row>
      <xdr:rowOff>28575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535516</xdr:colOff>
      <xdr:row>28</xdr:row>
      <xdr:rowOff>2117</xdr:rowOff>
    </xdr:from>
    <xdr:to>
      <xdr:col>20</xdr:col>
      <xdr:colOff>529166</xdr:colOff>
      <xdr:row>49</xdr:row>
      <xdr:rowOff>84393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D982B0-8FD1-4084-8925-59316B6D5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01449" y="5522384"/>
          <a:ext cx="4464050" cy="4197076"/>
        </a:xfrm>
        <a:prstGeom prst="rect">
          <a:avLst/>
        </a:prstGeom>
      </xdr:spPr>
    </xdr:pic>
    <xdr:clientData/>
  </xdr:twoCellAnchor>
  <xdr:twoCellAnchor>
    <xdr:from>
      <xdr:col>20</xdr:col>
      <xdr:colOff>16934</xdr:colOff>
      <xdr:row>0</xdr:row>
      <xdr:rowOff>110068</xdr:rowOff>
    </xdr:from>
    <xdr:to>
      <xdr:col>24</xdr:col>
      <xdr:colOff>59267</xdr:colOff>
      <xdr:row>1</xdr:row>
      <xdr:rowOff>177801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4ACE5C-711E-7441-8F75-ED08AA7B9890}"/>
            </a:ext>
          </a:extLst>
        </xdr:cNvPr>
        <xdr:cNvSpPr txBox="1"/>
      </xdr:nvSpPr>
      <xdr:spPr>
        <a:xfrm>
          <a:off x="15553267" y="110068"/>
          <a:ext cx="3115733" cy="262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Min =Liabilities*delta+ShockedAssets*(1-delta)</a:t>
          </a:r>
        </a:p>
      </xdr:txBody>
    </xdr:sp>
    <xdr:clientData/>
  </xdr:twoCellAnchor>
  <xdr:twoCellAnchor>
    <xdr:from>
      <xdr:col>17</xdr:col>
      <xdr:colOff>152399</xdr:colOff>
      <xdr:row>10</xdr:row>
      <xdr:rowOff>118533</xdr:rowOff>
    </xdr:from>
    <xdr:to>
      <xdr:col>22</xdr:col>
      <xdr:colOff>237066</xdr:colOff>
      <xdr:row>12</xdr:row>
      <xdr:rowOff>186266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23EAAA1-63AA-EE4D-9796-DCE7267CCDFB}"/>
            </a:ext>
          </a:extLst>
        </xdr:cNvPr>
        <xdr:cNvSpPr txBox="1"/>
      </xdr:nvSpPr>
      <xdr:spPr>
        <a:xfrm>
          <a:off x="13351932" y="2099733"/>
          <a:ext cx="3843867" cy="465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ShockedAssets = AssetsExt-Shock+MMULT(TRANSPOSE(LiabilityFraction),ClearingVector)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119061</xdr:colOff>
      <xdr:row>20</xdr:row>
      <xdr:rowOff>133350</xdr:rowOff>
    </xdr:from>
    <xdr:to>
      <xdr:col>16</xdr:col>
      <xdr:colOff>76199</xdr:colOff>
      <xdr:row>43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809625</xdr:colOff>
      <xdr:row>31</xdr:row>
      <xdr:rowOff>66675</xdr:rowOff>
    </xdr:from>
    <xdr:to>
      <xdr:col>3</xdr:col>
      <xdr:colOff>533400</xdr:colOff>
      <xdr:row>42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19225" y="6105525"/>
          <a:ext cx="1428750" cy="205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85724</xdr:colOff>
      <xdr:row>11</xdr:row>
      <xdr:rowOff>161924</xdr:rowOff>
    </xdr:from>
    <xdr:to>
      <xdr:col>22</xdr:col>
      <xdr:colOff>190499</xdr:colOff>
      <xdr:row>19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9715499" y="2333624"/>
          <a:ext cx="4371975" cy="1419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/>
            <a:t>Purpose of this sheet</a:t>
          </a:r>
          <a:r>
            <a:rPr lang="en-CA" sz="1800" baseline="0"/>
            <a:t> is to show graphically how the fundamental accounting  rule holds for each bank:</a:t>
          </a:r>
        </a:p>
        <a:p>
          <a:r>
            <a:rPr lang="en-CA" sz="1800" b="1" baseline="0"/>
            <a:t>      Assets = Liabilities + Equities</a:t>
          </a:r>
          <a:endParaRPr lang="en-CA" sz="1800" b="1"/>
        </a:p>
      </xdr:txBody>
    </xdr:sp>
    <xdr:clientData/>
  </xdr:twoCellAnchor>
  <xdr:twoCellAnchor>
    <xdr:from>
      <xdr:col>4</xdr:col>
      <xdr:colOff>28575</xdr:colOff>
      <xdr:row>31</xdr:row>
      <xdr:rowOff>38100</xdr:rowOff>
    </xdr:from>
    <xdr:to>
      <xdr:col>6</xdr:col>
      <xdr:colOff>238125</xdr:colOff>
      <xdr:row>42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952750" y="6076950"/>
          <a:ext cx="1428750" cy="205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513829</xdr:colOff>
      <xdr:row>11</xdr:row>
      <xdr:rowOff>37857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0A3E13-DBCD-4469-BC3F-F9B48455E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171429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</xdr:row>
      <xdr:rowOff>171450</xdr:rowOff>
    </xdr:from>
    <xdr:to>
      <xdr:col>7</xdr:col>
      <xdr:colOff>551930</xdr:colOff>
      <xdr:row>32</xdr:row>
      <xdr:rowOff>85236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B7E991-1D8E-41EA-B45B-DAC74FAF4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2266950"/>
          <a:ext cx="4161905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24</xdr:col>
      <xdr:colOff>379200</xdr:colOff>
      <xdr:row>40</xdr:row>
      <xdr:rowOff>152238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36CA07-6C42-488B-A162-F200D3FF5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77000"/>
          <a:ext cx="14400000" cy="1295238"/>
        </a:xfrm>
        <a:prstGeom prst="rect">
          <a:avLst/>
        </a:prstGeom>
      </xdr:spPr>
    </xdr:pic>
    <xdr:clientData/>
  </xdr:twoCellAnchor>
  <xdr:twoCellAnchor>
    <xdr:from>
      <xdr:col>9</xdr:col>
      <xdr:colOff>142875</xdr:colOff>
      <xdr:row>3</xdr:row>
      <xdr:rowOff>104774</xdr:rowOff>
    </xdr:from>
    <xdr:to>
      <xdr:col>19</xdr:col>
      <xdr:colOff>257175</xdr:colOff>
      <xdr:row>29</xdr:row>
      <xdr:rowOff>38099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4F11B5-4A9B-41E5-A233-F34C8E73C8F5}"/>
            </a:ext>
          </a:extLst>
        </xdr:cNvPr>
        <xdr:cNvSpPr txBox="1"/>
      </xdr:nvSpPr>
      <xdr:spPr>
        <a:xfrm>
          <a:off x="6200775" y="676274"/>
          <a:ext cx="6845300" cy="488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/>
            <a:t>Make</a:t>
          </a:r>
          <a:r>
            <a:rPr lang="en-US" sz="3200" b="1" baseline="0"/>
            <a:t> sure that the Solver Add-in is active:</a:t>
          </a:r>
        </a:p>
        <a:p>
          <a:r>
            <a:rPr lang="en-US" sz="3200" b="1" baseline="0"/>
            <a:t>Windows:</a:t>
          </a:r>
        </a:p>
        <a:p>
          <a:r>
            <a:rPr lang="en-US" sz="2400" baseline="0"/>
            <a:t>* On the </a:t>
          </a:r>
          <a:r>
            <a:rPr lang="en-US" sz="2400" b="1" baseline="0"/>
            <a:t>Developer</a:t>
          </a:r>
          <a:r>
            <a:rPr lang="en-US" sz="2400" baseline="0"/>
            <a:t> tab select </a:t>
          </a:r>
          <a:r>
            <a:rPr lang="en-US" sz="2400" b="1" baseline="0"/>
            <a:t>Excel Add-ins</a:t>
          </a:r>
        </a:p>
        <a:p>
          <a:r>
            <a:rPr lang="en-US" sz="2400" baseline="0"/>
            <a:t>* Check </a:t>
          </a:r>
          <a:r>
            <a:rPr lang="en-US" sz="2400" b="1" baseline="0"/>
            <a:t>Solver Add-in</a:t>
          </a:r>
        </a:p>
        <a:p>
          <a:r>
            <a:rPr lang="en-US" sz="2400" baseline="0"/>
            <a:t>* Find the </a:t>
          </a:r>
          <a:r>
            <a:rPr lang="en-US" sz="2400" b="1" baseline="0"/>
            <a:t>Solver</a:t>
          </a:r>
          <a:r>
            <a:rPr lang="en-US" sz="2400" baseline="0"/>
            <a:t> on the </a:t>
          </a:r>
          <a:r>
            <a:rPr lang="en-US" sz="2400" b="1" baseline="0"/>
            <a:t>Data</a:t>
          </a:r>
          <a:r>
            <a:rPr lang="en-US" sz="2400" baseline="0"/>
            <a:t> tab</a:t>
          </a:r>
        </a:p>
        <a:p>
          <a:r>
            <a:rPr lang="en-US" sz="3200" b="1" baseline="0"/>
            <a:t>Apple Mac: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aseline="0"/>
            <a:t>* On the </a:t>
          </a:r>
          <a:r>
            <a:rPr lang="en-US" sz="2400" b="1" baseline="0"/>
            <a:t>Data</a:t>
          </a:r>
          <a:r>
            <a:rPr lang="en-US" sz="2400" baseline="0"/>
            <a:t> tab select </a:t>
          </a:r>
          <a:r>
            <a:rPr lang="en-US" sz="2400" b="1" baseline="0"/>
            <a:t>Analysis Tools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baseline="0"/>
            <a:t>* Check </a:t>
          </a:r>
          <a:r>
            <a:rPr lang="en-US" sz="2400" b="1" baseline="0"/>
            <a:t>Solver</a:t>
          </a:r>
        </a:p>
        <a:p>
          <a:endParaRPr lang="en-US" sz="3200" b="1"/>
        </a:p>
      </xdr:txBody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9</xdr:col>
      <xdr:colOff>599390</xdr:colOff>
      <xdr:row>72</xdr:row>
      <xdr:rowOff>75476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78BCCF-28A7-4592-98C4-33FA9AB6E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001000"/>
          <a:ext cx="5476190" cy="5790476"/>
        </a:xfrm>
        <a:prstGeom prst="rect">
          <a:avLst/>
        </a:prstGeom>
      </xdr:spPr>
    </xdr:pic>
    <xdr:clientData/>
  </xdr:twoCellAnchor>
  <xdr:twoCellAnchor editAs="oneCell">
    <xdr:from>
      <xdr:col>20</xdr:col>
      <xdr:colOff>317500</xdr:colOff>
      <xdr:row>1</xdr:row>
      <xdr:rowOff>0</xdr:rowOff>
    </xdr:from>
    <xdr:to>
      <xdr:col>39</xdr:col>
      <xdr:colOff>304800</xdr:colOff>
      <xdr:row>11</xdr:row>
      <xdr:rowOff>139700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D494D7-F18D-F745-B74A-01A603D82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79500" y="190500"/>
          <a:ext cx="12776200" cy="2044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5BDC7-E6AE-47F8-8844-812D7FAAA162}" name="Table1" displayName="Table1" ref="C6:H20" totalsRowShown="0" headerRowDxfId="3">
  <autoFilter ref="C6:H20" xr:uid="{F168E6A4-9BDE-4116-BA43-DC7C1D1408F3}"/>
  <tableColumns count="6">
    <tableColumn id="1" xr3:uid="{998A0E3A-5B01-4244-B0FE-2636789185A2}" name="Quantity" dataDxfId="2"/>
    <tableColumn id="2" xr3:uid="{3A1749B9-D308-4B37-967E-99A126AB9B12}" name="Eisenberg Noe 2001"/>
    <tableColumn id="3" xr3:uid="{189334F5-5F76-4A80-86D3-330001C45527}" name="Hurd 2016" dataDxfId="1"/>
    <tableColumn id="4" xr3:uid="{AD3DCA45-93DD-4871-8208-F34B2CD943FD}" name="Feinstein"/>
    <tableColumn id="5" xr3:uid="{8B5FB207-F564-4370-9409-127F05793C3E}" name="Glasserman Young 2016" dataDxfId="0"/>
    <tableColumn id="6" xr3:uid="{FEB79945-55E0-45A2-9D00-BC265981EEBB}" name="Barucc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4"/>
  <sheetViews>
    <sheetView tabSelected="1" zoomScale="200" zoomScaleNormal="200" workbookViewId="0">
      <selection activeCell="N42" sqref="N42"/>
    </sheetView>
  </sheetViews>
  <sheetFormatPr baseColWidth="10" defaultColWidth="8.83203125" defaultRowHeight="15" x14ac:dyDescent="0.2"/>
  <sheetData>
    <row r="3" spans="2:5" ht="21" thickBot="1" x14ac:dyDescent="0.3">
      <c r="B3" s="103" t="s">
        <v>0</v>
      </c>
      <c r="C3" s="103"/>
      <c r="D3" s="103"/>
      <c r="E3" s="103"/>
    </row>
    <row r="4" spans="2:5" ht="16" thickTop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35"/>
  <sheetViews>
    <sheetView zoomScale="200" zoomScaleNormal="200" workbookViewId="0">
      <selection activeCell="AA12" sqref="AA12"/>
    </sheetView>
  </sheetViews>
  <sheetFormatPr baseColWidth="10" defaultColWidth="9.1640625" defaultRowHeight="15" x14ac:dyDescent="0.2"/>
  <cols>
    <col min="1" max="1" width="9.1640625" style="7"/>
    <col min="2" max="2" width="17.33203125" style="7" customWidth="1"/>
    <col min="3" max="7" width="9.33203125" style="7" bestFit="1" customWidth="1"/>
    <col min="8" max="8" width="13.6640625" style="7" customWidth="1"/>
    <col min="9" max="10" width="12.1640625" style="7" customWidth="1"/>
    <col min="11" max="11" width="4.83203125" style="7" customWidth="1"/>
    <col min="12" max="13" width="12.1640625" style="7" customWidth="1"/>
    <col min="14" max="14" width="4.5" style="7" customWidth="1"/>
    <col min="15" max="17" width="9.33203125" style="7" bestFit="1" customWidth="1"/>
    <col min="18" max="18" width="5.83203125" style="7" customWidth="1"/>
    <col min="19" max="19" width="15.5" style="7" customWidth="1"/>
    <col min="20" max="20" width="9.1640625" style="7"/>
    <col min="21" max="23" width="9.33203125" style="7" bestFit="1" customWidth="1"/>
    <col min="24" max="24" width="12.33203125" style="7" bestFit="1" customWidth="1"/>
    <col min="25" max="25" width="9.1640625" style="7"/>
    <col min="26" max="26" width="9.33203125" style="7" bestFit="1" customWidth="1"/>
    <col min="27" max="16384" width="9.1640625" style="7"/>
  </cols>
  <sheetData>
    <row r="3" spans="2:26" ht="16" thickBot="1" x14ac:dyDescent="0.25">
      <c r="B3" s="9" t="s">
        <v>1</v>
      </c>
      <c r="O3" s="7" t="s">
        <v>2</v>
      </c>
      <c r="V3" s="7" t="s">
        <v>87</v>
      </c>
    </row>
    <row r="4" spans="2:26" ht="16" thickBot="1" x14ac:dyDescent="0.25">
      <c r="B4" s="9" t="s">
        <v>3</v>
      </c>
      <c r="C4" s="1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12" t="s">
        <v>9</v>
      </c>
      <c r="I4" s="75" t="s">
        <v>10</v>
      </c>
      <c r="J4" s="12" t="s">
        <v>11</v>
      </c>
      <c r="L4" s="73" t="s">
        <v>12</v>
      </c>
      <c r="M4" s="79" t="s">
        <v>13</v>
      </c>
      <c r="O4" s="17" t="s">
        <v>14</v>
      </c>
      <c r="P4" s="65" t="s">
        <v>15</v>
      </c>
      <c r="Q4" s="69" t="s">
        <v>16</v>
      </c>
      <c r="S4" s="88" t="s">
        <v>17</v>
      </c>
      <c r="U4" s="85" t="s">
        <v>18</v>
      </c>
      <c r="V4" s="16" t="s">
        <v>19</v>
      </c>
      <c r="W4" s="12" t="s">
        <v>20</v>
      </c>
      <c r="X4" s="61" t="s">
        <v>21</v>
      </c>
      <c r="Z4" s="9" t="s">
        <v>22</v>
      </c>
    </row>
    <row r="5" spans="2:26" x14ac:dyDescent="0.2">
      <c r="B5" s="4" t="s">
        <v>4</v>
      </c>
      <c r="C5" s="24">
        <v>0</v>
      </c>
      <c r="D5" s="27">
        <v>10</v>
      </c>
      <c r="E5" s="27">
        <v>0</v>
      </c>
      <c r="F5" s="27">
        <v>0</v>
      </c>
      <c r="G5" s="28">
        <v>20</v>
      </c>
      <c r="H5" s="22">
        <f t="array" ref="H5:H9">MMULT(L,One)</f>
        <v>30</v>
      </c>
      <c r="I5" s="76">
        <v>15</v>
      </c>
      <c r="J5" s="22">
        <f t="array" ref="J5:J9">LiabilitiesInt+LiabilitiesExt</f>
        <v>45</v>
      </c>
      <c r="L5" s="74">
        <f t="array" ref="L5:L9">TRANSPOSE(MMULT(TRANSPOSE(One),L))</f>
        <v>50</v>
      </c>
      <c r="M5" s="80">
        <v>10</v>
      </c>
      <c r="O5" s="18">
        <f t="array" ref="O5:O9">(AssetsInt+AssetsExt)-(LiabilitiesInt+LiabilitiesExt)</f>
        <v>15</v>
      </c>
      <c r="P5" s="66">
        <v>20</v>
      </c>
      <c r="Q5" s="70">
        <f t="array" ref="Q5:Q9">IF(Shock&gt;NetWorth,1,0)</f>
        <v>1</v>
      </c>
      <c r="S5" s="89">
        <v>33.545454528924409</v>
      </c>
      <c r="U5" s="86">
        <f t="array" ref="U5:U9">AssetsExt-Shock+MMULT(TRANSPOSE(LiabilityFraction),ClearingVector)</f>
        <v>33.54545454209309</v>
      </c>
      <c r="V5" s="46">
        <f t="array" ref="V5:V9">IF(Liabilities&lt;ShockedAssets,1,0)</f>
        <v>0</v>
      </c>
      <c r="W5" s="92">
        <f t="array" ref="W5:W9">Liabilities*delta+ShockedAssets*(1-delta)</f>
        <v>33.54545454209309</v>
      </c>
      <c r="X5" s="55">
        <f>ClearingVector-MinimumOfLiabilityAndShockedAsset</f>
        <v>-1.3168680368380592E-8</v>
      </c>
      <c r="Z5" s="8">
        <v>1</v>
      </c>
    </row>
    <row r="6" spans="2:26" x14ac:dyDescent="0.2">
      <c r="B6" s="5" t="s">
        <v>5</v>
      </c>
      <c r="C6" s="29">
        <v>10</v>
      </c>
      <c r="D6" s="25">
        <v>0</v>
      </c>
      <c r="E6" s="25">
        <v>10</v>
      </c>
      <c r="F6" s="25">
        <v>10</v>
      </c>
      <c r="G6" s="30">
        <v>0</v>
      </c>
      <c r="H6" s="22">
        <v>30</v>
      </c>
      <c r="I6" s="77">
        <v>5</v>
      </c>
      <c r="J6" s="22">
        <v>35</v>
      </c>
      <c r="L6" s="10">
        <v>40</v>
      </c>
      <c r="M6" s="81">
        <v>20</v>
      </c>
      <c r="O6" s="19">
        <v>35</v>
      </c>
      <c r="P6" s="67">
        <v>0</v>
      </c>
      <c r="Q6" s="71">
        <v>0</v>
      </c>
      <c r="S6" s="90">
        <v>34.999999991965751</v>
      </c>
      <c r="U6" s="86">
        <v>50.636363628111937</v>
      </c>
      <c r="V6" s="46">
        <v>1</v>
      </c>
      <c r="W6" s="92">
        <v>35</v>
      </c>
      <c r="X6" s="55">
        <f>ClearingVector-MinimumOfLiabilityAndShockedAsset</f>
        <v>-8.0342488217866048E-9</v>
      </c>
      <c r="Z6" s="8">
        <v>1</v>
      </c>
    </row>
    <row r="7" spans="2:26" x14ac:dyDescent="0.2">
      <c r="B7" s="5" t="s">
        <v>6</v>
      </c>
      <c r="C7" s="29">
        <v>20</v>
      </c>
      <c r="D7" s="25">
        <v>10</v>
      </c>
      <c r="E7" s="25">
        <v>0</v>
      </c>
      <c r="F7" s="25">
        <v>10</v>
      </c>
      <c r="G7" s="30">
        <v>20</v>
      </c>
      <c r="H7" s="22">
        <v>60</v>
      </c>
      <c r="I7" s="77">
        <v>0</v>
      </c>
      <c r="J7" s="22">
        <v>60</v>
      </c>
      <c r="L7" s="10">
        <v>50</v>
      </c>
      <c r="M7" s="81">
        <v>25</v>
      </c>
      <c r="O7" s="19">
        <v>15</v>
      </c>
      <c r="P7" s="67">
        <v>20</v>
      </c>
      <c r="Q7" s="71">
        <v>1</v>
      </c>
      <c r="S7" s="90">
        <v>47.818181823066332</v>
      </c>
      <c r="U7" s="86">
        <v>47.818181807799768</v>
      </c>
      <c r="V7" s="46">
        <v>0</v>
      </c>
      <c r="W7" s="92">
        <v>47.818181807799768</v>
      </c>
      <c r="X7" s="55">
        <f>ClearingVector-MinimumOfLiabilityAndShockedAsset</f>
        <v>1.5266564901139645E-8</v>
      </c>
      <c r="Z7" s="8">
        <v>1</v>
      </c>
    </row>
    <row r="8" spans="2:26" x14ac:dyDescent="0.2">
      <c r="B8" s="5" t="s">
        <v>7</v>
      </c>
      <c r="C8" s="29">
        <v>10</v>
      </c>
      <c r="D8" s="25">
        <v>0</v>
      </c>
      <c r="E8" s="25">
        <v>10</v>
      </c>
      <c r="F8" s="25">
        <v>0</v>
      </c>
      <c r="G8" s="30">
        <v>10</v>
      </c>
      <c r="H8" s="22">
        <v>30</v>
      </c>
      <c r="I8" s="77">
        <v>30</v>
      </c>
      <c r="J8" s="22">
        <v>60</v>
      </c>
      <c r="L8" s="10">
        <v>30</v>
      </c>
      <c r="M8" s="81">
        <v>80</v>
      </c>
      <c r="O8" s="19">
        <v>70</v>
      </c>
      <c r="P8" s="67">
        <v>0</v>
      </c>
      <c r="Q8" s="71">
        <v>0</v>
      </c>
      <c r="S8" s="90">
        <v>60.000000000012506</v>
      </c>
      <c r="U8" s="86">
        <v>105.57575757157994</v>
      </c>
      <c r="V8" s="46">
        <v>1</v>
      </c>
      <c r="W8" s="92">
        <v>60</v>
      </c>
      <c r="X8" s="55">
        <f>ClearingVector-MinimumOfLiabilityAndShockedAsset</f>
        <v>1.2505552149377763E-11</v>
      </c>
      <c r="Z8" s="8">
        <v>1</v>
      </c>
    </row>
    <row r="9" spans="2:26" ht="16" thickBot="1" x14ac:dyDescent="0.25">
      <c r="B9" s="6" t="s">
        <v>8</v>
      </c>
      <c r="C9" s="31">
        <v>10</v>
      </c>
      <c r="D9" s="32">
        <v>20</v>
      </c>
      <c r="E9" s="32">
        <v>30</v>
      </c>
      <c r="F9" s="32">
        <v>10</v>
      </c>
      <c r="G9" s="26">
        <v>0</v>
      </c>
      <c r="H9" s="23">
        <v>70</v>
      </c>
      <c r="I9" s="78">
        <v>10</v>
      </c>
      <c r="J9" s="23">
        <v>80</v>
      </c>
      <c r="L9" s="11">
        <v>50</v>
      </c>
      <c r="M9" s="82">
        <v>40</v>
      </c>
      <c r="O9" s="20">
        <v>10</v>
      </c>
      <c r="P9" s="68">
        <v>20</v>
      </c>
      <c r="Q9" s="72">
        <v>1</v>
      </c>
      <c r="S9" s="91">
        <v>60.848484826915161</v>
      </c>
      <c r="U9" s="87">
        <v>60.848484842768372</v>
      </c>
      <c r="V9" s="47">
        <v>0</v>
      </c>
      <c r="W9" s="93">
        <v>60.848484842768372</v>
      </c>
      <c r="X9" s="58">
        <f>ClearingVector-MinimumOfLiabilityAndShockedAsset</f>
        <v>-1.5853210300065257E-8</v>
      </c>
      <c r="Z9" s="8">
        <v>1</v>
      </c>
    </row>
    <row r="10" spans="2:26" ht="16" thickBot="1" x14ac:dyDescent="0.25">
      <c r="B10" s="42" t="s">
        <v>12</v>
      </c>
      <c r="C10" s="13">
        <f t="array" ref="C10:G10">MMULT(TRANSPOSE(One),L)</f>
        <v>50</v>
      </c>
      <c r="D10" s="14">
        <v>40</v>
      </c>
      <c r="E10" s="14">
        <v>50</v>
      </c>
      <c r="F10" s="14">
        <v>30</v>
      </c>
      <c r="G10" s="15">
        <v>50</v>
      </c>
      <c r="P10" s="21"/>
      <c r="Q10" s="84">
        <v>0.5</v>
      </c>
      <c r="X10" s="16" t="s">
        <v>23</v>
      </c>
    </row>
    <row r="11" spans="2:26" ht="16" thickBot="1" x14ac:dyDescent="0.25">
      <c r="X11" s="83">
        <f>SUMSQ(Difference)</f>
        <v>7.2235573386259051E-16</v>
      </c>
    </row>
    <row r="13" spans="2:26" x14ac:dyDescent="0.2">
      <c r="C13" s="21"/>
      <c r="D13" s="21"/>
      <c r="E13" s="21"/>
      <c r="F13" s="21"/>
      <c r="G13" s="21"/>
    </row>
    <row r="18" spans="2:8" ht="16" thickBot="1" x14ac:dyDescent="0.25">
      <c r="B18" s="9" t="s">
        <v>24</v>
      </c>
    </row>
    <row r="19" spans="2:8" ht="16" thickBot="1" x14ac:dyDescent="0.25">
      <c r="B19" s="9" t="s">
        <v>25</v>
      </c>
      <c r="C19" s="1" t="s">
        <v>4</v>
      </c>
      <c r="D19" s="2" t="s">
        <v>5</v>
      </c>
      <c r="E19" s="2" t="s">
        <v>6</v>
      </c>
      <c r="F19" s="2" t="s">
        <v>7</v>
      </c>
      <c r="G19" s="3" t="s">
        <v>8</v>
      </c>
      <c r="H19" s="16" t="s">
        <v>26</v>
      </c>
    </row>
    <row r="20" spans="2:8" x14ac:dyDescent="0.2">
      <c r="B20" s="4" t="s">
        <v>4</v>
      </c>
      <c r="C20" s="33">
        <f t="array" ref="C20:G24">L/Liabilities</f>
        <v>0</v>
      </c>
      <c r="D20" s="36">
        <v>0.22222222222222221</v>
      </c>
      <c r="E20" s="36">
        <v>0</v>
      </c>
      <c r="F20" s="36">
        <v>0</v>
      </c>
      <c r="G20" s="37">
        <v>0.44444444444444442</v>
      </c>
      <c r="H20" s="62">
        <f>SUM(C20:G20)</f>
        <v>0.66666666666666663</v>
      </c>
    </row>
    <row r="21" spans="2:8" x14ac:dyDescent="0.2">
      <c r="B21" s="5" t="s">
        <v>5</v>
      </c>
      <c r="C21" s="38">
        <v>0.2857142857142857</v>
      </c>
      <c r="D21" s="34">
        <v>0</v>
      </c>
      <c r="E21" s="34">
        <v>0.2857142857142857</v>
      </c>
      <c r="F21" s="34">
        <v>0.2857142857142857</v>
      </c>
      <c r="G21" s="39">
        <v>0</v>
      </c>
      <c r="H21" s="63">
        <f t="shared" ref="H21:H24" si="0">SUM(C21:G21)</f>
        <v>0.8571428571428571</v>
      </c>
    </row>
    <row r="22" spans="2:8" x14ac:dyDescent="0.2">
      <c r="B22" s="5" t="s">
        <v>6</v>
      </c>
      <c r="C22" s="38">
        <v>0.33333333333333331</v>
      </c>
      <c r="D22" s="34">
        <v>0.16666666666666666</v>
      </c>
      <c r="E22" s="34">
        <v>0</v>
      </c>
      <c r="F22" s="34">
        <v>0.16666666666666666</v>
      </c>
      <c r="G22" s="39">
        <v>0.33333333333333331</v>
      </c>
      <c r="H22" s="63">
        <f t="shared" si="0"/>
        <v>1</v>
      </c>
    </row>
    <row r="23" spans="2:8" x14ac:dyDescent="0.2">
      <c r="B23" s="5" t="s">
        <v>7</v>
      </c>
      <c r="C23" s="38">
        <v>0.16666666666666666</v>
      </c>
      <c r="D23" s="34">
        <v>0</v>
      </c>
      <c r="E23" s="34">
        <v>0.16666666666666666</v>
      </c>
      <c r="F23" s="34">
        <v>0</v>
      </c>
      <c r="G23" s="39">
        <v>0.16666666666666666</v>
      </c>
      <c r="H23" s="63">
        <f t="shared" si="0"/>
        <v>0.5</v>
      </c>
    </row>
    <row r="24" spans="2:8" ht="16" thickBot="1" x14ac:dyDescent="0.25">
      <c r="B24" s="6" t="s">
        <v>8</v>
      </c>
      <c r="C24" s="40">
        <v>0.125</v>
      </c>
      <c r="D24" s="41">
        <v>0.25</v>
      </c>
      <c r="E24" s="41">
        <v>0.375</v>
      </c>
      <c r="F24" s="41">
        <v>0.125</v>
      </c>
      <c r="G24" s="35">
        <v>0</v>
      </c>
      <c r="H24" s="64">
        <f t="shared" si="0"/>
        <v>0.875</v>
      </c>
    </row>
    <row r="29" spans="2:8" ht="16" thickBot="1" x14ac:dyDescent="0.25">
      <c r="B29" s="9" t="s">
        <v>27</v>
      </c>
    </row>
    <row r="30" spans="2:8" ht="16" thickBot="1" x14ac:dyDescent="0.25">
      <c r="B30" s="9" t="s">
        <v>28</v>
      </c>
      <c r="C30" s="1" t="s">
        <v>4</v>
      </c>
      <c r="D30" s="2" t="s">
        <v>5</v>
      </c>
      <c r="E30" s="2" t="s">
        <v>6</v>
      </c>
      <c r="F30" s="2" t="s">
        <v>7</v>
      </c>
      <c r="G30" s="3" t="s">
        <v>8</v>
      </c>
    </row>
    <row r="31" spans="2:8" x14ac:dyDescent="0.2">
      <c r="B31" s="4" t="s">
        <v>4</v>
      </c>
      <c r="C31" s="94">
        <f t="array" ref="C31:G35">LiabilityFraction*ClearingVector</f>
        <v>0</v>
      </c>
      <c r="D31" s="95">
        <v>7.4545454508720903</v>
      </c>
      <c r="E31" s="95">
        <v>0</v>
      </c>
      <c r="F31" s="95">
        <v>0</v>
      </c>
      <c r="G31" s="96">
        <v>14.909090901744181</v>
      </c>
    </row>
    <row r="32" spans="2:8" x14ac:dyDescent="0.2">
      <c r="B32" s="5" t="s">
        <v>5</v>
      </c>
      <c r="C32" s="97">
        <v>9.9999999977044993</v>
      </c>
      <c r="D32" s="98">
        <v>0</v>
      </c>
      <c r="E32" s="98">
        <v>9.9999999977044993</v>
      </c>
      <c r="F32" s="98">
        <v>9.9999999977044993</v>
      </c>
      <c r="G32" s="99">
        <v>0</v>
      </c>
    </row>
    <row r="33" spans="2:7" x14ac:dyDescent="0.2">
      <c r="B33" s="5" t="s">
        <v>6</v>
      </c>
      <c r="C33" s="97">
        <v>15.939393941022111</v>
      </c>
      <c r="D33" s="98">
        <v>7.9696969705110554</v>
      </c>
      <c r="E33" s="98">
        <v>0</v>
      </c>
      <c r="F33" s="98">
        <v>7.9696969705110554</v>
      </c>
      <c r="G33" s="99">
        <v>15.939393941022111</v>
      </c>
    </row>
    <row r="34" spans="2:7" x14ac:dyDescent="0.2">
      <c r="B34" s="5" t="s">
        <v>7</v>
      </c>
      <c r="C34" s="97">
        <v>10.000000000002084</v>
      </c>
      <c r="D34" s="98">
        <v>0</v>
      </c>
      <c r="E34" s="98">
        <v>10.000000000002084</v>
      </c>
      <c r="F34" s="98">
        <v>0</v>
      </c>
      <c r="G34" s="99">
        <v>10.000000000002084</v>
      </c>
    </row>
    <row r="35" spans="2:7" ht="16" thickBot="1" x14ac:dyDescent="0.25">
      <c r="B35" s="6" t="s">
        <v>8</v>
      </c>
      <c r="C35" s="100">
        <v>7.6060606033643952</v>
      </c>
      <c r="D35" s="101">
        <v>15.21212120672879</v>
      </c>
      <c r="E35" s="101">
        <v>22.818181810093186</v>
      </c>
      <c r="F35" s="101">
        <v>7.6060606033643952</v>
      </c>
      <c r="G35" s="102">
        <v>0</v>
      </c>
    </row>
  </sheetData>
  <conditionalFormatting sqref="C5:G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G2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9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C31:G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5:V9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17"/>
  <sheetViews>
    <sheetView topLeftCell="A32" workbookViewId="0">
      <selection activeCell="T37" sqref="T37"/>
    </sheetView>
  </sheetViews>
  <sheetFormatPr baseColWidth="10" defaultColWidth="9.1640625" defaultRowHeight="15" x14ac:dyDescent="0.2"/>
  <cols>
    <col min="1" max="1" width="9.1640625" style="7"/>
    <col min="2" max="2" width="16.5" style="7" customWidth="1"/>
    <col min="3" max="16384" width="9.1640625" style="7"/>
  </cols>
  <sheetData>
    <row r="3" spans="2:13" ht="16" thickBot="1" x14ac:dyDescent="0.25"/>
    <row r="4" spans="2:13" ht="16" thickBot="1" x14ac:dyDescent="0.25">
      <c r="C4" s="1" t="str">
        <f t="array" ref="C4:G4">BankNames&amp;"+"</f>
        <v>TD+</v>
      </c>
      <c r="D4" s="2" t="str">
        <v>RBC+</v>
      </c>
      <c r="E4" s="2" t="str">
        <v>Scotia+</v>
      </c>
      <c r="F4" s="2" t="str">
        <v>BMO+</v>
      </c>
      <c r="G4" s="3" t="str">
        <v>CIBC+</v>
      </c>
      <c r="H4" s="1" t="str">
        <f t="array" ref="H4:L4">BankNames&amp;"-"</f>
        <v>TD-</v>
      </c>
      <c r="I4" s="2" t="str">
        <v>RBC-</v>
      </c>
      <c r="J4" s="2" t="str">
        <v>Scotia-</v>
      </c>
      <c r="K4" s="2" t="str">
        <v>BMO-</v>
      </c>
      <c r="L4" s="3" t="str">
        <v>CIBC-</v>
      </c>
    </row>
    <row r="5" spans="2:13" ht="16" thickBot="1" x14ac:dyDescent="0.25">
      <c r="B5" s="42" t="s">
        <v>12</v>
      </c>
      <c r="C5" s="13">
        <f t="array" ref="C5:G5">TRANSPOSE(AssetsInt)</f>
        <v>50</v>
      </c>
      <c r="D5" s="14">
        <v>50</v>
      </c>
      <c r="E5" s="14">
        <v>50</v>
      </c>
      <c r="F5" s="14">
        <v>50</v>
      </c>
      <c r="G5" s="15">
        <v>50</v>
      </c>
    </row>
    <row r="6" spans="2:13" ht="16" thickBot="1" x14ac:dyDescent="0.25">
      <c r="B6" s="42" t="s">
        <v>13</v>
      </c>
      <c r="C6" s="13">
        <f t="array" ref="C6:G6">TRANSPOSE(AssetsExt)</f>
        <v>10</v>
      </c>
      <c r="D6" s="14">
        <v>20</v>
      </c>
      <c r="E6" s="14">
        <v>25</v>
      </c>
      <c r="F6" s="14">
        <v>80</v>
      </c>
      <c r="G6" s="15">
        <v>40</v>
      </c>
    </row>
    <row r="7" spans="2:13" ht="16" thickBot="1" x14ac:dyDescent="0.25">
      <c r="B7" s="12" t="s">
        <v>9</v>
      </c>
      <c r="H7" s="43">
        <f t="array" ref="H7:L7">TRANSPOSE(LiabilitiesInt)</f>
        <v>30</v>
      </c>
      <c r="I7" s="44">
        <v>30</v>
      </c>
      <c r="J7" s="44">
        <v>60</v>
      </c>
      <c r="K7" s="44">
        <v>30</v>
      </c>
      <c r="L7" s="45">
        <v>70</v>
      </c>
    </row>
    <row r="8" spans="2:13" ht="16" thickBot="1" x14ac:dyDescent="0.25">
      <c r="B8" s="12" t="s">
        <v>10</v>
      </c>
      <c r="H8" s="43">
        <f t="array" ref="H8:L8">TRANSPOSE(LiabilitiesExt)</f>
        <v>15</v>
      </c>
      <c r="I8" s="44">
        <v>5</v>
      </c>
      <c r="J8" s="44">
        <v>0</v>
      </c>
      <c r="K8" s="44">
        <v>30</v>
      </c>
      <c r="L8" s="45">
        <v>10</v>
      </c>
    </row>
    <row r="9" spans="2:13" ht="16" thickBot="1" x14ac:dyDescent="0.25">
      <c r="B9" s="17" t="s">
        <v>14</v>
      </c>
      <c r="H9" s="48">
        <f t="array" ref="H9:L9">TRANSPOSE((AssetsInt+AssetsExt)-(LiabilitiesInt+LiabilitiesExt))</f>
        <v>15</v>
      </c>
      <c r="I9" s="49">
        <v>35</v>
      </c>
      <c r="J9" s="49">
        <v>15</v>
      </c>
      <c r="K9" s="49">
        <v>70</v>
      </c>
      <c r="L9" s="50">
        <v>10</v>
      </c>
    </row>
    <row r="11" spans="2:13" ht="16" thickBot="1" x14ac:dyDescent="0.25">
      <c r="C11" s="7">
        <v>1</v>
      </c>
      <c r="D11" s="7">
        <v>6</v>
      </c>
      <c r="E11" s="7">
        <f t="shared" ref="E11:L11" si="0">C11+1</f>
        <v>2</v>
      </c>
      <c r="F11" s="7">
        <f t="shared" si="0"/>
        <v>7</v>
      </c>
      <c r="G11" s="7">
        <f t="shared" si="0"/>
        <v>3</v>
      </c>
      <c r="H11" s="7">
        <f t="shared" si="0"/>
        <v>8</v>
      </c>
      <c r="I11" s="7">
        <f t="shared" si="0"/>
        <v>4</v>
      </c>
      <c r="J11" s="7">
        <f t="shared" si="0"/>
        <v>9</v>
      </c>
      <c r="K11" s="7">
        <f t="shared" si="0"/>
        <v>5</v>
      </c>
      <c r="L11" s="7">
        <f t="shared" si="0"/>
        <v>10</v>
      </c>
    </row>
    <row r="12" spans="2:13" ht="16" thickBot="1" x14ac:dyDescent="0.25">
      <c r="C12" s="59" t="str">
        <f t="array" ref="C12:L17">INDEX(C4:L9,M12:M17,C11:L11)</f>
        <v>TD+</v>
      </c>
      <c r="D12" s="60" t="str">
        <v>TD-</v>
      </c>
      <c r="E12" s="60" t="str">
        <v>RBC+</v>
      </c>
      <c r="F12" s="60" t="str">
        <v>RBC-</v>
      </c>
      <c r="G12" s="60" t="str">
        <v>Scotia+</v>
      </c>
      <c r="H12" s="60" t="str">
        <v>Scotia-</v>
      </c>
      <c r="I12" s="60" t="str">
        <v>BMO+</v>
      </c>
      <c r="J12" s="60" t="str">
        <v>BMO-</v>
      </c>
      <c r="K12" s="60" t="str">
        <v>CIBC+</v>
      </c>
      <c r="L12" s="61" t="str">
        <v>CIBC-</v>
      </c>
      <c r="M12" s="7">
        <v>1</v>
      </c>
    </row>
    <row r="13" spans="2:13" ht="16" thickBot="1" x14ac:dyDescent="0.25">
      <c r="B13" s="42" t="s">
        <v>12</v>
      </c>
      <c r="C13" s="51">
        <v>50</v>
      </c>
      <c r="D13" s="52">
        <v>0</v>
      </c>
      <c r="E13" s="52">
        <v>50</v>
      </c>
      <c r="F13" s="52">
        <v>0</v>
      </c>
      <c r="G13" s="52">
        <v>50</v>
      </c>
      <c r="H13" s="52">
        <v>0</v>
      </c>
      <c r="I13" s="52">
        <v>50</v>
      </c>
      <c r="J13" s="52">
        <v>0</v>
      </c>
      <c r="K13" s="52">
        <v>50</v>
      </c>
      <c r="L13" s="53">
        <v>0</v>
      </c>
      <c r="M13" s="7">
        <v>2</v>
      </c>
    </row>
    <row r="14" spans="2:13" ht="16" thickBot="1" x14ac:dyDescent="0.25">
      <c r="B14" s="42" t="s">
        <v>13</v>
      </c>
      <c r="C14" s="54">
        <v>10</v>
      </c>
      <c r="D14" s="7">
        <v>0</v>
      </c>
      <c r="E14" s="7">
        <v>20</v>
      </c>
      <c r="F14" s="7">
        <v>0</v>
      </c>
      <c r="G14" s="7">
        <v>25</v>
      </c>
      <c r="H14" s="7">
        <v>0</v>
      </c>
      <c r="I14" s="7">
        <v>80</v>
      </c>
      <c r="J14" s="7">
        <v>0</v>
      </c>
      <c r="K14" s="7">
        <v>40</v>
      </c>
      <c r="L14" s="55">
        <v>0</v>
      </c>
      <c r="M14" s="7">
        <v>3</v>
      </c>
    </row>
    <row r="15" spans="2:13" ht="16" thickBot="1" x14ac:dyDescent="0.25">
      <c r="B15" s="12" t="s">
        <v>9</v>
      </c>
      <c r="C15" s="54">
        <v>0</v>
      </c>
      <c r="D15" s="7">
        <v>30</v>
      </c>
      <c r="E15" s="7">
        <v>0</v>
      </c>
      <c r="F15" s="7">
        <v>30</v>
      </c>
      <c r="G15" s="7">
        <v>0</v>
      </c>
      <c r="H15" s="7">
        <v>60</v>
      </c>
      <c r="I15" s="7">
        <v>0</v>
      </c>
      <c r="J15" s="7">
        <v>30</v>
      </c>
      <c r="K15" s="7">
        <v>0</v>
      </c>
      <c r="L15" s="55">
        <v>70</v>
      </c>
      <c r="M15" s="7">
        <v>4</v>
      </c>
    </row>
    <row r="16" spans="2:13" ht="16" thickBot="1" x14ac:dyDescent="0.25">
      <c r="B16" s="12" t="s">
        <v>10</v>
      </c>
      <c r="C16" s="54">
        <v>0</v>
      </c>
      <c r="D16" s="7">
        <v>15</v>
      </c>
      <c r="E16" s="7">
        <v>0</v>
      </c>
      <c r="F16" s="7">
        <v>5</v>
      </c>
      <c r="G16" s="7">
        <v>0</v>
      </c>
      <c r="H16" s="7">
        <v>0</v>
      </c>
      <c r="I16" s="7">
        <v>0</v>
      </c>
      <c r="J16" s="7">
        <v>30</v>
      </c>
      <c r="K16" s="7">
        <v>0</v>
      </c>
      <c r="L16" s="55">
        <v>10</v>
      </c>
      <c r="M16" s="7">
        <v>5</v>
      </c>
    </row>
    <row r="17" spans="2:13" ht="16" thickBot="1" x14ac:dyDescent="0.25">
      <c r="B17" s="17" t="s">
        <v>14</v>
      </c>
      <c r="C17" s="56">
        <v>0</v>
      </c>
      <c r="D17" s="57">
        <v>15</v>
      </c>
      <c r="E17" s="57">
        <v>0</v>
      </c>
      <c r="F17" s="57">
        <v>35</v>
      </c>
      <c r="G17" s="57">
        <v>0</v>
      </c>
      <c r="H17" s="57">
        <v>15</v>
      </c>
      <c r="I17" s="57">
        <v>0</v>
      </c>
      <c r="J17" s="57">
        <v>70</v>
      </c>
      <c r="K17" s="57">
        <v>0</v>
      </c>
      <c r="L17" s="58">
        <v>10</v>
      </c>
      <c r="M17" s="7">
        <v>6</v>
      </c>
    </row>
  </sheetData>
  <conditionalFormatting sqref="C13:L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FB5E-FF9F-41C0-B2D9-B6481EFCE1A6}">
  <dimension ref="C6:X20"/>
  <sheetViews>
    <sheetView topLeftCell="B6" workbookViewId="0">
      <selection activeCell="J18" sqref="J18"/>
    </sheetView>
  </sheetViews>
  <sheetFormatPr baseColWidth="10" defaultColWidth="8.83203125" defaultRowHeight="15" x14ac:dyDescent="0.2"/>
  <cols>
    <col min="2" max="2" width="20.5" customWidth="1"/>
    <col min="3" max="3" width="65.5" customWidth="1"/>
    <col min="4" max="8" width="22.1640625" customWidth="1"/>
    <col min="10" max="10" width="3.5" customWidth="1"/>
    <col min="11" max="11" width="25.6640625" customWidth="1"/>
    <col min="12" max="12" width="3.83203125" customWidth="1"/>
    <col min="14" max="14" width="4.5" customWidth="1"/>
    <col min="16" max="16" width="5.1640625" customWidth="1"/>
    <col min="18" max="18" width="4.5" customWidth="1"/>
    <col min="20" max="20" width="5.5" customWidth="1"/>
    <col min="24" max="24" width="41" customWidth="1"/>
  </cols>
  <sheetData>
    <row r="6" spans="3:24" ht="90" x14ac:dyDescent="0.2">
      <c r="C6" t="s">
        <v>29</v>
      </c>
      <c r="D6" s="104" t="s">
        <v>30</v>
      </c>
      <c r="E6" s="104" t="s">
        <v>31</v>
      </c>
      <c r="F6" s="104" t="s">
        <v>32</v>
      </c>
      <c r="G6" s="104" t="s">
        <v>33</v>
      </c>
      <c r="H6" s="104" t="s">
        <v>34</v>
      </c>
      <c r="J6" t="s">
        <v>35</v>
      </c>
      <c r="K6" t="s">
        <v>29</v>
      </c>
      <c r="L6" t="s">
        <v>35</v>
      </c>
      <c r="M6" s="104" t="str">
        <f>D6</f>
        <v>Eisenberg Noe 2001</v>
      </c>
      <c r="N6" t="s">
        <v>35</v>
      </c>
      <c r="O6" s="104" t="str">
        <f>E6</f>
        <v>Hurd 2016</v>
      </c>
      <c r="P6" t="s">
        <v>35</v>
      </c>
      <c r="Q6" s="104" t="str">
        <f>F6</f>
        <v>Feinstein</v>
      </c>
      <c r="R6" t="s">
        <v>35</v>
      </c>
      <c r="S6" s="104" t="str">
        <f>G6</f>
        <v>Glasserman Young 2016</v>
      </c>
      <c r="T6" t="s">
        <v>35</v>
      </c>
      <c r="U6" s="104" t="str">
        <f>H6</f>
        <v>Barucca</v>
      </c>
      <c r="V6" t="s">
        <v>35</v>
      </c>
      <c r="X6" t="str">
        <f>_xlfn.CONCAT(J6:V6)</f>
        <v>|Quantity|Eisenberg Noe 2001|Hurd 2016|Feinstein|Glasserman Young 2016|Barucca|</v>
      </c>
    </row>
    <row r="7" spans="3:24" x14ac:dyDescent="0.2">
      <c r="D7" s="104"/>
      <c r="E7" s="108"/>
      <c r="F7" s="104"/>
      <c r="G7" s="104"/>
      <c r="H7" s="104"/>
      <c r="J7" t="s">
        <v>35</v>
      </c>
      <c r="K7" s="107" t="s">
        <v>36</v>
      </c>
      <c r="L7" t="s">
        <v>35</v>
      </c>
      <c r="M7" s="107" t="s">
        <v>36</v>
      </c>
      <c r="N7" t="s">
        <v>35</v>
      </c>
      <c r="O7" s="107" t="s">
        <v>36</v>
      </c>
      <c r="P7" t="s">
        <v>35</v>
      </c>
      <c r="Q7" s="107" t="s">
        <v>36</v>
      </c>
      <c r="R7" t="s">
        <v>35</v>
      </c>
      <c r="S7" s="107" t="s">
        <v>36</v>
      </c>
      <c r="T7" t="s">
        <v>35</v>
      </c>
      <c r="U7" s="107" t="s">
        <v>36</v>
      </c>
      <c r="V7" t="s">
        <v>35</v>
      </c>
      <c r="X7" t="str">
        <f>_xlfn.CONCAT(J7:V7)</f>
        <v>|----|----|----|----|----|----|</v>
      </c>
    </row>
    <row r="8" spans="3:24" ht="16" x14ac:dyDescent="0.2">
      <c r="C8" s="105" t="s">
        <v>37</v>
      </c>
      <c r="D8" t="s">
        <v>38</v>
      </c>
      <c r="E8" s="106" t="s">
        <v>39</v>
      </c>
      <c r="F8" t="s">
        <v>40</v>
      </c>
      <c r="G8" s="106" t="s">
        <v>39</v>
      </c>
      <c r="H8" t="s">
        <v>41</v>
      </c>
      <c r="J8" t="s">
        <v>35</v>
      </c>
      <c r="K8" t="str">
        <f>C8</f>
        <v>Number of nodes</v>
      </c>
      <c r="L8" t="s">
        <v>42</v>
      </c>
      <c r="M8" t="str">
        <f>D8</f>
        <v>n</v>
      </c>
      <c r="N8" t="s">
        <v>43</v>
      </c>
      <c r="O8" t="str">
        <f>E8</f>
        <v>n=[N]</v>
      </c>
      <c r="P8" t="s">
        <v>43</v>
      </c>
      <c r="Q8" t="str">
        <f>F8</f>
        <v>-</v>
      </c>
      <c r="R8" t="s">
        <v>43</v>
      </c>
      <c r="S8" t="str">
        <f>G8</f>
        <v>n=[N]</v>
      </c>
      <c r="T8" t="s">
        <v>43</v>
      </c>
      <c r="U8" t="str">
        <f>H8</f>
        <v>\mathcal{B}</v>
      </c>
      <c r="V8" t="s">
        <v>44</v>
      </c>
      <c r="X8" t="str">
        <f>_xlfn.CONCAT(J8:V8)</f>
        <v>|Number of nodes|$n$|$n=[N]$|$-$|$n=[N]$|$\mathcal{B}$|</v>
      </c>
    </row>
    <row r="9" spans="3:24" ht="16" x14ac:dyDescent="0.2">
      <c r="C9" s="105" t="s">
        <v>45</v>
      </c>
      <c r="D9" t="s">
        <v>46</v>
      </c>
      <c r="E9" s="106" t="s">
        <v>47</v>
      </c>
      <c r="F9" t="s">
        <v>40</v>
      </c>
      <c r="G9" s="106" t="s">
        <v>48</v>
      </c>
      <c r="H9" t="s">
        <v>40</v>
      </c>
      <c r="J9" t="s">
        <v>35</v>
      </c>
      <c r="K9" t="str">
        <f t="shared" ref="K9:K12" si="0">C9</f>
        <v>Set of nodes</v>
      </c>
      <c r="L9" t="s">
        <v>42</v>
      </c>
      <c r="M9" t="str">
        <f t="shared" ref="M9:M12" si="1">D9</f>
        <v>\mathcal{N}</v>
      </c>
      <c r="N9" t="s">
        <v>43</v>
      </c>
      <c r="O9" t="str">
        <f t="shared" ref="O9:O12" si="2">E9</f>
        <v xml:space="preserve">N </v>
      </c>
      <c r="P9" t="s">
        <v>43</v>
      </c>
      <c r="Q9" t="str">
        <f t="shared" ref="Q9:Q12" si="3">F9</f>
        <v>-</v>
      </c>
      <c r="R9" t="s">
        <v>43</v>
      </c>
      <c r="S9" t="str">
        <f t="shared" ref="S9:S12" si="4">G9</f>
        <v>N</v>
      </c>
      <c r="T9" t="s">
        <v>43</v>
      </c>
      <c r="U9" t="str">
        <f t="shared" ref="U9:U12" si="5">H9</f>
        <v>-</v>
      </c>
      <c r="V9" t="s">
        <v>44</v>
      </c>
      <c r="X9" t="str">
        <f>_xlfn.CONCAT(J9:V9)</f>
        <v>|Set of nodes|$\mathcal{N}$|$N $|$-$|$N$|$-$|</v>
      </c>
    </row>
    <row r="10" spans="3:24" ht="16" x14ac:dyDescent="0.2">
      <c r="C10" s="105" t="s">
        <v>49</v>
      </c>
      <c r="D10" t="s">
        <v>50</v>
      </c>
      <c r="E10" s="106" t="s">
        <v>51</v>
      </c>
      <c r="F10" t="s">
        <v>40</v>
      </c>
      <c r="G10" s="106" t="s">
        <v>52</v>
      </c>
      <c r="H10" t="s">
        <v>53</v>
      </c>
      <c r="J10" t="s">
        <v>35</v>
      </c>
      <c r="K10" t="str">
        <f t="shared" si="0"/>
        <v>External / outside assets = payments due to node $i$</v>
      </c>
      <c r="L10" t="s">
        <v>42</v>
      </c>
      <c r="M10" t="str">
        <f t="shared" si="1"/>
        <v>e_i</v>
      </c>
      <c r="N10" t="s">
        <v>43</v>
      </c>
      <c r="O10" t="str">
        <f t="shared" si="2"/>
        <v>\bar{Y}</v>
      </c>
      <c r="P10" t="s">
        <v>43</v>
      </c>
      <c r="Q10" t="str">
        <f t="shared" si="3"/>
        <v>-</v>
      </c>
      <c r="R10" t="s">
        <v>43</v>
      </c>
      <c r="S10" t="str">
        <f t="shared" si="4"/>
        <v>c_i</v>
      </c>
      <c r="T10" t="s">
        <v>43</v>
      </c>
      <c r="U10" t="str">
        <f t="shared" si="5"/>
        <v>A^{(e)}_i</v>
      </c>
      <c r="V10" t="s">
        <v>44</v>
      </c>
      <c r="X10" t="str">
        <f t="shared" ref="X10:X12" si="6">_xlfn.CONCAT(J10:V10)</f>
        <v>|External / outside assets = payments due to node $i$|$e_i$|$\bar{Y}$|$-$|$c_i$|$A^{(e)}_i$|</v>
      </c>
    </row>
    <row r="11" spans="3:24" ht="16" x14ac:dyDescent="0.2">
      <c r="C11" s="105" t="s">
        <v>54</v>
      </c>
      <c r="D11" t="s">
        <v>40</v>
      </c>
      <c r="E11" s="106" t="s">
        <v>55</v>
      </c>
      <c r="F11" t="s">
        <v>40</v>
      </c>
      <c r="G11" s="106" t="s">
        <v>56</v>
      </c>
      <c r="H11" t="s">
        <v>57</v>
      </c>
      <c r="J11" t="s">
        <v>35</v>
      </c>
      <c r="K11" t="str">
        <f t="shared" si="0"/>
        <v>External / outside liabilities = payments owed by node $i$ = debt</v>
      </c>
      <c r="L11" t="s">
        <v>42</v>
      </c>
      <c r="M11" t="str">
        <f t="shared" si="1"/>
        <v>-</v>
      </c>
      <c r="N11" t="s">
        <v>43</v>
      </c>
      <c r="O11" t="str">
        <f t="shared" si="2"/>
        <v>\bar{D}</v>
      </c>
      <c r="P11" t="s">
        <v>43</v>
      </c>
      <c r="Q11" t="str">
        <f t="shared" si="3"/>
        <v>-</v>
      </c>
      <c r="R11" t="s">
        <v>43</v>
      </c>
      <c r="S11" t="str">
        <f t="shared" si="4"/>
        <v>b_i</v>
      </c>
      <c r="T11" t="s">
        <v>43</v>
      </c>
      <c r="U11" t="str">
        <f t="shared" si="5"/>
        <v>L^{(e)}_i</v>
      </c>
      <c r="V11" t="s">
        <v>44</v>
      </c>
      <c r="X11" t="str">
        <f t="shared" si="6"/>
        <v>|External / outside liabilities = payments owed by node $i$ = debt|$-$|$\bar{D}$|$-$|$b_i$|$L^{(e)}_i$|</v>
      </c>
    </row>
    <row r="12" spans="3:24" ht="16" x14ac:dyDescent="0.2">
      <c r="C12" s="105" t="s">
        <v>58</v>
      </c>
      <c r="D12" t="s">
        <v>59</v>
      </c>
      <c r="E12" s="106" t="s">
        <v>40</v>
      </c>
      <c r="F12" t="s">
        <v>40</v>
      </c>
      <c r="G12" s="106" t="s">
        <v>60</v>
      </c>
      <c r="H12" t="s">
        <v>61</v>
      </c>
      <c r="J12" t="s">
        <v>35</v>
      </c>
      <c r="K12" t="str">
        <f t="shared" si="0"/>
        <v>Liabilities matrix - payment due from node $i$ to node $j$</v>
      </c>
      <c r="L12" t="s">
        <v>42</v>
      </c>
      <c r="M12" t="str">
        <f t="shared" si="1"/>
        <v>L_{ij}</v>
      </c>
      <c r="N12" t="s">
        <v>43</v>
      </c>
      <c r="O12" t="str">
        <f t="shared" si="2"/>
        <v>-</v>
      </c>
      <c r="P12" t="s">
        <v>43</v>
      </c>
      <c r="Q12" t="str">
        <f t="shared" si="3"/>
        <v>-</v>
      </c>
      <c r="R12" t="s">
        <v>43</v>
      </c>
      <c r="S12" t="str">
        <f t="shared" si="4"/>
        <v>\bar{P}=[\bar{p}_{ij}]</v>
      </c>
      <c r="T12" t="s">
        <v>43</v>
      </c>
      <c r="U12" t="str">
        <f t="shared" si="5"/>
        <v>L_{ij}=A^'_{ij}</v>
      </c>
      <c r="V12" t="s">
        <v>44</v>
      </c>
      <c r="X12" t="str">
        <f t="shared" si="6"/>
        <v>|Liabilities matrix - payment due from node $i$ to node $j$|$L_{ij}$|$-$|$-$|$\bar{P}=[\bar{p}_{ij}]$|$L_{ij}=A^'_{ij}$|</v>
      </c>
    </row>
    <row r="13" spans="3:24" ht="16" x14ac:dyDescent="0.2">
      <c r="C13" s="105" t="s">
        <v>62</v>
      </c>
      <c r="D13" t="s">
        <v>63</v>
      </c>
      <c r="E13" s="106" t="s">
        <v>63</v>
      </c>
      <c r="G13" t="s">
        <v>63</v>
      </c>
      <c r="H13" t="s">
        <v>63</v>
      </c>
      <c r="J13" t="s">
        <v>35</v>
      </c>
      <c r="K13" t="str">
        <f t="shared" ref="K13" si="7">C13</f>
        <v>Total dollar payment made by node $i$ to the other nodes in the system</v>
      </c>
      <c r="L13" t="s">
        <v>42</v>
      </c>
      <c r="M13" t="str">
        <f t="shared" ref="M13" si="8">D13</f>
        <v>p_i</v>
      </c>
      <c r="N13" t="s">
        <v>43</v>
      </c>
      <c r="O13" t="str">
        <f t="shared" ref="O13" si="9">E13</f>
        <v>p_i</v>
      </c>
      <c r="P13" t="s">
        <v>43</v>
      </c>
      <c r="Q13">
        <f t="shared" ref="Q13" si="10">F13</f>
        <v>0</v>
      </c>
      <c r="R13" t="s">
        <v>43</v>
      </c>
      <c r="S13" t="str">
        <f t="shared" ref="S13" si="11">G13</f>
        <v>p_i</v>
      </c>
      <c r="T13" t="s">
        <v>43</v>
      </c>
      <c r="U13" t="str">
        <f t="shared" ref="U13" si="12">H13</f>
        <v>p_i</v>
      </c>
      <c r="V13" t="s">
        <v>44</v>
      </c>
      <c r="X13" t="str">
        <f t="shared" ref="X13" si="13">_xlfn.CONCAT(J13:V13)</f>
        <v>|Total dollar payment made by node $i$ to the other nodes in the system|$p_i$|$p_i$|$0$|$p_i$|$p_i$|</v>
      </c>
    </row>
    <row r="14" spans="3:24" ht="48" x14ac:dyDescent="0.2">
      <c r="C14" s="105" t="s">
        <v>64</v>
      </c>
      <c r="D14" s="106" t="s">
        <v>65</v>
      </c>
      <c r="E14" s="106" t="s">
        <v>66</v>
      </c>
      <c r="F14" t="s">
        <v>40</v>
      </c>
      <c r="G14" s="106" t="s">
        <v>67</v>
      </c>
      <c r="H14" t="s">
        <v>68</v>
      </c>
      <c r="J14" t="s">
        <v>35</v>
      </c>
      <c r="K14" t="str">
        <f t="shared" ref="K14:K18" si="14">C14</f>
        <v>Interbank liability = total nominal obligation, node $i$</v>
      </c>
      <c r="L14" t="s">
        <v>42</v>
      </c>
      <c r="M14" t="str">
        <f t="shared" ref="M14:M18" si="15">D14</f>
        <v>\bar{p}_i = \sum_{j=1}^n L_{ij} = (L.\mathbb{1})_i</v>
      </c>
      <c r="N14" t="s">
        <v>43</v>
      </c>
      <c r="O14" t="str">
        <f t="shared" ref="O14:O18" si="16">E14</f>
        <v>\bar{Z}_w=\sum_v \Omega_{vw} = (\mathbb{1}.\Omega)_w</v>
      </c>
      <c r="P14" t="s">
        <v>43</v>
      </c>
      <c r="Q14" t="str">
        <f t="shared" ref="Q14:Q18" si="17">F14</f>
        <v>-</v>
      </c>
      <c r="R14" t="s">
        <v>43</v>
      </c>
      <c r="S14" t="str">
        <f t="shared" ref="S14:S18" si="18">G14</f>
        <v>\bar{p}_i = \sum_{j=1}^n \bar{p}_{ij}</v>
      </c>
      <c r="T14" t="s">
        <v>43</v>
      </c>
      <c r="U14" t="str">
        <f t="shared" ref="U14:U18" si="19">H14</f>
        <v>l_i</v>
      </c>
      <c r="V14" t="s">
        <v>44</v>
      </c>
      <c r="X14" t="str">
        <f t="shared" ref="X14:X18" si="20">_xlfn.CONCAT(J14:V14)</f>
        <v>|Interbank liability = total nominal obligation, node $i$|$\bar{p}_i = \sum_{j=1}^n L_{ij} = (L.\mathbb{1})_i$|$\bar{Z}_w=\sum_v \Omega_{vw} = (\mathbb{1}.\Omega)_w$|$-$|$\bar{p}_i = \sum_{j=1}^n \bar{p}_{ij}$|$l_i$|</v>
      </c>
    </row>
    <row r="15" spans="3:24" ht="48" x14ac:dyDescent="0.2">
      <c r="C15" s="105" t="s">
        <v>69</v>
      </c>
      <c r="D15" s="106" t="s">
        <v>70</v>
      </c>
      <c r="E15" s="106" t="s">
        <v>71</v>
      </c>
      <c r="G15" s="106"/>
      <c r="H15" t="s">
        <v>72</v>
      </c>
      <c r="J15" t="s">
        <v>35</v>
      </c>
      <c r="K15" t="str">
        <f t="shared" ref="K15" si="21">C15</f>
        <v>Interbank assets, node $j$</v>
      </c>
      <c r="L15" t="s">
        <v>42</v>
      </c>
      <c r="M15" t="str">
        <f t="shared" ref="M15" si="22">D15</f>
        <v xml:space="preserve"> \sum_{i=1}^n L_{ij} = (\mathbb{1}.L)_j</v>
      </c>
      <c r="N15" t="s">
        <v>43</v>
      </c>
      <c r="O15" t="str">
        <f t="shared" ref="O15" si="23">E15</f>
        <v>\bar{X}_v=\sum_w \Omega_{vw} = (\Omega.\mathbb{1})_v</v>
      </c>
      <c r="P15" t="s">
        <v>43</v>
      </c>
      <c r="Q15">
        <f t="shared" ref="Q15" si="24">F15</f>
        <v>0</v>
      </c>
      <c r="R15" t="s">
        <v>43</v>
      </c>
      <c r="S15">
        <f t="shared" ref="S15" si="25">G15</f>
        <v>0</v>
      </c>
      <c r="T15" t="s">
        <v>43</v>
      </c>
      <c r="U15" t="str">
        <f t="shared" ref="U15" si="26">H15</f>
        <v>a_j</v>
      </c>
      <c r="V15" t="s">
        <v>44</v>
      </c>
      <c r="X15" t="str">
        <f t="shared" ref="X15" si="27">_xlfn.CONCAT(J15:V15)</f>
        <v>|Interbank assets, node $j$|$ \sum_{i=1}^n L_{ij} = (\mathbb{1}.L)_j$|$\bar{X}_v=\sum_w \Omega_{vw} = (\Omega.\mathbb{1})_v$|$0$|$0$|$a_j$|</v>
      </c>
    </row>
    <row r="16" spans="3:24" ht="16" x14ac:dyDescent="0.2">
      <c r="C16" s="105" t="s">
        <v>73</v>
      </c>
      <c r="D16" t="s">
        <v>40</v>
      </c>
      <c r="E16" s="106" t="s">
        <v>74</v>
      </c>
      <c r="F16" t="s">
        <v>40</v>
      </c>
      <c r="G16" s="106" t="s">
        <v>75</v>
      </c>
      <c r="H16" t="s">
        <v>76</v>
      </c>
      <c r="J16" t="s">
        <v>35</v>
      </c>
      <c r="K16" t="str">
        <f t="shared" si="14"/>
        <v xml:space="preserve">Equity = Net worth of node </v>
      </c>
      <c r="L16" t="s">
        <v>42</v>
      </c>
      <c r="M16" t="str">
        <f t="shared" si="15"/>
        <v>-</v>
      </c>
      <c r="N16" t="s">
        <v>43</v>
      </c>
      <c r="O16" t="str">
        <f t="shared" si="16"/>
        <v>\bar{E}</v>
      </c>
      <c r="P16" t="s">
        <v>43</v>
      </c>
      <c r="Q16" t="str">
        <f t="shared" si="17"/>
        <v>-</v>
      </c>
      <c r="R16" t="s">
        <v>43</v>
      </c>
      <c r="S16" t="str">
        <f t="shared" si="18"/>
        <v>w_i</v>
      </c>
      <c r="T16" t="s">
        <v>43</v>
      </c>
      <c r="U16" t="str">
        <f t="shared" si="19"/>
        <v>E_i</v>
      </c>
      <c r="V16" t="s">
        <v>44</v>
      </c>
      <c r="X16" t="str">
        <f t="shared" si="20"/>
        <v>|Equity = Net worth of node |$-$|$\bar{E}$|$-$|$w_i$|$E_i$|</v>
      </c>
    </row>
    <row r="17" spans="3:24" ht="16" x14ac:dyDescent="0.2">
      <c r="C17" s="105" t="s">
        <v>77</v>
      </c>
      <c r="D17" t="s">
        <v>40</v>
      </c>
      <c r="E17" s="106" t="s">
        <v>40</v>
      </c>
      <c r="F17" t="s">
        <v>40</v>
      </c>
      <c r="G17" s="106" t="s">
        <v>78</v>
      </c>
      <c r="H17" t="s">
        <v>40</v>
      </c>
      <c r="J17" t="s">
        <v>35</v>
      </c>
      <c r="K17" t="str">
        <f t="shared" si="14"/>
        <v>External shock</v>
      </c>
      <c r="L17" t="s">
        <v>42</v>
      </c>
      <c r="M17" t="str">
        <f t="shared" si="15"/>
        <v>-</v>
      </c>
      <c r="N17" t="s">
        <v>43</v>
      </c>
      <c r="O17" t="str">
        <f t="shared" si="16"/>
        <v>-</v>
      </c>
      <c r="P17" t="s">
        <v>43</v>
      </c>
      <c r="Q17" t="str">
        <f t="shared" si="17"/>
        <v>-</v>
      </c>
      <c r="R17" t="s">
        <v>43</v>
      </c>
      <c r="S17" t="str">
        <f t="shared" si="18"/>
        <v>x_i</v>
      </c>
      <c r="T17" t="s">
        <v>43</v>
      </c>
      <c r="U17" t="str">
        <f t="shared" si="19"/>
        <v>-</v>
      </c>
      <c r="V17" t="s">
        <v>44</v>
      </c>
      <c r="X17" t="str">
        <f t="shared" si="20"/>
        <v>|External shock|$-$|$-$|$-$|$x_i$|$-$|</v>
      </c>
    </row>
    <row r="18" spans="3:24" ht="32" x14ac:dyDescent="0.2">
      <c r="C18" s="105" t="s">
        <v>79</v>
      </c>
      <c r="D18" t="s">
        <v>80</v>
      </c>
      <c r="E18" s="106" t="s">
        <v>81</v>
      </c>
      <c r="F18" t="s">
        <v>40</v>
      </c>
      <c r="G18" s="106" t="s">
        <v>82</v>
      </c>
      <c r="H18" t="s">
        <v>80</v>
      </c>
      <c r="J18" t="s">
        <v>35</v>
      </c>
      <c r="K18" t="str">
        <f t="shared" si="14"/>
        <v>Relative liabilities matrix</v>
      </c>
      <c r="L18" t="s">
        <v>42</v>
      </c>
      <c r="M18" t="str">
        <f t="shared" si="15"/>
        <v>\Pi_{ij} = L_{ij}/\bar{p}_i</v>
      </c>
      <c r="N18" t="s">
        <v>43</v>
      </c>
      <c r="O18" t="str">
        <f t="shared" si="16"/>
        <v>\bar{\Pi}a_{vw}=\bar{\Omega}_{vw}/\bar{p}_v</v>
      </c>
      <c r="P18" t="s">
        <v>43</v>
      </c>
      <c r="Q18" t="str">
        <f t="shared" si="17"/>
        <v>-</v>
      </c>
      <c r="R18" t="s">
        <v>43</v>
      </c>
      <c r="S18" t="str">
        <f t="shared" si="18"/>
        <v>A=(a_{ij}); a_{ij}=\bar{p}_{ij}/\bar{p}_i</v>
      </c>
      <c r="T18" t="s">
        <v>43</v>
      </c>
      <c r="U18" t="str">
        <f t="shared" si="19"/>
        <v>\Pi_{ij} = L_{ij}/\bar{p}_i</v>
      </c>
      <c r="V18" t="s">
        <v>44</v>
      </c>
      <c r="X18" t="str">
        <f t="shared" si="20"/>
        <v>|Relative liabilities matrix|$\Pi_{ij} = L_{ij}/\bar{p}_i$|$\bar{\Pi}a_{vw}=\bar{\Omega}_{vw}/\bar{p}_v$|$-$|$A=(a_{ij}); a_{ij}=\bar{p}_{ij}/\bar{p}_i$|$\Pi_{ij} = L_{ij}/\bar{p}_i$|</v>
      </c>
    </row>
    <row r="19" spans="3:24" ht="16" x14ac:dyDescent="0.2">
      <c r="C19" s="105" t="s">
        <v>83</v>
      </c>
      <c r="E19" s="106"/>
      <c r="G19" s="106" t="s">
        <v>84</v>
      </c>
      <c r="J19" t="s">
        <v>35</v>
      </c>
      <c r="K19" t="str">
        <f t="shared" ref="K19:K20" si="28">C19</f>
        <v>Clearing payments</v>
      </c>
      <c r="L19" t="s">
        <v>42</v>
      </c>
      <c r="M19">
        <f t="shared" ref="M19:M20" si="29">D19</f>
        <v>0</v>
      </c>
      <c r="N19" t="s">
        <v>43</v>
      </c>
      <c r="O19">
        <f t="shared" ref="O19:O20" si="30">E19</f>
        <v>0</v>
      </c>
      <c r="P19" t="s">
        <v>43</v>
      </c>
      <c r="Q19">
        <f t="shared" ref="Q19:Q20" si="31">F19</f>
        <v>0</v>
      </c>
      <c r="R19" t="s">
        <v>43</v>
      </c>
      <c r="S19" t="str">
        <f t="shared" ref="S19:S20" si="32">G19</f>
        <v>p_{ij}(x)</v>
      </c>
      <c r="T19" t="s">
        <v>43</v>
      </c>
      <c r="U19">
        <f t="shared" ref="U19:U20" si="33">H19</f>
        <v>0</v>
      </c>
      <c r="V19" t="s">
        <v>44</v>
      </c>
      <c r="X19" t="str">
        <f t="shared" ref="X19:X20" si="34">_xlfn.CONCAT(J19:V19)</f>
        <v>|Clearing payments|$0$|$0$|$0$|$p_{ij}(x)$|$0$|</v>
      </c>
    </row>
    <row r="20" spans="3:24" ht="16" x14ac:dyDescent="0.2">
      <c r="C20" s="105" t="s">
        <v>85</v>
      </c>
      <c r="E20" s="106"/>
      <c r="G20" s="106" t="s">
        <v>86</v>
      </c>
      <c r="J20" t="s">
        <v>35</v>
      </c>
      <c r="K20" t="str">
        <f t="shared" si="28"/>
        <v>Fictitious default algorithm mapping</v>
      </c>
      <c r="L20" t="s">
        <v>42</v>
      </c>
      <c r="M20">
        <f t="shared" si="29"/>
        <v>0</v>
      </c>
      <c r="N20" t="s">
        <v>43</v>
      </c>
      <c r="O20">
        <f t="shared" si="30"/>
        <v>0</v>
      </c>
      <c r="P20" t="s">
        <v>43</v>
      </c>
      <c r="Q20">
        <f t="shared" si="31"/>
        <v>0</v>
      </c>
      <c r="R20" t="s">
        <v>43</v>
      </c>
      <c r="S20" t="str">
        <f t="shared" si="32"/>
        <v>\Phi_i(p)</v>
      </c>
      <c r="T20" t="s">
        <v>43</v>
      </c>
      <c r="U20">
        <f t="shared" si="33"/>
        <v>0</v>
      </c>
      <c r="V20" t="s">
        <v>44</v>
      </c>
      <c r="X20" t="str">
        <f t="shared" si="34"/>
        <v>|Fictitious default algorithm mapping|$0$|$0$|$0$|$\Phi_i(p)$|$0$|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40DB-9FE3-4514-935F-544B284F834E}">
  <dimension ref="A1"/>
  <sheetViews>
    <sheetView workbookViewId="0">
      <selection activeCell="U7" sqref="U7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Overview</vt:lpstr>
      <vt:lpstr>InterbankSystem</vt:lpstr>
      <vt:lpstr>Chart</vt:lpstr>
      <vt:lpstr>Notation</vt:lpstr>
      <vt:lpstr>Solver - help</vt:lpstr>
      <vt:lpstr>AssetsExt</vt:lpstr>
      <vt:lpstr>AssetsInt</vt:lpstr>
      <vt:lpstr>BankNames</vt:lpstr>
      <vt:lpstr>ClearingVector</vt:lpstr>
      <vt:lpstr>Default</vt:lpstr>
      <vt:lpstr>delta</vt:lpstr>
      <vt:lpstr>Difference</vt:lpstr>
      <vt:lpstr>Equity</vt:lpstr>
      <vt:lpstr>L</vt:lpstr>
      <vt:lpstr>Liabilities</vt:lpstr>
      <vt:lpstr>LiabilitiesExt</vt:lpstr>
      <vt:lpstr>LiabilitiesInt</vt:lpstr>
      <vt:lpstr>LiabilityFraction</vt:lpstr>
      <vt:lpstr>MinimumOfLiabilityAndShockedAsset</vt:lpstr>
      <vt:lpstr>NetWorth</vt:lpstr>
      <vt:lpstr>Objective</vt:lpstr>
      <vt:lpstr>One</vt:lpstr>
      <vt:lpstr>Shock</vt:lpstr>
      <vt:lpstr>ShockedAssets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Buckley</dc:creator>
  <cp:keywords/>
  <dc:description/>
  <cp:lastModifiedBy>Microsoft Office User</cp:lastModifiedBy>
  <cp:revision/>
  <dcterms:created xsi:type="dcterms:W3CDTF">2016-07-19T18:31:34Z</dcterms:created>
  <dcterms:modified xsi:type="dcterms:W3CDTF">2022-03-01T18:21:52Z</dcterms:modified>
  <cp:category/>
  <cp:contentStatus/>
</cp:coreProperties>
</file>