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oguextech\FrogPondEngineering-Liquid-Fueled-Rocket-Engine-Equations\"/>
    </mc:Choice>
  </mc:AlternateContent>
  <xr:revisionPtr revIDLastSave="0" documentId="13_ncr:1_{0D6CAAF7-1C12-4971-9592-A3FC0AA6908C}" xr6:coauthVersionLast="45" xr6:coauthVersionMax="45" xr10:uidLastSave="{00000000-0000-0000-0000-000000000000}"/>
  <bookViews>
    <workbookView xWindow="-108" yWindow="-108" windowWidth="23256" windowHeight="13176" xr2:uid="{58A74F8A-5DEE-8C4B-BFEA-6BA890D7EECF}"/>
  </bookViews>
  <sheets>
    <sheet name="Design" sheetId="1" r:id="rId1"/>
    <sheet name="Printable Results" sheetId="2" r:id="rId2"/>
    <sheet name="Fabrication Stuff" sheetId="4" r:id="rId3"/>
    <sheet name="Enthalpy Stuff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" i="3"/>
  <c r="B5" i="3" s="1"/>
  <c r="B4" i="3"/>
  <c r="D2" i="3" s="1"/>
  <c r="D4" i="3" s="1"/>
  <c r="B8" i="3"/>
  <c r="B7" i="3"/>
  <c r="B2" i="1" l="1"/>
  <c r="E12" i="1" s="1"/>
  <c r="B8" i="1"/>
  <c r="B7" i="1" s="1"/>
  <c r="H12" i="1" s="1"/>
  <c r="E21" i="1"/>
  <c r="C21" i="1"/>
  <c r="D21" i="1"/>
  <c r="C20" i="1"/>
  <c r="D20" i="1" s="1"/>
  <c r="K12" i="1"/>
  <c r="N12" i="1" l="1"/>
  <c r="P12" i="1" s="1"/>
  <c r="R12" i="1" s="1"/>
  <c r="B12" i="1" s="1"/>
  <c r="B5" i="1"/>
  <c r="B4" i="1" s="1"/>
  <c r="B26" i="1" l="1"/>
  <c r="B16" i="1"/>
  <c r="C16" i="1" s="1"/>
  <c r="B28" i="1"/>
  <c r="B29" i="1" s="1"/>
  <c r="B18" i="1"/>
  <c r="B19" i="1" s="1"/>
  <c r="C19" i="1" s="1"/>
  <c r="B24" i="1" s="1"/>
  <c r="B5" i="2" s="1"/>
  <c r="B2" i="2"/>
  <c r="B23" i="1"/>
  <c r="B27" i="1"/>
  <c r="B30" i="1"/>
  <c r="B1" i="2" s="1"/>
  <c r="B32" i="1" l="1"/>
  <c r="B3" i="2" s="1"/>
  <c r="B2" i="4"/>
  <c r="B31" i="1"/>
  <c r="B4" i="2" s="1"/>
  <c r="B3" i="4"/>
  <c r="B1" i="4" s="1"/>
  <c r="B8" i="4" s="1"/>
  <c r="B6" i="4" s="1"/>
  <c r="B22" i="1"/>
  <c r="B7" i="2" s="1"/>
  <c r="B6" i="2"/>
</calcChain>
</file>

<file path=xl/sharedStrings.xml><?xml version="1.0" encoding="utf-8"?>
<sst xmlns="http://schemas.openxmlformats.org/spreadsheetml/2006/main" count="112" uniqueCount="96">
  <si>
    <t>F</t>
  </si>
  <si>
    <t>r</t>
  </si>
  <si>
    <t>ºF</t>
  </si>
  <si>
    <t>R</t>
  </si>
  <si>
    <t>γ</t>
  </si>
  <si>
    <t>g</t>
  </si>
  <si>
    <t>π</t>
  </si>
  <si>
    <t>At01</t>
  </si>
  <si>
    <t>At02</t>
  </si>
  <si>
    <t>At03</t>
  </si>
  <si>
    <t>At04</t>
  </si>
  <si>
    <t>At05</t>
  </si>
  <si>
    <t>At06</t>
  </si>
  <si>
    <t>β</t>
  </si>
  <si>
    <t>α</t>
  </si>
  <si>
    <t>L*</t>
  </si>
  <si>
    <t>Throat Diameter</t>
  </si>
  <si>
    <t>Exit Diameter</t>
  </si>
  <si>
    <t>Chamber Diamter</t>
  </si>
  <si>
    <t>Chamber Length</t>
  </si>
  <si>
    <t>Length Divergent</t>
  </si>
  <si>
    <t>Length Convergent</t>
  </si>
  <si>
    <t>Nozzle Length</t>
  </si>
  <si>
    <t>mm</t>
  </si>
  <si>
    <t>Q</t>
  </si>
  <si>
    <t>m</t>
  </si>
  <si>
    <t>P</t>
  </si>
  <si>
    <t>T initial</t>
  </si>
  <si>
    <t>T Final</t>
  </si>
  <si>
    <t>D</t>
  </si>
  <si>
    <t>V</t>
  </si>
  <si>
    <t>Max Burn Time Nozzle</t>
  </si>
  <si>
    <t>Max Burn Time both</t>
  </si>
  <si>
    <t>∆Hf Steel</t>
  </si>
  <si>
    <t>h</t>
  </si>
  <si>
    <t>pi</t>
  </si>
  <si>
    <t>V_initial</t>
  </si>
  <si>
    <t>in^3</t>
  </si>
  <si>
    <t>in</t>
  </si>
  <si>
    <t>V_new</t>
  </si>
  <si>
    <t>c</t>
  </si>
  <si>
    <t>∆t</t>
  </si>
  <si>
    <t>Max Burn time chamber</t>
  </si>
  <si>
    <t>seconds</t>
  </si>
  <si>
    <t>BROKEN IGNORE</t>
  </si>
  <si>
    <t>Throat Pressure</t>
  </si>
  <si>
    <t>Thrust, lbf</t>
  </si>
  <si>
    <t>Found in Flame Temps and Isp's</t>
  </si>
  <si>
    <t>Mixture Ratio, found in tables</t>
  </si>
  <si>
    <t>Throat Temperature</t>
  </si>
  <si>
    <t>Chamber Temperature</t>
  </si>
  <si>
    <t>Combustion Temperature, tables</t>
  </si>
  <si>
    <t>Chamber Pressure, Tables</t>
  </si>
  <si>
    <t>Throat Area</t>
  </si>
  <si>
    <t>Gas Constant</t>
  </si>
  <si>
    <t>Gamma</t>
  </si>
  <si>
    <t>gravity</t>
  </si>
  <si>
    <t>Throat Diameter, inches</t>
  </si>
  <si>
    <t>Exit area</t>
  </si>
  <si>
    <t>Exit Diameter, inches</t>
  </si>
  <si>
    <t>Nozzle Angles</t>
  </si>
  <si>
    <t>Nozzle Length, in</t>
  </si>
  <si>
    <t>Convergent length, in</t>
  </si>
  <si>
    <t>Divergent Length, in</t>
  </si>
  <si>
    <t>Don’t change</t>
  </si>
  <si>
    <t>Chamber Volume, in^3</t>
  </si>
  <si>
    <t>Chamber Diameter, in</t>
  </si>
  <si>
    <t>Chamber Area, in</t>
  </si>
  <si>
    <t>Chamber Length, in</t>
  </si>
  <si>
    <t>Metric conversions</t>
  </si>
  <si>
    <t>-</t>
  </si>
  <si>
    <t>Oxidizer flow rate, lbs/s</t>
  </si>
  <si>
    <t>Fuel flow rate, lbs/s</t>
  </si>
  <si>
    <t>Propellant flow rate, lbs/s</t>
  </si>
  <si>
    <r>
      <t>ω</t>
    </r>
    <r>
      <rPr>
        <vertAlign val="subscript"/>
        <sz val="8"/>
        <color theme="1"/>
        <rFont val="Ubuntu Mono"/>
        <family val="3"/>
      </rPr>
      <t>t</t>
    </r>
  </si>
  <si>
    <r>
      <t>I</t>
    </r>
    <r>
      <rPr>
        <vertAlign val="subscript"/>
        <sz val="8"/>
        <color theme="1"/>
        <rFont val="Ubuntu Mono"/>
        <family val="3"/>
      </rPr>
      <t>sp</t>
    </r>
  </si>
  <si>
    <r>
      <t>ω</t>
    </r>
    <r>
      <rPr>
        <vertAlign val="subscript"/>
        <sz val="8"/>
        <color theme="1"/>
        <rFont val="Ubuntu Mono"/>
        <family val="3"/>
      </rPr>
      <t>o</t>
    </r>
  </si>
  <si>
    <r>
      <t>ω</t>
    </r>
    <r>
      <rPr>
        <vertAlign val="subscript"/>
        <sz val="8"/>
        <color theme="1"/>
        <rFont val="Ubuntu Mono"/>
        <family val="3"/>
      </rPr>
      <t>f</t>
    </r>
  </si>
  <si>
    <r>
      <t>T</t>
    </r>
    <r>
      <rPr>
        <vertAlign val="subscript"/>
        <sz val="8"/>
        <color theme="1"/>
        <rFont val="Ubuntu Mono"/>
        <family val="3"/>
      </rPr>
      <t>t</t>
    </r>
  </si>
  <si>
    <r>
      <t>T</t>
    </r>
    <r>
      <rPr>
        <vertAlign val="subscript"/>
        <sz val="8"/>
        <color theme="1"/>
        <rFont val="Ubuntu Mono"/>
        <family val="3"/>
      </rPr>
      <t>c</t>
    </r>
  </si>
  <si>
    <r>
      <t>P</t>
    </r>
    <r>
      <rPr>
        <vertAlign val="subscript"/>
        <sz val="8"/>
        <color theme="1"/>
        <rFont val="Ubuntu Mono"/>
        <family val="3"/>
      </rPr>
      <t>t</t>
    </r>
  </si>
  <si>
    <r>
      <t>P</t>
    </r>
    <r>
      <rPr>
        <vertAlign val="subscript"/>
        <sz val="8"/>
        <color theme="1"/>
        <rFont val="Ubuntu Mono"/>
        <family val="3"/>
      </rPr>
      <t>c</t>
    </r>
  </si>
  <si>
    <r>
      <t>A</t>
    </r>
    <r>
      <rPr>
        <vertAlign val="subscript"/>
        <sz val="8"/>
        <color theme="1"/>
        <rFont val="Ubuntu Mono"/>
        <family val="3"/>
      </rPr>
      <t>t</t>
    </r>
  </si>
  <si>
    <r>
      <t>D</t>
    </r>
    <r>
      <rPr>
        <vertAlign val="subscript"/>
        <sz val="8"/>
        <color theme="1"/>
        <rFont val="Ubuntu Mono"/>
        <family val="3"/>
      </rPr>
      <t>t</t>
    </r>
  </si>
  <si>
    <r>
      <t>A</t>
    </r>
    <r>
      <rPr>
        <vertAlign val="subscript"/>
        <sz val="8"/>
        <color theme="1"/>
        <rFont val="Ubuntu Mono"/>
        <family val="3"/>
      </rPr>
      <t>e</t>
    </r>
  </si>
  <si>
    <r>
      <t>D</t>
    </r>
    <r>
      <rPr>
        <vertAlign val="subscript"/>
        <sz val="8"/>
        <color theme="1"/>
        <rFont val="Ubuntu Mono"/>
        <family val="3"/>
      </rPr>
      <t>e</t>
    </r>
  </si>
  <si>
    <r>
      <t>L</t>
    </r>
    <r>
      <rPr>
        <vertAlign val="subscript"/>
        <sz val="8"/>
        <color theme="1"/>
        <rFont val="Ubuntu Mono"/>
        <family val="3"/>
      </rPr>
      <t>nozzle</t>
    </r>
  </si>
  <si>
    <r>
      <t>L</t>
    </r>
    <r>
      <rPr>
        <vertAlign val="subscript"/>
        <sz val="8"/>
        <color theme="1"/>
        <rFont val="Ubuntu Mono"/>
        <family val="3"/>
      </rPr>
      <t>convergent</t>
    </r>
  </si>
  <si>
    <r>
      <t>L</t>
    </r>
    <r>
      <rPr>
        <vertAlign val="subscript"/>
        <sz val="8"/>
        <color theme="1"/>
        <rFont val="Ubuntu Mono"/>
        <family val="3"/>
      </rPr>
      <t>divergent</t>
    </r>
  </si>
  <si>
    <r>
      <t>V</t>
    </r>
    <r>
      <rPr>
        <vertAlign val="subscript"/>
        <sz val="8"/>
        <color theme="1"/>
        <rFont val="Ubuntu Mono"/>
        <family val="3"/>
      </rPr>
      <t>c</t>
    </r>
  </si>
  <si>
    <r>
      <t>D</t>
    </r>
    <r>
      <rPr>
        <vertAlign val="subscript"/>
        <sz val="8"/>
        <color theme="1"/>
        <rFont val="Ubuntu Mono"/>
        <family val="3"/>
      </rPr>
      <t>c</t>
    </r>
  </si>
  <si>
    <r>
      <t>A</t>
    </r>
    <r>
      <rPr>
        <vertAlign val="subscript"/>
        <sz val="8"/>
        <color theme="1"/>
        <rFont val="Ubuntu Mono"/>
        <family val="3"/>
      </rPr>
      <t>c</t>
    </r>
  </si>
  <si>
    <r>
      <t>L</t>
    </r>
    <r>
      <rPr>
        <vertAlign val="subscript"/>
        <sz val="8"/>
        <color theme="1"/>
        <rFont val="Ubuntu Mono"/>
        <family val="3"/>
      </rPr>
      <t>c</t>
    </r>
  </si>
  <si>
    <r>
      <t>D</t>
    </r>
    <r>
      <rPr>
        <vertAlign val="subscript"/>
        <sz val="8"/>
        <color theme="1"/>
        <rFont val="Ubuntu Mono"/>
        <family val="3"/>
      </rPr>
      <t>t</t>
    </r>
    <r>
      <rPr>
        <sz val="8"/>
        <color theme="1"/>
        <rFont val="Ubuntu Mono"/>
        <family val="3"/>
      </rPr>
      <t>mm</t>
    </r>
  </si>
  <si>
    <r>
      <t>L</t>
    </r>
    <r>
      <rPr>
        <vertAlign val="subscript"/>
        <sz val="8"/>
        <color theme="1"/>
        <rFont val="Ubuntu Mono"/>
        <family val="3"/>
      </rPr>
      <t>c</t>
    </r>
    <r>
      <rPr>
        <sz val="8"/>
        <color theme="1"/>
        <rFont val="Ubuntu Mono"/>
        <family val="3"/>
      </rPr>
      <t>mm</t>
    </r>
  </si>
  <si>
    <r>
      <t>D</t>
    </r>
    <r>
      <rPr>
        <vertAlign val="subscript"/>
        <sz val="8"/>
        <color theme="1"/>
        <rFont val="Ubuntu Mono"/>
        <family val="3"/>
      </rPr>
      <t>c</t>
    </r>
    <r>
      <rPr>
        <sz val="8"/>
        <color theme="1"/>
        <rFont val="Ubuntu Mono"/>
        <family val="3"/>
      </rPr>
      <t>mm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</si>
</sst>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4"/>
      <color theme="1"/>
      <name val="Cambria Math"/>
      <family val="1"/>
    </font>
    <font>
      <sz val="16"/>
      <color theme="1"/>
      <name val="Cambria Math"/>
      <family val="1"/>
    </font>
    <font>
      <sz val="48"/>
      <color theme="1"/>
      <name val="Cambria Math"/>
      <family val="1"/>
    </font>
    <font>
      <sz val="8"/>
      <color theme="1"/>
      <name val="Ubuntu Mono"/>
      <family val="3"/>
    </font>
    <font>
      <vertAlign val="subscript"/>
      <sz val="8"/>
      <color theme="1"/>
      <name val="Ubuntu Mono"/>
      <family val="3"/>
    </font>
    <font>
      <i/>
      <sz val="8"/>
      <color theme="1"/>
      <name val="Ubuntu Mono"/>
      <family val="3"/>
    </font>
    <font>
      <sz val="8"/>
      <color theme="0"/>
      <name val="Ubuntu Mono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A3A4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3" borderId="1" xfId="0" applyFont="1" applyFill="1" applyBorder="1"/>
    <xf numFmtId="0" fontId="1" fillId="0" borderId="1" xfId="0" applyFont="1" applyBorder="1"/>
    <xf numFmtId="0" fontId="2" fillId="0" borderId="0" xfId="0" applyFont="1"/>
    <xf numFmtId="0" fontId="2" fillId="4" borderId="0" xfId="0" applyFont="1" applyFill="1"/>
    <xf numFmtId="0" fontId="2" fillId="0" borderId="0" xfId="0" applyFont="1" applyFill="1"/>
    <xf numFmtId="0" fontId="2" fillId="0" borderId="1" xfId="0" applyFont="1" applyBorder="1"/>
    <xf numFmtId="0" fontId="2" fillId="5" borderId="1" xfId="0" applyFont="1" applyFill="1" applyBorder="1"/>
    <xf numFmtId="0" fontId="3" fillId="0" borderId="0" xfId="0" applyFont="1"/>
    <xf numFmtId="0" fontId="1" fillId="0" borderId="0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3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419100</xdr:colOff>
      <xdr:row>3</xdr:row>
      <xdr:rowOff>187960</xdr:rowOff>
    </xdr:from>
    <xdr:ext cx="3839513" cy="3488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3C9E71-09AF-5140-8C56-D597CAE9AECF}"/>
            </a:ext>
          </a:extLst>
        </xdr:cNvPr>
        <xdr:cNvSpPr txBox="1"/>
      </xdr:nvSpPr>
      <xdr:spPr>
        <a:xfrm>
          <a:off x="6096000" y="759460"/>
          <a:ext cx="3839513" cy="348813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latin typeface="Ubuntu Mono" panose="020B0509030602030204" pitchFamily="49" charset="0"/>
              <a:ea typeface="Cambria Math" panose="02040503050406030204" pitchFamily="18" charset="0"/>
            </a:rPr>
            <a:t>Insert</a:t>
          </a:r>
          <a:r>
            <a:rPr lang="en-US" sz="1000" baseline="0">
              <a:latin typeface="Ubuntu Mono" panose="020B0509030602030204" pitchFamily="49" charset="0"/>
              <a:ea typeface="Cambria Math" panose="02040503050406030204" pitchFamily="18" charset="0"/>
            </a:rPr>
            <a:t> values for F, Isp, r, ºF, and Pc. </a:t>
          </a:r>
        </a:p>
        <a:p>
          <a:r>
            <a:rPr lang="en-US" sz="1000" baseline="0">
              <a:latin typeface="Ubuntu Mono" panose="020B0509030602030204" pitchFamily="49" charset="0"/>
              <a:ea typeface="Cambria Math" panose="02040503050406030204" pitchFamily="18" charset="0"/>
            </a:rPr>
            <a:t>Some values are found in the tables provided in the .zip.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141111</xdr:colOff>
      <xdr:row>0</xdr:row>
      <xdr:rowOff>256566</xdr:rowOff>
    </xdr:from>
    <xdr:ext cx="4521815" cy="159505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462C9A5-4A7B-8642-920D-D5EE823C0BFE}"/>
            </a:ext>
          </a:extLst>
        </xdr:cNvPr>
        <xdr:cNvSpPr txBox="1"/>
      </xdr:nvSpPr>
      <xdr:spPr>
        <a:xfrm>
          <a:off x="2617611" y="256566"/>
          <a:ext cx="4521815" cy="159505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Only use this</a:t>
          </a:r>
          <a:r>
            <a:rPr lang="en-US" sz="1600" baseline="0"/>
            <a:t> page to change the dimensions of</a:t>
          </a:r>
        </a:p>
        <a:p>
          <a:r>
            <a:rPr lang="en-US" sz="1600" baseline="0"/>
            <a:t> your chamber to something more readily available </a:t>
          </a:r>
        </a:p>
        <a:p>
          <a:r>
            <a:rPr lang="en-US" sz="1600" baseline="0"/>
            <a:t>in stores. The only value you should change is r, the </a:t>
          </a:r>
        </a:p>
        <a:p>
          <a:r>
            <a:rPr lang="en-US" sz="1600" baseline="0"/>
            <a:t>chamber </a:t>
          </a:r>
          <a:r>
            <a:rPr lang="en-US" sz="1600" b="1" baseline="0">
              <a:solidFill>
                <a:srgbClr val="FF0000"/>
              </a:solidFill>
            </a:rPr>
            <a:t>radius. Half the Diameter</a:t>
          </a:r>
          <a:r>
            <a:rPr lang="en-US" sz="1600" b="1" baseline="0"/>
            <a:t>.</a:t>
          </a:r>
          <a:r>
            <a:rPr lang="en-US" sz="1600" baseline="0"/>
            <a:t> </a:t>
          </a:r>
        </a:p>
        <a:p>
          <a:r>
            <a:rPr lang="en-US" sz="1600"/>
            <a:t>V_initial</a:t>
          </a:r>
          <a:r>
            <a:rPr lang="en-US" sz="1600" baseline="0"/>
            <a:t> and V_new should match, if they don't, set</a:t>
          </a:r>
        </a:p>
        <a:p>
          <a:r>
            <a:rPr lang="en-US" sz="1600" baseline="0"/>
            <a:t>V_new equal to V_initial.</a:t>
          </a:r>
          <a:endParaRPr lang="en-US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7A60-B81D-764D-AFD2-4B78F887ECE4}">
  <dimension ref="A1:BP586"/>
  <sheetViews>
    <sheetView tabSelected="1" zoomScaleNormal="100" workbookViewId="0">
      <selection activeCell="M19" sqref="M19"/>
    </sheetView>
  </sheetViews>
  <sheetFormatPr defaultColWidth="10.796875" defaultRowHeight="13.5" customHeight="1" x14ac:dyDescent="0.3"/>
  <cols>
    <col min="1" max="1" width="6.3984375" style="15" bestFit="1" customWidth="1"/>
    <col min="2" max="2" width="8.3984375" style="15" bestFit="1" customWidth="1"/>
    <col min="3" max="5" width="8.3984375" style="14" bestFit="1" customWidth="1"/>
    <col min="6" max="6" width="22" style="14" bestFit="1" customWidth="1"/>
    <col min="7" max="7" width="3.5" style="14" bestFit="1" customWidth="1"/>
    <col min="8" max="8" width="7.69921875" style="14" bestFit="1" customWidth="1"/>
    <col min="9" max="9" width="10.796875" style="14"/>
    <col min="10" max="10" width="3.5" style="14" bestFit="1" customWidth="1"/>
    <col min="11" max="11" width="4.19921875" style="14" bestFit="1" customWidth="1"/>
    <col min="12" max="12" width="10.796875" style="14"/>
    <col min="13" max="13" width="3.5" style="14" bestFit="1" customWidth="1"/>
    <col min="14" max="14" width="8.3984375" style="14" bestFit="1" customWidth="1"/>
    <col min="15" max="15" width="3.5" style="14" bestFit="1" customWidth="1"/>
    <col min="16" max="16" width="8.3984375" style="14" bestFit="1" customWidth="1"/>
    <col min="17" max="17" width="3.5" style="14" bestFit="1" customWidth="1"/>
    <col min="18" max="18" width="8.3984375" style="14" bestFit="1" customWidth="1"/>
    <col min="19" max="68" width="10.796875" style="14"/>
    <col min="69" max="16384" width="10.796875" style="15"/>
  </cols>
  <sheetData>
    <row r="1" spans="1:18" ht="13.5" customHeight="1" x14ac:dyDescent="0.3">
      <c r="A1" s="12" t="s">
        <v>0</v>
      </c>
      <c r="B1" s="13">
        <v>100</v>
      </c>
      <c r="F1" s="14" t="s">
        <v>46</v>
      </c>
    </row>
    <row r="2" spans="1:18" ht="13.5" customHeight="1" x14ac:dyDescent="0.3">
      <c r="A2" s="16" t="s">
        <v>74</v>
      </c>
      <c r="B2" s="16">
        <f>B1/B3</f>
        <v>0.2763194252555955</v>
      </c>
      <c r="F2" s="14" t="s">
        <v>73</v>
      </c>
    </row>
    <row r="3" spans="1:18" ht="13.5" customHeight="1" x14ac:dyDescent="0.3">
      <c r="A3" s="17" t="s">
        <v>75</v>
      </c>
      <c r="B3" s="13">
        <v>361.9</v>
      </c>
      <c r="F3" s="14" t="s">
        <v>47</v>
      </c>
    </row>
    <row r="4" spans="1:18" ht="13.5" customHeight="1" x14ac:dyDescent="0.3">
      <c r="A4" s="16" t="s">
        <v>76</v>
      </c>
      <c r="B4" s="16">
        <f>B2-B5</f>
        <v>0.19737101803971108</v>
      </c>
      <c r="F4" s="14" t="s">
        <v>71</v>
      </c>
    </row>
    <row r="5" spans="1:18" ht="13.5" customHeight="1" x14ac:dyDescent="0.3">
      <c r="A5" s="16" t="s">
        <v>77</v>
      </c>
      <c r="B5" s="16">
        <f>B2/(B6+1)</f>
        <v>7.8948407215884434E-2</v>
      </c>
      <c r="F5" s="14" t="s">
        <v>72</v>
      </c>
    </row>
    <row r="6" spans="1:18" ht="13.5" customHeight="1" x14ac:dyDescent="0.3">
      <c r="A6" s="12" t="s">
        <v>1</v>
      </c>
      <c r="B6" s="13">
        <v>2.5</v>
      </c>
      <c r="F6" s="14" t="s">
        <v>48</v>
      </c>
    </row>
    <row r="7" spans="1:18" ht="13.5" customHeight="1" x14ac:dyDescent="0.3">
      <c r="A7" s="16" t="s">
        <v>78</v>
      </c>
      <c r="B7" s="16">
        <f>0.909*B8</f>
        <v>2206.143</v>
      </c>
      <c r="F7" s="14" t="s">
        <v>49</v>
      </c>
    </row>
    <row r="8" spans="1:18" ht="13.5" customHeight="1" x14ac:dyDescent="0.3">
      <c r="A8" s="16" t="s">
        <v>79</v>
      </c>
      <c r="B8" s="16">
        <f>B9+460</f>
        <v>2427</v>
      </c>
      <c r="F8" s="14" t="s">
        <v>50</v>
      </c>
    </row>
    <row r="9" spans="1:18" ht="13.5" customHeight="1" x14ac:dyDescent="0.3">
      <c r="A9" s="12" t="s">
        <v>2</v>
      </c>
      <c r="B9" s="13">
        <v>1967</v>
      </c>
      <c r="C9" s="18"/>
      <c r="F9" s="14" t="s">
        <v>51</v>
      </c>
    </row>
    <row r="10" spans="1:18" ht="13.5" customHeight="1" x14ac:dyDescent="0.3">
      <c r="A10" s="16" t="s">
        <v>80</v>
      </c>
      <c r="B10" s="16">
        <f>0.564*B11</f>
        <v>169.2</v>
      </c>
      <c r="F10" s="14" t="s">
        <v>45</v>
      </c>
    </row>
    <row r="11" spans="1:18" ht="13.5" customHeight="1" x14ac:dyDescent="0.3">
      <c r="A11" s="12" t="s">
        <v>81</v>
      </c>
      <c r="B11" s="13">
        <v>300</v>
      </c>
      <c r="F11" s="14" t="s">
        <v>52</v>
      </c>
    </row>
    <row r="12" spans="1:18" ht="13.5" customHeight="1" x14ac:dyDescent="0.3">
      <c r="A12" s="16" t="s">
        <v>82</v>
      </c>
      <c r="B12" s="16">
        <f>R12</f>
        <v>9.9486924947304781E-2</v>
      </c>
      <c r="D12" s="14" t="s">
        <v>7</v>
      </c>
      <c r="E12" s="14">
        <f>B2/B10</f>
        <v>1.6330935298794062E-3</v>
      </c>
      <c r="F12" s="14" t="s">
        <v>53</v>
      </c>
      <c r="G12" s="19" t="s">
        <v>8</v>
      </c>
      <c r="H12" s="19">
        <f>B13*B7</f>
        <v>143399.29500000001</v>
      </c>
      <c r="I12" s="19"/>
      <c r="J12" s="19" t="s">
        <v>9</v>
      </c>
      <c r="K12" s="19">
        <f>B14*B15</f>
        <v>38.64</v>
      </c>
      <c r="L12" s="19"/>
      <c r="M12" s="19" t="s">
        <v>10</v>
      </c>
      <c r="N12" s="19">
        <f>H12/K12</f>
        <v>3711.1618788819878</v>
      </c>
      <c r="O12" s="19" t="s">
        <v>11</v>
      </c>
      <c r="P12" s="19">
        <f>SQRT(N12)</f>
        <v>60.91930629022287</v>
      </c>
      <c r="Q12" s="19" t="s">
        <v>12</v>
      </c>
      <c r="R12" s="19">
        <f>E12*P12</f>
        <v>9.9486924947304781E-2</v>
      </c>
    </row>
    <row r="13" spans="1:18" ht="13.5" customHeight="1" x14ac:dyDescent="0.3">
      <c r="A13" s="13" t="s">
        <v>3</v>
      </c>
      <c r="B13" s="13">
        <v>65</v>
      </c>
      <c r="F13" s="14" t="s">
        <v>54</v>
      </c>
    </row>
    <row r="14" spans="1:18" ht="13.5" customHeight="1" x14ac:dyDescent="0.3">
      <c r="A14" s="16" t="s">
        <v>4</v>
      </c>
      <c r="B14" s="16">
        <v>1.2</v>
      </c>
      <c r="F14" s="14" t="s">
        <v>55</v>
      </c>
    </row>
    <row r="15" spans="1:18" ht="13.5" customHeight="1" x14ac:dyDescent="0.3">
      <c r="A15" s="16" t="s">
        <v>5</v>
      </c>
      <c r="B15" s="16">
        <v>32.200000000000003</v>
      </c>
      <c r="F15" s="14" t="s">
        <v>56</v>
      </c>
    </row>
    <row r="16" spans="1:18" ht="13.5" customHeight="1" x14ac:dyDescent="0.3">
      <c r="A16" s="16" t="s">
        <v>83</v>
      </c>
      <c r="B16" s="16">
        <f>SQRT(4*B12/B17)</f>
        <v>0.35590825647490582</v>
      </c>
      <c r="C16" s="19">
        <f>B16/2</f>
        <v>0.17795412823745291</v>
      </c>
      <c r="F16" s="14" t="s">
        <v>57</v>
      </c>
    </row>
    <row r="17" spans="1:6" ht="13.5" customHeight="1" x14ac:dyDescent="0.3">
      <c r="A17" s="16" t="s">
        <v>6</v>
      </c>
      <c r="B17" s="16">
        <v>3.1415926535898002</v>
      </c>
      <c r="F17" s="14" t="s">
        <v>35</v>
      </c>
    </row>
    <row r="18" spans="1:6" ht="13.5" customHeight="1" x14ac:dyDescent="0.3">
      <c r="A18" s="16" t="s">
        <v>84</v>
      </c>
      <c r="B18" s="16">
        <f>3.65*B12</f>
        <v>0.36312727605766243</v>
      </c>
      <c r="F18" s="14" t="s">
        <v>58</v>
      </c>
    </row>
    <row r="19" spans="1:6" ht="13.5" customHeight="1" x14ac:dyDescent="0.3">
      <c r="A19" s="16" t="s">
        <v>85</v>
      </c>
      <c r="B19" s="16">
        <f>SQRT(4*B18/B17)</f>
        <v>0.67996176925513752</v>
      </c>
      <c r="C19" s="19">
        <f>B19/2</f>
        <v>0.33998088462756876</v>
      </c>
      <c r="F19" s="14" t="s">
        <v>59</v>
      </c>
    </row>
    <row r="20" spans="1:6" ht="13.5" customHeight="1" x14ac:dyDescent="0.3">
      <c r="A20" s="13" t="s">
        <v>13</v>
      </c>
      <c r="B20" s="13">
        <v>60</v>
      </c>
      <c r="C20" s="19">
        <f>-B20-90+180</f>
        <v>30</v>
      </c>
      <c r="D20" s="14">
        <f>RADIANS(C20)</f>
        <v>0.52359877559829882</v>
      </c>
      <c r="F20" s="14" t="s">
        <v>60</v>
      </c>
    </row>
    <row r="21" spans="1:6" ht="13.5" customHeight="1" x14ac:dyDescent="0.3">
      <c r="A21" s="13" t="s">
        <v>14</v>
      </c>
      <c r="B21" s="13">
        <v>15</v>
      </c>
      <c r="C21" s="19">
        <f>-B21-90+180</f>
        <v>75</v>
      </c>
      <c r="D21" s="14">
        <f>RADIANS(C21)</f>
        <v>1.3089969389957472</v>
      </c>
      <c r="E21" s="14">
        <f>RADIANS(B21)</f>
        <v>0.26179938779914941</v>
      </c>
    </row>
    <row r="22" spans="1:6" ht="13.5" customHeight="1" x14ac:dyDescent="0.3">
      <c r="A22" s="16" t="s">
        <v>86</v>
      </c>
      <c r="B22" s="16">
        <f>B23+B24</f>
        <v>1.7661684962155326</v>
      </c>
      <c r="F22" s="14" t="s">
        <v>61</v>
      </c>
    </row>
    <row r="23" spans="1:6" ht="13.5" customHeight="1" x14ac:dyDescent="0.3">
      <c r="A23" s="16" t="s">
        <v>87</v>
      </c>
      <c r="B23" s="16">
        <f>(C16*SIN(D21))/SIN(E21)</f>
        <v>0.66413384799880182</v>
      </c>
      <c r="F23" s="14" t="s">
        <v>62</v>
      </c>
    </row>
    <row r="24" spans="1:6" ht="13.5" customHeight="1" x14ac:dyDescent="0.3">
      <c r="A24" s="16" t="s">
        <v>88</v>
      </c>
      <c r="B24" s="16">
        <f>(C19*SIN(C20))/SIN(B20)</f>
        <v>1.1020346482167309</v>
      </c>
      <c r="F24" s="14" t="s">
        <v>63</v>
      </c>
    </row>
    <row r="25" spans="1:6" ht="13.5" customHeight="1" x14ac:dyDescent="0.3">
      <c r="A25" s="13" t="s">
        <v>15</v>
      </c>
      <c r="B25" s="13">
        <v>60</v>
      </c>
      <c r="F25" s="14" t="s">
        <v>64</v>
      </c>
    </row>
    <row r="26" spans="1:6" ht="13.5" customHeight="1" x14ac:dyDescent="0.3">
      <c r="A26" s="16" t="s">
        <v>89</v>
      </c>
      <c r="B26" s="16">
        <f>B25*B12</f>
        <v>5.9692154968382871</v>
      </c>
      <c r="F26" s="14" t="s">
        <v>65</v>
      </c>
    </row>
    <row r="27" spans="1:6" ht="13.5" customHeight="1" x14ac:dyDescent="0.3">
      <c r="A27" s="16" t="s">
        <v>90</v>
      </c>
      <c r="B27" s="16">
        <f>5*B16</f>
        <v>1.7795412823745291</v>
      </c>
      <c r="F27" s="14" t="s">
        <v>66</v>
      </c>
    </row>
    <row r="28" spans="1:6" ht="13.5" customHeight="1" x14ac:dyDescent="0.3">
      <c r="A28" s="16" t="s">
        <v>91</v>
      </c>
      <c r="B28" s="16">
        <f>4*B12</f>
        <v>0.39794769978921912</v>
      </c>
      <c r="F28" s="14" t="s">
        <v>67</v>
      </c>
    </row>
    <row r="29" spans="1:6" ht="13.5" customHeight="1" x14ac:dyDescent="0.3">
      <c r="A29" s="16" t="s">
        <v>92</v>
      </c>
      <c r="B29" s="16">
        <f>B26/1.1*B28</f>
        <v>2.1594868877390518</v>
      </c>
      <c r="F29" s="14" t="s">
        <v>68</v>
      </c>
    </row>
    <row r="30" spans="1:6" ht="13.5" customHeight="1" x14ac:dyDescent="0.3">
      <c r="A30" s="16" t="s">
        <v>93</v>
      </c>
      <c r="B30" s="16">
        <f>25.4*B16</f>
        <v>9.0400697144626072</v>
      </c>
      <c r="F30" s="14" t="s">
        <v>69</v>
      </c>
    </row>
    <row r="31" spans="1:6" ht="13.5" customHeight="1" x14ac:dyDescent="0.3">
      <c r="A31" s="16" t="s">
        <v>94</v>
      </c>
      <c r="B31" s="16">
        <f>25.4*B29</f>
        <v>54.850966948571916</v>
      </c>
      <c r="F31" s="14" t="s">
        <v>70</v>
      </c>
    </row>
    <row r="32" spans="1:6" ht="13.5" customHeight="1" x14ac:dyDescent="0.3">
      <c r="A32" s="16" t="s">
        <v>95</v>
      </c>
      <c r="B32" s="16">
        <f>25.4*B27</f>
        <v>45.20034857231304</v>
      </c>
      <c r="F32" s="14" t="s">
        <v>70</v>
      </c>
    </row>
    <row r="33" s="14" customFormat="1" ht="13.5" customHeight="1" x14ac:dyDescent="0.3"/>
    <row r="34" s="14" customFormat="1" ht="13.5" customHeight="1" x14ac:dyDescent="0.3"/>
    <row r="35" s="14" customFormat="1" ht="13.5" customHeight="1" x14ac:dyDescent="0.3"/>
    <row r="36" s="14" customFormat="1" ht="13.5" customHeight="1" x14ac:dyDescent="0.3"/>
    <row r="37" s="14" customFormat="1" ht="13.5" customHeight="1" x14ac:dyDescent="0.3"/>
    <row r="38" s="14" customFormat="1" ht="13.5" customHeight="1" x14ac:dyDescent="0.3"/>
    <row r="39" s="14" customFormat="1" ht="13.5" customHeight="1" x14ac:dyDescent="0.3"/>
    <row r="40" s="14" customFormat="1" ht="13.5" customHeight="1" x14ac:dyDescent="0.3"/>
    <row r="41" s="14" customFormat="1" ht="13.5" customHeight="1" x14ac:dyDescent="0.3"/>
    <row r="42" s="14" customFormat="1" ht="13.5" customHeight="1" x14ac:dyDescent="0.3"/>
    <row r="43" s="14" customFormat="1" ht="13.5" customHeight="1" x14ac:dyDescent="0.3"/>
    <row r="44" s="14" customFormat="1" ht="13.5" customHeight="1" x14ac:dyDescent="0.3"/>
    <row r="45" s="14" customFormat="1" ht="13.5" customHeight="1" x14ac:dyDescent="0.3"/>
    <row r="46" s="14" customFormat="1" ht="13.5" customHeight="1" x14ac:dyDescent="0.3"/>
    <row r="47" s="14" customFormat="1" ht="13.5" customHeight="1" x14ac:dyDescent="0.3"/>
    <row r="48" s="14" customFormat="1" ht="13.5" customHeight="1" x14ac:dyDescent="0.3"/>
    <row r="49" s="14" customFormat="1" ht="13.5" customHeight="1" x14ac:dyDescent="0.3"/>
    <row r="50" s="14" customFormat="1" ht="13.5" customHeight="1" x14ac:dyDescent="0.3"/>
    <row r="51" s="14" customFormat="1" ht="13.5" customHeight="1" x14ac:dyDescent="0.3"/>
    <row r="52" s="14" customFormat="1" ht="13.5" customHeight="1" x14ac:dyDescent="0.3"/>
    <row r="53" s="14" customFormat="1" ht="13.5" customHeight="1" x14ac:dyDescent="0.3"/>
    <row r="54" s="14" customFormat="1" ht="13.5" customHeight="1" x14ac:dyDescent="0.3"/>
    <row r="55" s="14" customFormat="1" ht="13.5" customHeight="1" x14ac:dyDescent="0.3"/>
    <row r="56" s="14" customFormat="1" ht="13.5" customHeight="1" x14ac:dyDescent="0.3"/>
    <row r="57" s="14" customFormat="1" ht="13.5" customHeight="1" x14ac:dyDescent="0.3"/>
    <row r="58" s="14" customFormat="1" ht="13.5" customHeight="1" x14ac:dyDescent="0.3"/>
    <row r="59" s="14" customFormat="1" ht="13.5" customHeight="1" x14ac:dyDescent="0.3"/>
    <row r="60" s="14" customFormat="1" ht="13.5" customHeight="1" x14ac:dyDescent="0.3"/>
    <row r="61" s="14" customFormat="1" ht="13.5" customHeight="1" x14ac:dyDescent="0.3"/>
    <row r="62" s="14" customFormat="1" ht="13.5" customHeight="1" x14ac:dyDescent="0.3"/>
    <row r="63" s="14" customFormat="1" ht="13.5" customHeight="1" x14ac:dyDescent="0.3"/>
    <row r="64" s="14" customFormat="1" ht="13.5" customHeight="1" x14ac:dyDescent="0.3"/>
    <row r="65" s="14" customFormat="1" ht="13.5" customHeight="1" x14ac:dyDescent="0.3"/>
    <row r="66" s="14" customFormat="1" ht="13.5" customHeight="1" x14ac:dyDescent="0.3"/>
    <row r="67" s="14" customFormat="1" ht="13.5" customHeight="1" x14ac:dyDescent="0.3"/>
    <row r="68" s="14" customFormat="1" ht="13.5" customHeight="1" x14ac:dyDescent="0.3"/>
    <row r="69" s="14" customFormat="1" ht="13.5" customHeight="1" x14ac:dyDescent="0.3"/>
    <row r="70" s="14" customFormat="1" ht="13.5" customHeight="1" x14ac:dyDescent="0.3"/>
    <row r="71" s="14" customFormat="1" ht="13.5" customHeight="1" x14ac:dyDescent="0.3"/>
    <row r="72" s="14" customFormat="1" ht="13.5" customHeight="1" x14ac:dyDescent="0.3"/>
    <row r="73" s="14" customFormat="1" ht="13.5" customHeight="1" x14ac:dyDescent="0.3"/>
    <row r="74" s="14" customFormat="1" ht="13.5" customHeight="1" x14ac:dyDescent="0.3"/>
    <row r="75" s="14" customFormat="1" ht="13.5" customHeight="1" x14ac:dyDescent="0.3"/>
    <row r="76" s="14" customFormat="1" ht="13.5" customHeight="1" x14ac:dyDescent="0.3"/>
    <row r="77" s="14" customFormat="1" ht="13.5" customHeight="1" x14ac:dyDescent="0.3"/>
    <row r="78" s="14" customFormat="1" ht="13.5" customHeight="1" x14ac:dyDescent="0.3"/>
    <row r="79" s="14" customFormat="1" ht="13.5" customHeight="1" x14ac:dyDescent="0.3"/>
    <row r="80" s="14" customFormat="1" ht="13.5" customHeight="1" x14ac:dyDescent="0.3"/>
    <row r="81" s="14" customFormat="1" ht="13.5" customHeight="1" x14ac:dyDescent="0.3"/>
    <row r="82" s="14" customFormat="1" ht="13.5" customHeight="1" x14ac:dyDescent="0.3"/>
    <row r="83" s="14" customFormat="1" ht="13.5" customHeight="1" x14ac:dyDescent="0.3"/>
    <row r="84" s="14" customFormat="1" ht="13.5" customHeight="1" x14ac:dyDescent="0.3"/>
    <row r="85" s="14" customFormat="1" ht="13.5" customHeight="1" x14ac:dyDescent="0.3"/>
    <row r="86" s="14" customFormat="1" ht="13.5" customHeight="1" x14ac:dyDescent="0.3"/>
    <row r="87" s="14" customFormat="1" ht="13.5" customHeight="1" x14ac:dyDescent="0.3"/>
    <row r="88" s="14" customFormat="1" ht="13.5" customHeight="1" x14ac:dyDescent="0.3"/>
    <row r="89" s="14" customFormat="1" ht="13.5" customHeight="1" x14ac:dyDescent="0.3"/>
    <row r="90" s="14" customFormat="1" ht="13.5" customHeight="1" x14ac:dyDescent="0.3"/>
    <row r="91" s="14" customFormat="1" ht="13.5" customHeight="1" x14ac:dyDescent="0.3"/>
    <row r="92" s="14" customFormat="1" ht="13.5" customHeight="1" x14ac:dyDescent="0.3"/>
    <row r="93" s="14" customFormat="1" ht="13.5" customHeight="1" x14ac:dyDescent="0.3"/>
    <row r="94" s="14" customFormat="1" ht="13.5" customHeight="1" x14ac:dyDescent="0.3"/>
    <row r="95" s="14" customFormat="1" ht="13.5" customHeight="1" x14ac:dyDescent="0.3"/>
    <row r="96" s="14" customFormat="1" ht="13.5" customHeight="1" x14ac:dyDescent="0.3"/>
    <row r="97" s="14" customFormat="1" ht="13.5" customHeight="1" x14ac:dyDescent="0.3"/>
    <row r="98" s="14" customFormat="1" ht="13.5" customHeight="1" x14ac:dyDescent="0.3"/>
    <row r="99" s="14" customFormat="1" ht="13.5" customHeight="1" x14ac:dyDescent="0.3"/>
    <row r="100" s="14" customFormat="1" ht="13.5" customHeight="1" x14ac:dyDescent="0.3"/>
    <row r="101" s="14" customFormat="1" ht="13.5" customHeight="1" x14ac:dyDescent="0.3"/>
    <row r="102" s="14" customFormat="1" ht="13.5" customHeight="1" x14ac:dyDescent="0.3"/>
    <row r="103" s="14" customFormat="1" ht="13.5" customHeight="1" x14ac:dyDescent="0.3"/>
    <row r="104" s="14" customFormat="1" ht="13.5" customHeight="1" x14ac:dyDescent="0.3"/>
    <row r="105" s="14" customFormat="1" ht="13.5" customHeight="1" x14ac:dyDescent="0.3"/>
    <row r="106" s="14" customFormat="1" ht="13.5" customHeight="1" x14ac:dyDescent="0.3"/>
    <row r="107" s="14" customFormat="1" ht="13.5" customHeight="1" x14ac:dyDescent="0.3"/>
    <row r="108" s="14" customFormat="1" ht="13.5" customHeight="1" x14ac:dyDescent="0.3"/>
    <row r="109" s="14" customFormat="1" ht="13.5" customHeight="1" x14ac:dyDescent="0.3"/>
    <row r="110" s="14" customFormat="1" ht="13.5" customHeight="1" x14ac:dyDescent="0.3"/>
    <row r="111" s="14" customFormat="1" ht="13.5" customHeight="1" x14ac:dyDescent="0.3"/>
    <row r="112" s="14" customFormat="1" ht="13.5" customHeight="1" x14ac:dyDescent="0.3"/>
    <row r="113" s="14" customFormat="1" ht="13.5" customHeight="1" x14ac:dyDescent="0.3"/>
    <row r="114" s="14" customFormat="1" ht="13.5" customHeight="1" x14ac:dyDescent="0.3"/>
    <row r="115" s="14" customFormat="1" ht="13.5" customHeight="1" x14ac:dyDescent="0.3"/>
    <row r="116" s="14" customFormat="1" ht="13.5" customHeight="1" x14ac:dyDescent="0.3"/>
    <row r="117" s="14" customFormat="1" ht="13.5" customHeight="1" x14ac:dyDescent="0.3"/>
    <row r="118" s="14" customFormat="1" ht="13.5" customHeight="1" x14ac:dyDescent="0.3"/>
    <row r="119" s="14" customFormat="1" ht="13.5" customHeight="1" x14ac:dyDescent="0.3"/>
    <row r="120" s="14" customFormat="1" ht="13.5" customHeight="1" x14ac:dyDescent="0.3"/>
    <row r="121" s="14" customFormat="1" ht="13.5" customHeight="1" x14ac:dyDescent="0.3"/>
    <row r="122" s="14" customFormat="1" ht="13.5" customHeight="1" x14ac:dyDescent="0.3"/>
    <row r="123" s="14" customFormat="1" ht="13.5" customHeight="1" x14ac:dyDescent="0.3"/>
    <row r="124" s="14" customFormat="1" ht="13.5" customHeight="1" x14ac:dyDescent="0.3"/>
    <row r="125" s="14" customFormat="1" ht="13.5" customHeight="1" x14ac:dyDescent="0.3"/>
    <row r="126" s="14" customFormat="1" ht="13.5" customHeight="1" x14ac:dyDescent="0.3"/>
    <row r="127" s="14" customFormat="1" ht="13.5" customHeight="1" x14ac:dyDescent="0.3"/>
    <row r="128" s="14" customFormat="1" ht="13.5" customHeight="1" x14ac:dyDescent="0.3"/>
    <row r="129" s="14" customFormat="1" ht="13.5" customHeight="1" x14ac:dyDescent="0.3"/>
    <row r="130" s="14" customFormat="1" ht="13.5" customHeight="1" x14ac:dyDescent="0.3"/>
    <row r="131" s="14" customFormat="1" ht="13.5" customHeight="1" x14ac:dyDescent="0.3"/>
    <row r="132" s="14" customFormat="1" ht="13.5" customHeight="1" x14ac:dyDescent="0.3"/>
    <row r="133" s="14" customFormat="1" ht="13.5" customHeight="1" x14ac:dyDescent="0.3"/>
    <row r="134" s="14" customFormat="1" ht="13.5" customHeight="1" x14ac:dyDescent="0.3"/>
    <row r="135" s="14" customFormat="1" ht="13.5" customHeight="1" x14ac:dyDescent="0.3"/>
    <row r="136" s="14" customFormat="1" ht="13.5" customHeight="1" x14ac:dyDescent="0.3"/>
    <row r="137" s="14" customFormat="1" ht="13.5" customHeight="1" x14ac:dyDescent="0.3"/>
    <row r="138" s="14" customFormat="1" ht="13.5" customHeight="1" x14ac:dyDescent="0.3"/>
    <row r="139" s="14" customFormat="1" ht="13.5" customHeight="1" x14ac:dyDescent="0.3"/>
    <row r="140" s="14" customFormat="1" ht="13.5" customHeight="1" x14ac:dyDescent="0.3"/>
    <row r="141" s="14" customFormat="1" ht="13.5" customHeight="1" x14ac:dyDescent="0.3"/>
    <row r="142" s="14" customFormat="1" ht="13.5" customHeight="1" x14ac:dyDescent="0.3"/>
    <row r="143" s="14" customFormat="1" ht="13.5" customHeight="1" x14ac:dyDescent="0.3"/>
    <row r="144" s="14" customFormat="1" ht="13.5" customHeight="1" x14ac:dyDescent="0.3"/>
    <row r="145" s="14" customFormat="1" ht="13.5" customHeight="1" x14ac:dyDescent="0.3"/>
    <row r="146" s="14" customFormat="1" ht="13.5" customHeight="1" x14ac:dyDescent="0.3"/>
    <row r="147" s="14" customFormat="1" ht="13.5" customHeight="1" x14ac:dyDescent="0.3"/>
    <row r="148" s="14" customFormat="1" ht="13.5" customHeight="1" x14ac:dyDescent="0.3"/>
    <row r="149" s="14" customFormat="1" ht="13.5" customHeight="1" x14ac:dyDescent="0.3"/>
    <row r="150" s="14" customFormat="1" ht="13.5" customHeight="1" x14ac:dyDescent="0.3"/>
    <row r="151" s="14" customFormat="1" ht="13.5" customHeight="1" x14ac:dyDescent="0.3"/>
    <row r="152" s="14" customFormat="1" ht="13.5" customHeight="1" x14ac:dyDescent="0.3"/>
    <row r="153" s="14" customFormat="1" ht="13.5" customHeight="1" x14ac:dyDescent="0.3"/>
    <row r="154" s="14" customFormat="1" ht="13.5" customHeight="1" x14ac:dyDescent="0.3"/>
    <row r="155" s="14" customFormat="1" ht="13.5" customHeight="1" x14ac:dyDescent="0.3"/>
    <row r="156" s="14" customFormat="1" ht="13.5" customHeight="1" x14ac:dyDescent="0.3"/>
    <row r="157" s="14" customFormat="1" ht="13.5" customHeight="1" x14ac:dyDescent="0.3"/>
    <row r="158" s="14" customFormat="1" ht="13.5" customHeight="1" x14ac:dyDescent="0.3"/>
    <row r="159" s="14" customFormat="1" ht="13.5" customHeight="1" x14ac:dyDescent="0.3"/>
    <row r="160" s="14" customFormat="1" ht="13.5" customHeight="1" x14ac:dyDescent="0.3"/>
    <row r="161" s="14" customFormat="1" ht="13.5" customHeight="1" x14ac:dyDescent="0.3"/>
    <row r="162" s="14" customFormat="1" ht="13.5" customHeight="1" x14ac:dyDescent="0.3"/>
    <row r="163" s="14" customFormat="1" ht="13.5" customHeight="1" x14ac:dyDescent="0.3"/>
    <row r="164" s="14" customFormat="1" ht="13.5" customHeight="1" x14ac:dyDescent="0.3"/>
    <row r="165" s="14" customFormat="1" ht="13.5" customHeight="1" x14ac:dyDescent="0.3"/>
    <row r="166" s="14" customFormat="1" ht="13.5" customHeight="1" x14ac:dyDescent="0.3"/>
    <row r="167" s="14" customFormat="1" ht="13.5" customHeight="1" x14ac:dyDescent="0.3"/>
    <row r="168" s="14" customFormat="1" ht="13.5" customHeight="1" x14ac:dyDescent="0.3"/>
    <row r="169" s="14" customFormat="1" ht="13.5" customHeight="1" x14ac:dyDescent="0.3"/>
    <row r="170" s="14" customFormat="1" ht="13.5" customHeight="1" x14ac:dyDescent="0.3"/>
    <row r="171" s="14" customFormat="1" ht="13.5" customHeight="1" x14ac:dyDescent="0.3"/>
    <row r="172" s="14" customFormat="1" ht="13.5" customHeight="1" x14ac:dyDescent="0.3"/>
    <row r="173" s="14" customFormat="1" ht="13.5" customHeight="1" x14ac:dyDescent="0.3"/>
    <row r="174" s="14" customFormat="1" ht="13.5" customHeight="1" x14ac:dyDescent="0.3"/>
    <row r="175" s="14" customFormat="1" ht="13.5" customHeight="1" x14ac:dyDescent="0.3"/>
    <row r="176" s="14" customFormat="1" ht="13.5" customHeight="1" x14ac:dyDescent="0.3"/>
    <row r="177" s="14" customFormat="1" ht="13.5" customHeight="1" x14ac:dyDescent="0.3"/>
    <row r="178" s="14" customFormat="1" ht="13.5" customHeight="1" x14ac:dyDescent="0.3"/>
    <row r="179" s="14" customFormat="1" ht="13.5" customHeight="1" x14ac:dyDescent="0.3"/>
    <row r="180" s="14" customFormat="1" ht="13.5" customHeight="1" x14ac:dyDescent="0.3"/>
    <row r="181" s="14" customFormat="1" ht="13.5" customHeight="1" x14ac:dyDescent="0.3"/>
    <row r="182" s="14" customFormat="1" ht="13.5" customHeight="1" x14ac:dyDescent="0.3"/>
    <row r="183" s="14" customFormat="1" ht="13.5" customHeight="1" x14ac:dyDescent="0.3"/>
    <row r="184" s="14" customFormat="1" ht="13.5" customHeight="1" x14ac:dyDescent="0.3"/>
    <row r="185" s="14" customFormat="1" ht="13.5" customHeight="1" x14ac:dyDescent="0.3"/>
    <row r="186" s="14" customFormat="1" ht="13.5" customHeight="1" x14ac:dyDescent="0.3"/>
    <row r="187" s="14" customFormat="1" ht="13.5" customHeight="1" x14ac:dyDescent="0.3"/>
    <row r="188" s="14" customFormat="1" ht="13.5" customHeight="1" x14ac:dyDescent="0.3"/>
    <row r="189" s="14" customFormat="1" ht="13.5" customHeight="1" x14ac:dyDescent="0.3"/>
    <row r="190" s="14" customFormat="1" ht="13.5" customHeight="1" x14ac:dyDescent="0.3"/>
    <row r="191" s="14" customFormat="1" ht="13.5" customHeight="1" x14ac:dyDescent="0.3"/>
    <row r="192" s="14" customFormat="1" ht="13.5" customHeight="1" x14ac:dyDescent="0.3"/>
    <row r="193" s="14" customFormat="1" ht="13.5" customHeight="1" x14ac:dyDescent="0.3"/>
    <row r="194" s="14" customFormat="1" ht="13.5" customHeight="1" x14ac:dyDescent="0.3"/>
    <row r="195" s="14" customFormat="1" ht="13.5" customHeight="1" x14ac:dyDescent="0.3"/>
    <row r="196" s="14" customFormat="1" ht="13.5" customHeight="1" x14ac:dyDescent="0.3"/>
    <row r="197" s="14" customFormat="1" ht="13.5" customHeight="1" x14ac:dyDescent="0.3"/>
    <row r="198" s="14" customFormat="1" ht="13.5" customHeight="1" x14ac:dyDescent="0.3"/>
    <row r="199" s="14" customFormat="1" ht="13.5" customHeight="1" x14ac:dyDescent="0.3"/>
    <row r="200" s="14" customFormat="1" ht="13.5" customHeight="1" x14ac:dyDescent="0.3"/>
    <row r="201" s="14" customFormat="1" ht="13.5" customHeight="1" x14ac:dyDescent="0.3"/>
    <row r="202" s="14" customFormat="1" ht="13.5" customHeight="1" x14ac:dyDescent="0.3"/>
    <row r="203" s="14" customFormat="1" ht="13.5" customHeight="1" x14ac:dyDescent="0.3"/>
    <row r="204" s="14" customFormat="1" ht="13.5" customHeight="1" x14ac:dyDescent="0.3"/>
    <row r="205" s="14" customFormat="1" ht="13.5" customHeight="1" x14ac:dyDescent="0.3"/>
    <row r="206" s="14" customFormat="1" ht="13.5" customHeight="1" x14ac:dyDescent="0.3"/>
    <row r="207" s="14" customFormat="1" ht="13.5" customHeight="1" x14ac:dyDescent="0.3"/>
    <row r="208" s="14" customFormat="1" ht="13.5" customHeight="1" x14ac:dyDescent="0.3"/>
    <row r="209" s="14" customFormat="1" ht="13.5" customHeight="1" x14ac:dyDescent="0.3"/>
    <row r="210" s="14" customFormat="1" ht="13.5" customHeight="1" x14ac:dyDescent="0.3"/>
    <row r="211" s="14" customFormat="1" ht="13.5" customHeight="1" x14ac:dyDescent="0.3"/>
    <row r="212" s="14" customFormat="1" ht="13.5" customHeight="1" x14ac:dyDescent="0.3"/>
    <row r="213" s="14" customFormat="1" ht="13.5" customHeight="1" x14ac:dyDescent="0.3"/>
    <row r="214" s="14" customFormat="1" ht="13.5" customHeight="1" x14ac:dyDescent="0.3"/>
    <row r="215" s="14" customFormat="1" ht="13.5" customHeight="1" x14ac:dyDescent="0.3"/>
    <row r="216" s="14" customFormat="1" ht="13.5" customHeight="1" x14ac:dyDescent="0.3"/>
    <row r="217" s="14" customFormat="1" ht="13.5" customHeight="1" x14ac:dyDescent="0.3"/>
    <row r="218" s="14" customFormat="1" ht="13.5" customHeight="1" x14ac:dyDescent="0.3"/>
    <row r="219" s="14" customFormat="1" ht="13.5" customHeight="1" x14ac:dyDescent="0.3"/>
    <row r="220" s="14" customFormat="1" ht="13.5" customHeight="1" x14ac:dyDescent="0.3"/>
    <row r="221" s="14" customFormat="1" ht="13.5" customHeight="1" x14ac:dyDescent="0.3"/>
    <row r="222" s="14" customFormat="1" ht="13.5" customHeight="1" x14ac:dyDescent="0.3"/>
    <row r="223" s="14" customFormat="1" ht="13.5" customHeight="1" x14ac:dyDescent="0.3"/>
    <row r="224" s="14" customFormat="1" ht="13.5" customHeight="1" x14ac:dyDescent="0.3"/>
    <row r="225" s="14" customFormat="1" ht="13.5" customHeight="1" x14ac:dyDescent="0.3"/>
    <row r="226" s="14" customFormat="1" ht="13.5" customHeight="1" x14ac:dyDescent="0.3"/>
    <row r="227" s="14" customFormat="1" ht="13.5" customHeight="1" x14ac:dyDescent="0.3"/>
    <row r="228" s="14" customFormat="1" ht="13.5" customHeight="1" x14ac:dyDescent="0.3"/>
    <row r="229" s="14" customFormat="1" ht="13.5" customHeight="1" x14ac:dyDescent="0.3"/>
    <row r="230" s="14" customFormat="1" ht="13.5" customHeight="1" x14ac:dyDescent="0.3"/>
    <row r="231" s="14" customFormat="1" ht="13.5" customHeight="1" x14ac:dyDescent="0.3"/>
    <row r="232" s="14" customFormat="1" ht="13.5" customHeight="1" x14ac:dyDescent="0.3"/>
    <row r="233" s="14" customFormat="1" ht="13.5" customHeight="1" x14ac:dyDescent="0.3"/>
    <row r="234" s="14" customFormat="1" ht="13.5" customHeight="1" x14ac:dyDescent="0.3"/>
    <row r="235" s="14" customFormat="1" ht="13.5" customHeight="1" x14ac:dyDescent="0.3"/>
    <row r="236" s="14" customFormat="1" ht="13.5" customHeight="1" x14ac:dyDescent="0.3"/>
    <row r="237" s="14" customFormat="1" ht="13.5" customHeight="1" x14ac:dyDescent="0.3"/>
    <row r="238" s="14" customFormat="1" ht="13.5" customHeight="1" x14ac:dyDescent="0.3"/>
    <row r="239" s="14" customFormat="1" ht="13.5" customHeight="1" x14ac:dyDescent="0.3"/>
    <row r="240" s="14" customFormat="1" ht="13.5" customHeight="1" x14ac:dyDescent="0.3"/>
    <row r="241" s="14" customFormat="1" ht="13.5" customHeight="1" x14ac:dyDescent="0.3"/>
    <row r="242" s="14" customFormat="1" ht="13.5" customHeight="1" x14ac:dyDescent="0.3"/>
    <row r="243" s="14" customFormat="1" ht="13.5" customHeight="1" x14ac:dyDescent="0.3"/>
    <row r="244" s="14" customFormat="1" ht="13.5" customHeight="1" x14ac:dyDescent="0.3"/>
    <row r="245" s="14" customFormat="1" ht="13.5" customHeight="1" x14ac:dyDescent="0.3"/>
    <row r="246" s="14" customFormat="1" ht="13.5" customHeight="1" x14ac:dyDescent="0.3"/>
    <row r="247" s="14" customFormat="1" ht="13.5" customHeight="1" x14ac:dyDescent="0.3"/>
    <row r="248" s="14" customFormat="1" ht="13.5" customHeight="1" x14ac:dyDescent="0.3"/>
    <row r="249" s="14" customFormat="1" ht="13.5" customHeight="1" x14ac:dyDescent="0.3"/>
    <row r="250" s="14" customFormat="1" ht="13.5" customHeight="1" x14ac:dyDescent="0.3"/>
    <row r="251" s="14" customFormat="1" ht="13.5" customHeight="1" x14ac:dyDescent="0.3"/>
    <row r="252" s="14" customFormat="1" ht="13.5" customHeight="1" x14ac:dyDescent="0.3"/>
    <row r="253" s="14" customFormat="1" ht="13.5" customHeight="1" x14ac:dyDescent="0.3"/>
    <row r="254" s="14" customFormat="1" ht="13.5" customHeight="1" x14ac:dyDescent="0.3"/>
    <row r="255" s="14" customFormat="1" ht="13.5" customHeight="1" x14ac:dyDescent="0.3"/>
    <row r="256" s="14" customFormat="1" ht="13.5" customHeight="1" x14ac:dyDescent="0.3"/>
    <row r="257" s="14" customFormat="1" ht="13.5" customHeight="1" x14ac:dyDescent="0.3"/>
    <row r="258" s="14" customFormat="1" ht="13.5" customHeight="1" x14ac:dyDescent="0.3"/>
    <row r="259" s="14" customFormat="1" ht="13.5" customHeight="1" x14ac:dyDescent="0.3"/>
    <row r="260" s="14" customFormat="1" ht="13.5" customHeight="1" x14ac:dyDescent="0.3"/>
    <row r="261" s="14" customFormat="1" ht="13.5" customHeight="1" x14ac:dyDescent="0.3"/>
    <row r="262" s="14" customFormat="1" ht="13.5" customHeight="1" x14ac:dyDescent="0.3"/>
    <row r="263" s="14" customFormat="1" ht="13.5" customHeight="1" x14ac:dyDescent="0.3"/>
    <row r="264" s="14" customFormat="1" ht="13.5" customHeight="1" x14ac:dyDescent="0.3"/>
    <row r="265" s="14" customFormat="1" ht="13.5" customHeight="1" x14ac:dyDescent="0.3"/>
    <row r="266" s="14" customFormat="1" ht="13.5" customHeight="1" x14ac:dyDescent="0.3"/>
    <row r="267" s="14" customFormat="1" ht="13.5" customHeight="1" x14ac:dyDescent="0.3"/>
    <row r="268" s="14" customFormat="1" ht="13.5" customHeight="1" x14ac:dyDescent="0.3"/>
    <row r="269" s="14" customFormat="1" ht="13.5" customHeight="1" x14ac:dyDescent="0.3"/>
    <row r="270" s="14" customFormat="1" ht="13.5" customHeight="1" x14ac:dyDescent="0.3"/>
    <row r="271" s="14" customFormat="1" ht="13.5" customHeight="1" x14ac:dyDescent="0.3"/>
    <row r="272" s="14" customFormat="1" ht="13.5" customHeight="1" x14ac:dyDescent="0.3"/>
    <row r="273" s="14" customFormat="1" ht="13.5" customHeight="1" x14ac:dyDescent="0.3"/>
    <row r="274" s="14" customFormat="1" ht="13.5" customHeight="1" x14ac:dyDescent="0.3"/>
    <row r="275" s="14" customFormat="1" ht="13.5" customHeight="1" x14ac:dyDescent="0.3"/>
    <row r="276" s="14" customFormat="1" ht="13.5" customHeight="1" x14ac:dyDescent="0.3"/>
    <row r="277" s="14" customFormat="1" ht="13.5" customHeight="1" x14ac:dyDescent="0.3"/>
    <row r="278" s="14" customFormat="1" ht="13.5" customHeight="1" x14ac:dyDescent="0.3"/>
    <row r="279" s="14" customFormat="1" ht="13.5" customHeight="1" x14ac:dyDescent="0.3"/>
    <row r="280" s="14" customFormat="1" ht="13.5" customHeight="1" x14ac:dyDescent="0.3"/>
    <row r="281" s="14" customFormat="1" ht="13.5" customHeight="1" x14ac:dyDescent="0.3"/>
    <row r="282" s="14" customFormat="1" ht="13.5" customHeight="1" x14ac:dyDescent="0.3"/>
    <row r="283" s="14" customFormat="1" ht="13.5" customHeight="1" x14ac:dyDescent="0.3"/>
    <row r="284" s="14" customFormat="1" ht="13.5" customHeight="1" x14ac:dyDescent="0.3"/>
    <row r="285" s="14" customFormat="1" ht="13.5" customHeight="1" x14ac:dyDescent="0.3"/>
    <row r="286" s="14" customFormat="1" ht="13.5" customHeight="1" x14ac:dyDescent="0.3"/>
    <row r="287" s="14" customFormat="1" ht="13.5" customHeight="1" x14ac:dyDescent="0.3"/>
    <row r="288" s="14" customFormat="1" ht="13.5" customHeight="1" x14ac:dyDescent="0.3"/>
    <row r="289" s="14" customFormat="1" ht="13.5" customHeight="1" x14ac:dyDescent="0.3"/>
    <row r="290" s="14" customFormat="1" ht="13.5" customHeight="1" x14ac:dyDescent="0.3"/>
    <row r="291" s="14" customFormat="1" ht="13.5" customHeight="1" x14ac:dyDescent="0.3"/>
    <row r="292" s="14" customFormat="1" ht="13.5" customHeight="1" x14ac:dyDescent="0.3"/>
    <row r="293" s="14" customFormat="1" ht="13.5" customHeight="1" x14ac:dyDescent="0.3"/>
    <row r="294" s="14" customFormat="1" ht="13.5" customHeight="1" x14ac:dyDescent="0.3"/>
    <row r="295" s="14" customFormat="1" ht="13.5" customHeight="1" x14ac:dyDescent="0.3"/>
    <row r="296" s="14" customFormat="1" ht="13.5" customHeight="1" x14ac:dyDescent="0.3"/>
    <row r="297" s="14" customFormat="1" ht="13.5" customHeight="1" x14ac:dyDescent="0.3"/>
    <row r="298" s="14" customFormat="1" ht="13.5" customHeight="1" x14ac:dyDescent="0.3"/>
    <row r="299" s="14" customFormat="1" ht="13.5" customHeight="1" x14ac:dyDescent="0.3"/>
    <row r="300" s="14" customFormat="1" ht="13.5" customHeight="1" x14ac:dyDescent="0.3"/>
    <row r="301" s="14" customFormat="1" ht="13.5" customHeight="1" x14ac:dyDescent="0.3"/>
    <row r="302" s="14" customFormat="1" ht="13.5" customHeight="1" x14ac:dyDescent="0.3"/>
    <row r="303" s="14" customFormat="1" ht="13.5" customHeight="1" x14ac:dyDescent="0.3"/>
    <row r="304" s="14" customFormat="1" ht="13.5" customHeight="1" x14ac:dyDescent="0.3"/>
    <row r="305" s="14" customFormat="1" ht="13.5" customHeight="1" x14ac:dyDescent="0.3"/>
    <row r="306" s="14" customFormat="1" ht="13.5" customHeight="1" x14ac:dyDescent="0.3"/>
    <row r="307" s="14" customFormat="1" ht="13.5" customHeight="1" x14ac:dyDescent="0.3"/>
    <row r="308" s="14" customFormat="1" ht="13.5" customHeight="1" x14ac:dyDescent="0.3"/>
    <row r="309" s="14" customFormat="1" ht="13.5" customHeight="1" x14ac:dyDescent="0.3"/>
    <row r="310" s="14" customFormat="1" ht="13.5" customHeight="1" x14ac:dyDescent="0.3"/>
    <row r="311" s="14" customFormat="1" ht="13.5" customHeight="1" x14ac:dyDescent="0.3"/>
    <row r="312" s="14" customFormat="1" ht="13.5" customHeight="1" x14ac:dyDescent="0.3"/>
    <row r="313" s="14" customFormat="1" ht="13.5" customHeight="1" x14ac:dyDescent="0.3"/>
    <row r="314" s="14" customFormat="1" ht="13.5" customHeight="1" x14ac:dyDescent="0.3"/>
    <row r="315" s="14" customFormat="1" ht="13.5" customHeight="1" x14ac:dyDescent="0.3"/>
    <row r="316" s="14" customFormat="1" ht="13.5" customHeight="1" x14ac:dyDescent="0.3"/>
    <row r="317" s="14" customFormat="1" ht="13.5" customHeight="1" x14ac:dyDescent="0.3"/>
    <row r="318" s="14" customFormat="1" ht="13.5" customHeight="1" x14ac:dyDescent="0.3"/>
    <row r="319" s="14" customFormat="1" ht="13.5" customHeight="1" x14ac:dyDescent="0.3"/>
    <row r="320" s="14" customFormat="1" ht="13.5" customHeight="1" x14ac:dyDescent="0.3"/>
    <row r="321" s="14" customFormat="1" ht="13.5" customHeight="1" x14ac:dyDescent="0.3"/>
    <row r="322" s="14" customFormat="1" ht="13.5" customHeight="1" x14ac:dyDescent="0.3"/>
    <row r="323" s="14" customFormat="1" ht="13.5" customHeight="1" x14ac:dyDescent="0.3"/>
    <row r="324" s="14" customFormat="1" ht="13.5" customHeight="1" x14ac:dyDescent="0.3"/>
    <row r="325" s="14" customFormat="1" ht="13.5" customHeight="1" x14ac:dyDescent="0.3"/>
    <row r="326" s="14" customFormat="1" ht="13.5" customHeight="1" x14ac:dyDescent="0.3"/>
    <row r="327" s="14" customFormat="1" ht="13.5" customHeight="1" x14ac:dyDescent="0.3"/>
    <row r="328" s="14" customFormat="1" ht="13.5" customHeight="1" x14ac:dyDescent="0.3"/>
    <row r="329" s="14" customFormat="1" ht="13.5" customHeight="1" x14ac:dyDescent="0.3"/>
    <row r="330" s="14" customFormat="1" ht="13.5" customHeight="1" x14ac:dyDescent="0.3"/>
    <row r="331" s="14" customFormat="1" ht="13.5" customHeight="1" x14ac:dyDescent="0.3"/>
    <row r="332" s="14" customFormat="1" ht="13.5" customHeight="1" x14ac:dyDescent="0.3"/>
    <row r="333" s="14" customFormat="1" ht="13.5" customHeight="1" x14ac:dyDescent="0.3"/>
    <row r="334" s="14" customFormat="1" ht="13.5" customHeight="1" x14ac:dyDescent="0.3"/>
    <row r="335" s="14" customFormat="1" ht="13.5" customHeight="1" x14ac:dyDescent="0.3"/>
    <row r="336" s="14" customFormat="1" ht="13.5" customHeight="1" x14ac:dyDescent="0.3"/>
    <row r="337" s="14" customFormat="1" ht="13.5" customHeight="1" x14ac:dyDescent="0.3"/>
    <row r="338" s="14" customFormat="1" ht="13.5" customHeight="1" x14ac:dyDescent="0.3"/>
    <row r="339" s="14" customFormat="1" ht="13.5" customHeight="1" x14ac:dyDescent="0.3"/>
    <row r="340" s="14" customFormat="1" ht="13.5" customHeight="1" x14ac:dyDescent="0.3"/>
    <row r="341" s="14" customFormat="1" ht="13.5" customHeight="1" x14ac:dyDescent="0.3"/>
    <row r="342" s="14" customFormat="1" ht="13.5" customHeight="1" x14ac:dyDescent="0.3"/>
    <row r="343" s="14" customFormat="1" ht="13.5" customHeight="1" x14ac:dyDescent="0.3"/>
    <row r="344" s="14" customFormat="1" ht="13.5" customHeight="1" x14ac:dyDescent="0.3"/>
    <row r="345" s="14" customFormat="1" ht="13.5" customHeight="1" x14ac:dyDescent="0.3"/>
    <row r="346" s="14" customFormat="1" ht="13.5" customHeight="1" x14ac:dyDescent="0.3"/>
    <row r="347" s="14" customFormat="1" ht="13.5" customHeight="1" x14ac:dyDescent="0.3"/>
    <row r="348" s="14" customFormat="1" ht="13.5" customHeight="1" x14ac:dyDescent="0.3"/>
    <row r="349" s="14" customFormat="1" ht="13.5" customHeight="1" x14ac:dyDescent="0.3"/>
    <row r="350" s="14" customFormat="1" ht="13.5" customHeight="1" x14ac:dyDescent="0.3"/>
    <row r="351" s="14" customFormat="1" ht="13.5" customHeight="1" x14ac:dyDescent="0.3"/>
    <row r="352" s="14" customFormat="1" ht="13.5" customHeight="1" x14ac:dyDescent="0.3"/>
    <row r="353" s="14" customFormat="1" ht="13.5" customHeight="1" x14ac:dyDescent="0.3"/>
    <row r="354" s="14" customFormat="1" ht="13.5" customHeight="1" x14ac:dyDescent="0.3"/>
    <row r="355" s="14" customFormat="1" ht="13.5" customHeight="1" x14ac:dyDescent="0.3"/>
    <row r="356" s="14" customFormat="1" ht="13.5" customHeight="1" x14ac:dyDescent="0.3"/>
    <row r="357" s="14" customFormat="1" ht="13.5" customHeight="1" x14ac:dyDescent="0.3"/>
    <row r="358" s="14" customFormat="1" ht="13.5" customHeight="1" x14ac:dyDescent="0.3"/>
    <row r="359" s="14" customFormat="1" ht="13.5" customHeight="1" x14ac:dyDescent="0.3"/>
    <row r="360" s="14" customFormat="1" ht="13.5" customHeight="1" x14ac:dyDescent="0.3"/>
    <row r="361" s="14" customFormat="1" ht="13.5" customHeight="1" x14ac:dyDescent="0.3"/>
    <row r="362" s="14" customFormat="1" ht="13.5" customHeight="1" x14ac:dyDescent="0.3"/>
    <row r="363" s="14" customFormat="1" ht="13.5" customHeight="1" x14ac:dyDescent="0.3"/>
    <row r="364" s="14" customFormat="1" ht="13.5" customHeight="1" x14ac:dyDescent="0.3"/>
    <row r="365" s="14" customFormat="1" ht="13.5" customHeight="1" x14ac:dyDescent="0.3"/>
    <row r="366" s="14" customFormat="1" ht="13.5" customHeight="1" x14ac:dyDescent="0.3"/>
    <row r="367" s="14" customFormat="1" ht="13.5" customHeight="1" x14ac:dyDescent="0.3"/>
    <row r="368" s="14" customFormat="1" ht="13.5" customHeight="1" x14ac:dyDescent="0.3"/>
    <row r="369" s="14" customFormat="1" ht="13.5" customHeight="1" x14ac:dyDescent="0.3"/>
    <row r="370" s="14" customFormat="1" ht="13.5" customHeight="1" x14ac:dyDescent="0.3"/>
    <row r="371" s="14" customFormat="1" ht="13.5" customHeight="1" x14ac:dyDescent="0.3"/>
    <row r="372" s="14" customFormat="1" ht="13.5" customHeight="1" x14ac:dyDescent="0.3"/>
    <row r="373" s="14" customFormat="1" ht="13.5" customHeight="1" x14ac:dyDescent="0.3"/>
    <row r="374" s="14" customFormat="1" ht="13.5" customHeight="1" x14ac:dyDescent="0.3"/>
    <row r="375" s="14" customFormat="1" ht="13.5" customHeight="1" x14ac:dyDescent="0.3"/>
    <row r="376" s="14" customFormat="1" ht="13.5" customHeight="1" x14ac:dyDescent="0.3"/>
    <row r="377" s="14" customFormat="1" ht="13.5" customHeight="1" x14ac:dyDescent="0.3"/>
    <row r="378" s="14" customFormat="1" ht="13.5" customHeight="1" x14ac:dyDescent="0.3"/>
    <row r="379" s="14" customFormat="1" ht="13.5" customHeight="1" x14ac:dyDescent="0.3"/>
    <row r="380" s="14" customFormat="1" ht="13.5" customHeight="1" x14ac:dyDescent="0.3"/>
    <row r="381" s="14" customFormat="1" ht="13.5" customHeight="1" x14ac:dyDescent="0.3"/>
    <row r="382" s="14" customFormat="1" ht="13.5" customHeight="1" x14ac:dyDescent="0.3"/>
    <row r="383" s="14" customFormat="1" ht="13.5" customHeight="1" x14ac:dyDescent="0.3"/>
    <row r="384" s="14" customFormat="1" ht="13.5" customHeight="1" x14ac:dyDescent="0.3"/>
    <row r="385" s="14" customFormat="1" ht="13.5" customHeight="1" x14ac:dyDescent="0.3"/>
    <row r="386" s="14" customFormat="1" ht="13.5" customHeight="1" x14ac:dyDescent="0.3"/>
    <row r="387" s="14" customFormat="1" ht="13.5" customHeight="1" x14ac:dyDescent="0.3"/>
    <row r="388" s="14" customFormat="1" ht="13.5" customHeight="1" x14ac:dyDescent="0.3"/>
    <row r="389" s="14" customFormat="1" ht="13.5" customHeight="1" x14ac:dyDescent="0.3"/>
    <row r="390" s="14" customFormat="1" ht="13.5" customHeight="1" x14ac:dyDescent="0.3"/>
    <row r="391" s="14" customFormat="1" ht="13.5" customHeight="1" x14ac:dyDescent="0.3"/>
    <row r="392" s="14" customFormat="1" ht="13.5" customHeight="1" x14ac:dyDescent="0.3"/>
    <row r="393" s="14" customFormat="1" ht="13.5" customHeight="1" x14ac:dyDescent="0.3"/>
    <row r="394" s="14" customFormat="1" ht="13.5" customHeight="1" x14ac:dyDescent="0.3"/>
    <row r="395" s="14" customFormat="1" ht="13.5" customHeight="1" x14ac:dyDescent="0.3"/>
    <row r="396" s="14" customFormat="1" ht="13.5" customHeight="1" x14ac:dyDescent="0.3"/>
    <row r="397" s="14" customFormat="1" ht="13.5" customHeight="1" x14ac:dyDescent="0.3"/>
    <row r="398" s="14" customFormat="1" ht="13.5" customHeight="1" x14ac:dyDescent="0.3"/>
    <row r="399" s="14" customFormat="1" ht="13.5" customHeight="1" x14ac:dyDescent="0.3"/>
    <row r="400" s="14" customFormat="1" ht="13.5" customHeight="1" x14ac:dyDescent="0.3"/>
    <row r="401" s="14" customFormat="1" ht="13.5" customHeight="1" x14ac:dyDescent="0.3"/>
    <row r="402" s="14" customFormat="1" ht="13.5" customHeight="1" x14ac:dyDescent="0.3"/>
    <row r="403" s="14" customFormat="1" ht="13.5" customHeight="1" x14ac:dyDescent="0.3"/>
    <row r="404" s="14" customFormat="1" ht="13.5" customHeight="1" x14ac:dyDescent="0.3"/>
    <row r="405" s="14" customFormat="1" ht="13.5" customHeight="1" x14ac:dyDescent="0.3"/>
    <row r="406" s="14" customFormat="1" ht="13.5" customHeight="1" x14ac:dyDescent="0.3"/>
    <row r="407" s="14" customFormat="1" ht="13.5" customHeight="1" x14ac:dyDescent="0.3"/>
    <row r="408" s="14" customFormat="1" ht="13.5" customHeight="1" x14ac:dyDescent="0.3"/>
    <row r="409" s="14" customFormat="1" ht="13.5" customHeight="1" x14ac:dyDescent="0.3"/>
    <row r="410" s="14" customFormat="1" ht="13.5" customHeight="1" x14ac:dyDescent="0.3"/>
    <row r="411" s="14" customFormat="1" ht="13.5" customHeight="1" x14ac:dyDescent="0.3"/>
    <row r="412" s="14" customFormat="1" ht="13.5" customHeight="1" x14ac:dyDescent="0.3"/>
    <row r="413" s="14" customFormat="1" ht="13.5" customHeight="1" x14ac:dyDescent="0.3"/>
    <row r="414" s="14" customFormat="1" ht="13.5" customHeight="1" x14ac:dyDescent="0.3"/>
    <row r="415" s="14" customFormat="1" ht="13.5" customHeight="1" x14ac:dyDescent="0.3"/>
    <row r="416" s="14" customFormat="1" ht="13.5" customHeight="1" x14ac:dyDescent="0.3"/>
    <row r="417" s="14" customFormat="1" ht="13.5" customHeight="1" x14ac:dyDescent="0.3"/>
    <row r="418" s="14" customFormat="1" ht="13.5" customHeight="1" x14ac:dyDescent="0.3"/>
    <row r="419" s="14" customFormat="1" ht="13.5" customHeight="1" x14ac:dyDescent="0.3"/>
    <row r="420" s="14" customFormat="1" ht="13.5" customHeight="1" x14ac:dyDescent="0.3"/>
    <row r="421" s="14" customFormat="1" ht="13.5" customHeight="1" x14ac:dyDescent="0.3"/>
    <row r="422" s="14" customFormat="1" ht="13.5" customHeight="1" x14ac:dyDescent="0.3"/>
    <row r="423" s="14" customFormat="1" ht="13.5" customHeight="1" x14ac:dyDescent="0.3"/>
    <row r="424" s="14" customFormat="1" ht="13.5" customHeight="1" x14ac:dyDescent="0.3"/>
    <row r="425" s="14" customFormat="1" ht="13.5" customHeight="1" x14ac:dyDescent="0.3"/>
    <row r="426" s="14" customFormat="1" ht="13.5" customHeight="1" x14ac:dyDescent="0.3"/>
    <row r="427" s="14" customFormat="1" ht="13.5" customHeight="1" x14ac:dyDescent="0.3"/>
    <row r="428" s="14" customFormat="1" ht="13.5" customHeight="1" x14ac:dyDescent="0.3"/>
    <row r="429" s="14" customFormat="1" ht="13.5" customHeight="1" x14ac:dyDescent="0.3"/>
    <row r="430" s="14" customFormat="1" ht="13.5" customHeight="1" x14ac:dyDescent="0.3"/>
    <row r="431" s="14" customFormat="1" ht="13.5" customHeight="1" x14ac:dyDescent="0.3"/>
    <row r="432" s="14" customFormat="1" ht="13.5" customHeight="1" x14ac:dyDescent="0.3"/>
    <row r="433" s="14" customFormat="1" ht="13.5" customHeight="1" x14ac:dyDescent="0.3"/>
    <row r="434" s="14" customFormat="1" ht="13.5" customHeight="1" x14ac:dyDescent="0.3"/>
    <row r="435" s="14" customFormat="1" ht="13.5" customHeight="1" x14ac:dyDescent="0.3"/>
    <row r="436" s="14" customFormat="1" ht="13.5" customHeight="1" x14ac:dyDescent="0.3"/>
    <row r="437" s="14" customFormat="1" ht="13.5" customHeight="1" x14ac:dyDescent="0.3"/>
    <row r="438" s="14" customFormat="1" ht="13.5" customHeight="1" x14ac:dyDescent="0.3"/>
    <row r="439" s="14" customFormat="1" ht="13.5" customHeight="1" x14ac:dyDescent="0.3"/>
    <row r="440" s="14" customFormat="1" ht="13.5" customHeight="1" x14ac:dyDescent="0.3"/>
    <row r="441" s="14" customFormat="1" ht="13.5" customHeight="1" x14ac:dyDescent="0.3"/>
    <row r="442" s="14" customFormat="1" ht="13.5" customHeight="1" x14ac:dyDescent="0.3"/>
    <row r="443" s="14" customFormat="1" ht="13.5" customHeight="1" x14ac:dyDescent="0.3"/>
    <row r="444" s="14" customFormat="1" ht="13.5" customHeight="1" x14ac:dyDescent="0.3"/>
    <row r="445" s="14" customFormat="1" ht="13.5" customHeight="1" x14ac:dyDescent="0.3"/>
    <row r="446" s="14" customFormat="1" ht="13.5" customHeight="1" x14ac:dyDescent="0.3"/>
    <row r="447" s="14" customFormat="1" ht="13.5" customHeight="1" x14ac:dyDescent="0.3"/>
    <row r="448" s="14" customFormat="1" ht="13.5" customHeight="1" x14ac:dyDescent="0.3"/>
    <row r="449" s="14" customFormat="1" ht="13.5" customHeight="1" x14ac:dyDescent="0.3"/>
    <row r="450" s="14" customFormat="1" ht="13.5" customHeight="1" x14ac:dyDescent="0.3"/>
    <row r="451" s="14" customFormat="1" ht="13.5" customHeight="1" x14ac:dyDescent="0.3"/>
    <row r="452" s="14" customFormat="1" ht="13.5" customHeight="1" x14ac:dyDescent="0.3"/>
    <row r="453" s="14" customFormat="1" ht="13.5" customHeight="1" x14ac:dyDescent="0.3"/>
    <row r="454" s="14" customFormat="1" ht="13.5" customHeight="1" x14ac:dyDescent="0.3"/>
    <row r="455" s="14" customFormat="1" ht="13.5" customHeight="1" x14ac:dyDescent="0.3"/>
    <row r="456" s="14" customFormat="1" ht="13.5" customHeight="1" x14ac:dyDescent="0.3"/>
    <row r="457" s="14" customFormat="1" ht="13.5" customHeight="1" x14ac:dyDescent="0.3"/>
    <row r="458" s="14" customFormat="1" ht="13.5" customHeight="1" x14ac:dyDescent="0.3"/>
    <row r="459" s="14" customFormat="1" ht="13.5" customHeight="1" x14ac:dyDescent="0.3"/>
    <row r="460" s="14" customFormat="1" ht="13.5" customHeight="1" x14ac:dyDescent="0.3"/>
    <row r="461" s="14" customFormat="1" ht="13.5" customHeight="1" x14ac:dyDescent="0.3"/>
    <row r="462" s="14" customFormat="1" ht="13.5" customHeight="1" x14ac:dyDescent="0.3"/>
    <row r="463" s="14" customFormat="1" ht="13.5" customHeight="1" x14ac:dyDescent="0.3"/>
    <row r="464" s="14" customFormat="1" ht="13.5" customHeight="1" x14ac:dyDescent="0.3"/>
    <row r="465" s="14" customFormat="1" ht="13.5" customHeight="1" x14ac:dyDescent="0.3"/>
    <row r="466" s="14" customFormat="1" ht="13.5" customHeight="1" x14ac:dyDescent="0.3"/>
    <row r="467" s="14" customFormat="1" ht="13.5" customHeight="1" x14ac:dyDescent="0.3"/>
    <row r="468" s="14" customFormat="1" ht="13.5" customHeight="1" x14ac:dyDescent="0.3"/>
    <row r="469" s="14" customFormat="1" ht="13.5" customHeight="1" x14ac:dyDescent="0.3"/>
    <row r="470" s="14" customFormat="1" ht="13.5" customHeight="1" x14ac:dyDescent="0.3"/>
    <row r="471" s="14" customFormat="1" ht="13.5" customHeight="1" x14ac:dyDescent="0.3"/>
    <row r="472" s="14" customFormat="1" ht="13.5" customHeight="1" x14ac:dyDescent="0.3"/>
    <row r="473" s="14" customFormat="1" ht="13.5" customHeight="1" x14ac:dyDescent="0.3"/>
    <row r="474" s="14" customFormat="1" ht="13.5" customHeight="1" x14ac:dyDescent="0.3"/>
    <row r="475" s="14" customFormat="1" ht="13.5" customHeight="1" x14ac:dyDescent="0.3"/>
    <row r="476" s="14" customFormat="1" ht="13.5" customHeight="1" x14ac:dyDescent="0.3"/>
    <row r="477" s="14" customFormat="1" ht="13.5" customHeight="1" x14ac:dyDescent="0.3"/>
    <row r="478" s="14" customFormat="1" ht="13.5" customHeight="1" x14ac:dyDescent="0.3"/>
    <row r="479" s="14" customFormat="1" ht="13.5" customHeight="1" x14ac:dyDescent="0.3"/>
    <row r="480" s="14" customFormat="1" ht="13.5" customHeight="1" x14ac:dyDescent="0.3"/>
    <row r="481" s="14" customFormat="1" ht="13.5" customHeight="1" x14ac:dyDescent="0.3"/>
    <row r="482" s="14" customFormat="1" ht="13.5" customHeight="1" x14ac:dyDescent="0.3"/>
    <row r="483" s="14" customFormat="1" ht="13.5" customHeight="1" x14ac:dyDescent="0.3"/>
    <row r="484" s="14" customFormat="1" ht="13.5" customHeight="1" x14ac:dyDescent="0.3"/>
    <row r="485" s="14" customFormat="1" ht="13.5" customHeight="1" x14ac:dyDescent="0.3"/>
    <row r="486" s="14" customFormat="1" ht="13.5" customHeight="1" x14ac:dyDescent="0.3"/>
    <row r="487" s="14" customFormat="1" ht="13.5" customHeight="1" x14ac:dyDescent="0.3"/>
    <row r="488" s="14" customFormat="1" ht="13.5" customHeight="1" x14ac:dyDescent="0.3"/>
    <row r="489" s="14" customFormat="1" ht="13.5" customHeight="1" x14ac:dyDescent="0.3"/>
    <row r="490" s="14" customFormat="1" ht="13.5" customHeight="1" x14ac:dyDescent="0.3"/>
    <row r="491" s="14" customFormat="1" ht="13.5" customHeight="1" x14ac:dyDescent="0.3"/>
    <row r="492" s="14" customFormat="1" ht="13.5" customHeight="1" x14ac:dyDescent="0.3"/>
    <row r="493" s="14" customFormat="1" ht="13.5" customHeight="1" x14ac:dyDescent="0.3"/>
    <row r="494" s="14" customFormat="1" ht="13.5" customHeight="1" x14ac:dyDescent="0.3"/>
    <row r="495" s="14" customFormat="1" ht="13.5" customHeight="1" x14ac:dyDescent="0.3"/>
    <row r="496" s="14" customFormat="1" ht="13.5" customHeight="1" x14ac:dyDescent="0.3"/>
    <row r="497" s="14" customFormat="1" ht="13.5" customHeight="1" x14ac:dyDescent="0.3"/>
    <row r="498" s="14" customFormat="1" ht="13.5" customHeight="1" x14ac:dyDescent="0.3"/>
    <row r="499" s="14" customFormat="1" ht="13.5" customHeight="1" x14ac:dyDescent="0.3"/>
    <row r="500" s="14" customFormat="1" ht="13.5" customHeight="1" x14ac:dyDescent="0.3"/>
    <row r="501" s="14" customFormat="1" ht="13.5" customHeight="1" x14ac:dyDescent="0.3"/>
    <row r="502" s="14" customFormat="1" ht="13.5" customHeight="1" x14ac:dyDescent="0.3"/>
    <row r="503" s="14" customFormat="1" ht="13.5" customHeight="1" x14ac:dyDescent="0.3"/>
    <row r="504" s="14" customFormat="1" ht="13.5" customHeight="1" x14ac:dyDescent="0.3"/>
    <row r="505" s="14" customFormat="1" ht="13.5" customHeight="1" x14ac:dyDescent="0.3"/>
    <row r="506" s="14" customFormat="1" ht="13.5" customHeight="1" x14ac:dyDescent="0.3"/>
    <row r="507" s="14" customFormat="1" ht="13.5" customHeight="1" x14ac:dyDescent="0.3"/>
    <row r="508" s="14" customFormat="1" ht="13.5" customHeight="1" x14ac:dyDescent="0.3"/>
    <row r="509" s="14" customFormat="1" ht="13.5" customHeight="1" x14ac:dyDescent="0.3"/>
    <row r="510" s="14" customFormat="1" ht="13.5" customHeight="1" x14ac:dyDescent="0.3"/>
    <row r="511" s="14" customFormat="1" ht="13.5" customHeight="1" x14ac:dyDescent="0.3"/>
    <row r="512" s="14" customFormat="1" ht="13.5" customHeight="1" x14ac:dyDescent="0.3"/>
    <row r="513" s="14" customFormat="1" ht="13.5" customHeight="1" x14ac:dyDescent="0.3"/>
    <row r="514" s="14" customFormat="1" ht="13.5" customHeight="1" x14ac:dyDescent="0.3"/>
    <row r="515" s="14" customFormat="1" ht="13.5" customHeight="1" x14ac:dyDescent="0.3"/>
    <row r="516" s="14" customFormat="1" ht="13.5" customHeight="1" x14ac:dyDescent="0.3"/>
    <row r="517" s="14" customFormat="1" ht="13.5" customHeight="1" x14ac:dyDescent="0.3"/>
    <row r="518" s="14" customFormat="1" ht="13.5" customHeight="1" x14ac:dyDescent="0.3"/>
    <row r="519" s="14" customFormat="1" ht="13.5" customHeight="1" x14ac:dyDescent="0.3"/>
    <row r="520" s="14" customFormat="1" ht="13.5" customHeight="1" x14ac:dyDescent="0.3"/>
    <row r="521" s="14" customFormat="1" ht="13.5" customHeight="1" x14ac:dyDescent="0.3"/>
    <row r="522" s="14" customFormat="1" ht="13.5" customHeight="1" x14ac:dyDescent="0.3"/>
    <row r="523" s="14" customFormat="1" ht="13.5" customHeight="1" x14ac:dyDescent="0.3"/>
    <row r="524" s="14" customFormat="1" ht="13.5" customHeight="1" x14ac:dyDescent="0.3"/>
    <row r="525" s="14" customFormat="1" ht="13.5" customHeight="1" x14ac:dyDescent="0.3"/>
    <row r="526" s="14" customFormat="1" ht="13.5" customHeight="1" x14ac:dyDescent="0.3"/>
    <row r="527" s="14" customFormat="1" ht="13.5" customHeight="1" x14ac:dyDescent="0.3"/>
    <row r="528" s="14" customFormat="1" ht="13.5" customHeight="1" x14ac:dyDescent="0.3"/>
    <row r="529" s="14" customFormat="1" ht="13.5" customHeight="1" x14ac:dyDescent="0.3"/>
    <row r="530" s="14" customFormat="1" ht="13.5" customHeight="1" x14ac:dyDescent="0.3"/>
    <row r="531" s="14" customFormat="1" ht="13.5" customHeight="1" x14ac:dyDescent="0.3"/>
    <row r="532" s="14" customFormat="1" ht="13.5" customHeight="1" x14ac:dyDescent="0.3"/>
    <row r="533" s="14" customFormat="1" ht="13.5" customHeight="1" x14ac:dyDescent="0.3"/>
    <row r="534" s="14" customFormat="1" ht="13.5" customHeight="1" x14ac:dyDescent="0.3"/>
    <row r="535" s="14" customFormat="1" ht="13.5" customHeight="1" x14ac:dyDescent="0.3"/>
    <row r="536" s="14" customFormat="1" ht="13.5" customHeight="1" x14ac:dyDescent="0.3"/>
    <row r="537" s="14" customFormat="1" ht="13.5" customHeight="1" x14ac:dyDescent="0.3"/>
    <row r="538" s="14" customFormat="1" ht="13.5" customHeight="1" x14ac:dyDescent="0.3"/>
    <row r="539" s="14" customFormat="1" ht="13.5" customHeight="1" x14ac:dyDescent="0.3"/>
    <row r="540" s="14" customFormat="1" ht="13.5" customHeight="1" x14ac:dyDescent="0.3"/>
    <row r="541" s="14" customFormat="1" ht="13.5" customHeight="1" x14ac:dyDescent="0.3"/>
    <row r="542" s="14" customFormat="1" ht="13.5" customHeight="1" x14ac:dyDescent="0.3"/>
    <row r="543" s="14" customFormat="1" ht="13.5" customHeight="1" x14ac:dyDescent="0.3"/>
    <row r="544" s="14" customFormat="1" ht="13.5" customHeight="1" x14ac:dyDescent="0.3"/>
    <row r="545" s="14" customFormat="1" ht="13.5" customHeight="1" x14ac:dyDescent="0.3"/>
    <row r="546" s="14" customFormat="1" ht="13.5" customHeight="1" x14ac:dyDescent="0.3"/>
    <row r="547" s="14" customFormat="1" ht="13.5" customHeight="1" x14ac:dyDescent="0.3"/>
    <row r="548" s="14" customFormat="1" ht="13.5" customHeight="1" x14ac:dyDescent="0.3"/>
    <row r="549" s="14" customFormat="1" ht="13.5" customHeight="1" x14ac:dyDescent="0.3"/>
    <row r="550" s="14" customFormat="1" ht="13.5" customHeight="1" x14ac:dyDescent="0.3"/>
    <row r="551" s="14" customFormat="1" ht="13.5" customHeight="1" x14ac:dyDescent="0.3"/>
    <row r="552" s="14" customFormat="1" ht="13.5" customHeight="1" x14ac:dyDescent="0.3"/>
    <row r="553" s="14" customFormat="1" ht="13.5" customHeight="1" x14ac:dyDescent="0.3"/>
    <row r="554" s="14" customFormat="1" ht="13.5" customHeight="1" x14ac:dyDescent="0.3"/>
    <row r="555" s="14" customFormat="1" ht="13.5" customHeight="1" x14ac:dyDescent="0.3"/>
    <row r="556" s="14" customFormat="1" ht="13.5" customHeight="1" x14ac:dyDescent="0.3"/>
    <row r="557" s="14" customFormat="1" ht="13.5" customHeight="1" x14ac:dyDescent="0.3"/>
    <row r="558" s="14" customFormat="1" ht="13.5" customHeight="1" x14ac:dyDescent="0.3"/>
    <row r="559" s="14" customFormat="1" ht="13.5" customHeight="1" x14ac:dyDescent="0.3"/>
    <row r="560" s="14" customFormat="1" ht="13.5" customHeight="1" x14ac:dyDescent="0.3"/>
    <row r="561" s="14" customFormat="1" ht="13.5" customHeight="1" x14ac:dyDescent="0.3"/>
    <row r="562" s="14" customFormat="1" ht="13.5" customHeight="1" x14ac:dyDescent="0.3"/>
    <row r="563" s="14" customFormat="1" ht="13.5" customHeight="1" x14ac:dyDescent="0.3"/>
    <row r="564" s="14" customFormat="1" ht="13.5" customHeight="1" x14ac:dyDescent="0.3"/>
    <row r="565" s="14" customFormat="1" ht="13.5" customHeight="1" x14ac:dyDescent="0.3"/>
    <row r="566" s="14" customFormat="1" ht="13.5" customHeight="1" x14ac:dyDescent="0.3"/>
    <row r="567" s="14" customFormat="1" ht="13.5" customHeight="1" x14ac:dyDescent="0.3"/>
    <row r="568" s="14" customFormat="1" ht="13.5" customHeight="1" x14ac:dyDescent="0.3"/>
    <row r="569" s="14" customFormat="1" ht="13.5" customHeight="1" x14ac:dyDescent="0.3"/>
    <row r="570" s="14" customFormat="1" ht="13.5" customHeight="1" x14ac:dyDescent="0.3"/>
    <row r="571" s="14" customFormat="1" ht="13.5" customHeight="1" x14ac:dyDescent="0.3"/>
    <row r="572" s="14" customFormat="1" ht="13.5" customHeight="1" x14ac:dyDescent="0.3"/>
    <row r="573" s="14" customFormat="1" ht="13.5" customHeight="1" x14ac:dyDescent="0.3"/>
    <row r="574" s="14" customFormat="1" ht="13.5" customHeight="1" x14ac:dyDescent="0.3"/>
    <row r="575" s="14" customFormat="1" ht="13.5" customHeight="1" x14ac:dyDescent="0.3"/>
    <row r="576" s="14" customFormat="1" ht="13.5" customHeight="1" x14ac:dyDescent="0.3"/>
    <row r="577" s="14" customFormat="1" ht="13.5" customHeight="1" x14ac:dyDescent="0.3"/>
    <row r="578" s="14" customFormat="1" ht="13.5" customHeight="1" x14ac:dyDescent="0.3"/>
    <row r="579" s="14" customFormat="1" ht="13.5" customHeight="1" x14ac:dyDescent="0.3"/>
    <row r="580" s="14" customFormat="1" ht="13.5" customHeight="1" x14ac:dyDescent="0.3"/>
    <row r="581" s="14" customFormat="1" ht="13.5" customHeight="1" x14ac:dyDescent="0.3"/>
    <row r="582" s="14" customFormat="1" ht="13.5" customHeight="1" x14ac:dyDescent="0.3"/>
    <row r="583" s="14" customFormat="1" ht="13.5" customHeight="1" x14ac:dyDescent="0.3"/>
    <row r="584" s="14" customFormat="1" ht="13.5" customHeight="1" x14ac:dyDescent="0.3"/>
    <row r="585" s="14" customFormat="1" ht="13.5" customHeight="1" x14ac:dyDescent="0.3"/>
    <row r="586" s="14" customFormat="1" ht="13.5" customHeight="1" x14ac:dyDescent="0.3"/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C7A8-AC31-C74A-A2CD-10C6B9FE0F34}">
  <dimension ref="A1:H8"/>
  <sheetViews>
    <sheetView workbookViewId="0">
      <selection activeCell="D6" sqref="D6"/>
    </sheetView>
  </sheetViews>
  <sheetFormatPr defaultColWidth="20.796875" defaultRowHeight="33" customHeight="1" x14ac:dyDescent="5.35"/>
  <cols>
    <col min="1" max="16384" width="20.796875" style="1"/>
  </cols>
  <sheetData>
    <row r="1" spans="1:8" ht="33" customHeight="1" x14ac:dyDescent="5.35">
      <c r="A1" s="3" t="s">
        <v>16</v>
      </c>
      <c r="B1" s="3">
        <f>Design!B30</f>
        <v>9.0400697144626072</v>
      </c>
      <c r="C1" s="3" t="s">
        <v>23</v>
      </c>
      <c r="D1" s="2"/>
      <c r="F1" s="11"/>
      <c r="G1" s="11"/>
      <c r="H1" s="11"/>
    </row>
    <row r="2" spans="1:8" ht="33" customHeight="1" x14ac:dyDescent="5.35">
      <c r="A2" s="4" t="s">
        <v>17</v>
      </c>
      <c r="B2" s="4">
        <f>Design!B19*25.4</f>
        <v>17.271028939080491</v>
      </c>
      <c r="C2" s="4" t="s">
        <v>23</v>
      </c>
      <c r="D2" s="2"/>
      <c r="F2" s="11"/>
      <c r="G2" s="11"/>
      <c r="H2" s="11"/>
    </row>
    <row r="3" spans="1:8" ht="33" customHeight="1" x14ac:dyDescent="5.35">
      <c r="A3" s="3" t="s">
        <v>18</v>
      </c>
      <c r="B3" s="3">
        <f>Design!B32</f>
        <v>45.20034857231304</v>
      </c>
      <c r="C3" s="3" t="s">
        <v>23</v>
      </c>
      <c r="D3" s="2"/>
      <c r="F3" s="11"/>
      <c r="G3" s="11"/>
      <c r="H3" s="11"/>
    </row>
    <row r="4" spans="1:8" ht="33" customHeight="1" x14ac:dyDescent="5.35">
      <c r="A4" s="4" t="s">
        <v>19</v>
      </c>
      <c r="B4" s="4">
        <f>Design!B31</f>
        <v>54.850966948571916</v>
      </c>
      <c r="C4" s="4" t="s">
        <v>23</v>
      </c>
      <c r="D4" s="2"/>
      <c r="F4" s="11"/>
      <c r="G4" s="11"/>
      <c r="H4" s="11"/>
    </row>
    <row r="5" spans="1:8" ht="33" customHeight="1" x14ac:dyDescent="5.35">
      <c r="A5" s="3" t="s">
        <v>20</v>
      </c>
      <c r="B5" s="3">
        <f>Design!B24*25.4</f>
        <v>27.991680064704962</v>
      </c>
      <c r="C5" s="3" t="s">
        <v>23</v>
      </c>
      <c r="D5" s="2"/>
      <c r="F5" s="11"/>
      <c r="G5" s="11"/>
      <c r="H5" s="11"/>
    </row>
    <row r="6" spans="1:8" ht="33" customHeight="1" x14ac:dyDescent="5.35">
      <c r="A6" s="4" t="s">
        <v>21</v>
      </c>
      <c r="B6" s="4">
        <f>Design!B23*25.4</f>
        <v>16.868999739169567</v>
      </c>
      <c r="C6" s="4" t="s">
        <v>23</v>
      </c>
      <c r="D6" s="2"/>
      <c r="F6" s="11"/>
      <c r="G6" s="11"/>
      <c r="H6" s="11"/>
    </row>
    <row r="7" spans="1:8" ht="33" customHeight="1" x14ac:dyDescent="5.35">
      <c r="A7" s="3" t="s">
        <v>22</v>
      </c>
      <c r="B7" s="3">
        <f>Design!B22*25.4</f>
        <v>44.860679803874525</v>
      </c>
      <c r="C7" s="3" t="s">
        <v>23</v>
      </c>
      <c r="D7" s="2"/>
      <c r="F7" s="11"/>
      <c r="G7" s="11"/>
      <c r="H7" s="11"/>
    </row>
    <row r="8" spans="1:8" ht="33" customHeight="1" x14ac:dyDescent="5.35">
      <c r="F8" s="11"/>
      <c r="G8" s="11"/>
      <c r="H8" s="1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7E56-74DF-0B44-86AE-88AACC4A2EC8}">
  <dimension ref="A1:C8"/>
  <sheetViews>
    <sheetView workbookViewId="0">
      <selection activeCell="F14" sqref="F14"/>
    </sheetView>
  </sheetViews>
  <sheetFormatPr defaultColWidth="10.796875" defaultRowHeight="125.4" x14ac:dyDescent="6.25"/>
  <cols>
    <col min="1" max="16384" width="10.796875" style="5"/>
  </cols>
  <sheetData>
    <row r="1" spans="1:3" x14ac:dyDescent="6.25">
      <c r="A1" s="8" t="s">
        <v>36</v>
      </c>
      <c r="B1" s="9">
        <f>B4*B3*(B2^2)</f>
        <v>5.3710177481470343</v>
      </c>
      <c r="C1" s="8" t="s">
        <v>37</v>
      </c>
    </row>
    <row r="2" spans="1:3" x14ac:dyDescent="6.25">
      <c r="A2" s="8" t="s">
        <v>1</v>
      </c>
      <c r="B2" s="9">
        <f>Design!B27/2</f>
        <v>0.88977064118726457</v>
      </c>
      <c r="C2" s="8" t="s">
        <v>38</v>
      </c>
    </row>
    <row r="3" spans="1:3" x14ac:dyDescent="6.25">
      <c r="A3" s="8" t="s">
        <v>34</v>
      </c>
      <c r="B3" s="9">
        <f>Design!B29</f>
        <v>2.1594868877390518</v>
      </c>
      <c r="C3" s="8" t="s">
        <v>38</v>
      </c>
    </row>
    <row r="4" spans="1:3" x14ac:dyDescent="6.25">
      <c r="A4" s="8" t="s">
        <v>35</v>
      </c>
      <c r="B4" s="9">
        <v>3.1415926536000001</v>
      </c>
      <c r="C4" s="8"/>
    </row>
    <row r="5" spans="1:3" x14ac:dyDescent="6.25">
      <c r="A5" s="8"/>
      <c r="B5" s="8"/>
      <c r="C5" s="8"/>
    </row>
    <row r="6" spans="1:3" x14ac:dyDescent="6.25">
      <c r="A6" s="8" t="s">
        <v>39</v>
      </c>
      <c r="B6" s="9">
        <f>B8*B4*(B7^2)</f>
        <v>5.3710177481470334</v>
      </c>
      <c r="C6" s="8" t="s">
        <v>37</v>
      </c>
    </row>
    <row r="7" spans="1:3" x14ac:dyDescent="6.25">
      <c r="A7" s="8" t="s">
        <v>1</v>
      </c>
      <c r="B7" s="8">
        <v>1.5</v>
      </c>
      <c r="C7" s="8" t="s">
        <v>38</v>
      </c>
    </row>
    <row r="8" spans="1:3" x14ac:dyDescent="6.25">
      <c r="A8" s="8" t="s">
        <v>34</v>
      </c>
      <c r="B8" s="9">
        <f>B1/(B4*(B7)^2)</f>
        <v>0.75984357693255444</v>
      </c>
      <c r="C8" s="8" t="s">
        <v>38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9758B-8A91-C340-B2B2-500892DE0BF6}">
  <dimension ref="A1:E17"/>
  <sheetViews>
    <sheetView workbookViewId="0">
      <selection activeCell="C18" sqref="C18"/>
    </sheetView>
  </sheetViews>
  <sheetFormatPr defaultColWidth="28.69921875" defaultRowHeight="125.4" x14ac:dyDescent="6.25"/>
  <cols>
    <col min="1" max="2" width="28.69921875" style="5"/>
    <col min="3" max="3" width="65" style="5" customWidth="1"/>
    <col min="4" max="16384" width="28.69921875" style="5"/>
  </cols>
  <sheetData>
    <row r="1" spans="1:5" x14ac:dyDescent="6.25">
      <c r="A1" s="5" t="s">
        <v>24</v>
      </c>
      <c r="B1" s="6">
        <f>B2*B12</f>
        <v>195.93299999999999</v>
      </c>
      <c r="D1" s="5" t="s">
        <v>24</v>
      </c>
    </row>
    <row r="2" spans="1:5" x14ac:dyDescent="6.25">
      <c r="A2" s="5" t="s">
        <v>25</v>
      </c>
      <c r="B2" s="6">
        <v>0.72299999999999998</v>
      </c>
      <c r="D2" s="5">
        <f>B2*B3*B4</f>
        <v>460.2726449999999</v>
      </c>
    </row>
    <row r="3" spans="1:5" x14ac:dyDescent="6.25">
      <c r="A3" s="5" t="s">
        <v>40</v>
      </c>
      <c r="B3" s="5">
        <v>0.47</v>
      </c>
      <c r="D3" s="5" t="s">
        <v>42</v>
      </c>
    </row>
    <row r="4" spans="1:5" x14ac:dyDescent="6.25">
      <c r="A4" s="5" t="s">
        <v>41</v>
      </c>
      <c r="B4" s="7">
        <f>B8-B7</f>
        <v>1354.5</v>
      </c>
      <c r="D4" s="5">
        <f>D2/B6</f>
        <v>1.2128396442687744E-2</v>
      </c>
      <c r="E4" s="5" t="s">
        <v>43</v>
      </c>
    </row>
    <row r="5" spans="1:5" x14ac:dyDescent="6.25">
      <c r="A5" s="5" t="s">
        <v>32</v>
      </c>
      <c r="B5" s="6">
        <f>B1/B6</f>
        <v>5.1629249011857703E-3</v>
      </c>
    </row>
    <row r="6" spans="1:5" ht="10.95" customHeight="1" x14ac:dyDescent="6.25">
      <c r="A6" s="5" t="s">
        <v>26</v>
      </c>
      <c r="B6" s="5">
        <v>37950</v>
      </c>
    </row>
    <row r="7" spans="1:5" hidden="1" x14ac:dyDescent="6.25">
      <c r="A7" s="5" t="s">
        <v>27</v>
      </c>
      <c r="B7" s="6">
        <f>273.15+15.5</f>
        <v>288.64999999999998</v>
      </c>
    </row>
    <row r="8" spans="1:5" hidden="1" x14ac:dyDescent="6.25">
      <c r="A8" s="5" t="s">
        <v>28</v>
      </c>
      <c r="B8" s="6">
        <f>1370+273.15</f>
        <v>1643.15</v>
      </c>
    </row>
    <row r="9" spans="1:5" hidden="1" x14ac:dyDescent="6.25">
      <c r="A9" s="5" t="s">
        <v>29</v>
      </c>
      <c r="B9" s="5">
        <v>8050</v>
      </c>
    </row>
    <row r="10" spans="1:5" hidden="1" x14ac:dyDescent="6.25">
      <c r="A10" s="5" t="s">
        <v>30</v>
      </c>
      <c r="B10" s="5">
        <v>0.72299999999999998</v>
      </c>
    </row>
    <row r="11" spans="1:5" hidden="1" x14ac:dyDescent="6.25">
      <c r="A11" s="5" t="s">
        <v>31</v>
      </c>
    </row>
    <row r="12" spans="1:5" hidden="1" x14ac:dyDescent="6.25">
      <c r="A12" s="5" t="s">
        <v>33</v>
      </c>
      <c r="B12" s="5">
        <v>271</v>
      </c>
    </row>
    <row r="13" spans="1:5" hidden="1" x14ac:dyDescent="6.25"/>
    <row r="14" spans="1:5" hidden="1" x14ac:dyDescent="6.25"/>
    <row r="15" spans="1:5" hidden="1" x14ac:dyDescent="6.25"/>
    <row r="16" spans="1:5" hidden="1" x14ac:dyDescent="6.25"/>
    <row r="17" spans="3:3" ht="145.94999999999999" customHeight="1" x14ac:dyDescent="12.75">
      <c r="C17" s="10" t="s">
        <v>44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Design</vt:lpstr>
      <vt:lpstr>Printable Results</vt:lpstr>
      <vt:lpstr>Fabrication Stuff</vt:lpstr>
      <vt:lpstr>Enthalpy 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JP Johnston</cp:lastModifiedBy>
  <cp:lastPrinted>2018-12-17T18:27:28Z</cp:lastPrinted>
  <dcterms:created xsi:type="dcterms:W3CDTF">2018-03-12T06:06:31Z</dcterms:created>
  <dcterms:modified xsi:type="dcterms:W3CDTF">2020-12-02T05:46:10Z</dcterms:modified>
</cp:coreProperties>
</file>