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ThisWorkbook"/>
  <mc:AlternateContent xmlns:mc="http://schemas.openxmlformats.org/markup-compatibility/2006">
    <mc:Choice Requires="x15">
      <x15ac:absPath xmlns:x15ac="http://schemas.microsoft.com/office/spreadsheetml/2010/11/ac" url="https://d.docs.live.net/90881104d375f688/デスクトップ/新生UMIUSI/新生UMIUSI_基板/control_unit/"/>
    </mc:Choice>
  </mc:AlternateContent>
  <xr:revisionPtr revIDLastSave="504" documentId="13_ncr:1_{59700F5B-EEF1-4C04-9D1B-DC5A201F6080}" xr6:coauthVersionLast="47" xr6:coauthVersionMax="47" xr10:uidLastSave="{E8497DD1-A7EF-4196-9E1F-0D3652F322F3}"/>
  <workbookProtection workbookAlgorithmName="SHA-512" workbookHashValue="9wToXEgJDC0XYsEauXQliR369bzOVYpxzBlQCX5yU9+QK8pkljS/1uDCzHc4G1prbZWc2LOQ0LQw9UCbzbqOJQ==" workbookSaltValue="2e0uLmMBKWAAu0WADn+orQ==" workbookSpinCount="100000" lockStructure="1"/>
  <bookViews>
    <workbookView xWindow="-108" yWindow="-108" windowWidth="23256" windowHeight="1485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20" i="3" l="1"/>
  <c r="AT19" i="3"/>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X29" i="3"/>
  <c r="AW34" i="3"/>
  <c r="AX9" i="3"/>
  <c r="AX34" i="3"/>
  <c r="AX39" i="3"/>
  <c r="AX11" i="3"/>
  <c r="AX682" i="3"/>
  <c r="AY682" i="3" s="1"/>
  <c r="AW28" i="3"/>
  <c r="AU9" i="3"/>
  <c r="AU3" i="3" s="1"/>
  <c r="AU4" i="3" s="1"/>
  <c r="AT9" i="3"/>
  <c r="AT3" i="3" s="1"/>
  <c r="AT4" i="3" s="1"/>
  <c r="AW9" i="3"/>
  <c r="AT21" i="3"/>
  <c r="AX42" i="3"/>
  <c r="AI9" i="3"/>
  <c r="AU42" i="3"/>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15" i="3" l="1"/>
  <c r="AV20" i="3"/>
  <c r="AV42" i="3"/>
  <c r="AY12" i="3"/>
  <c r="AV19" i="3"/>
  <c r="AO685" i="3"/>
  <c r="AY16" i="3"/>
  <c r="AY21" i="3"/>
  <c r="BA29" i="3"/>
  <c r="BB29" i="3" s="1"/>
  <c r="AV12" i="3"/>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AV34" i="3"/>
  <c r="BA15" i="3"/>
  <c r="BQ15" i="3" s="1"/>
  <c r="BA42" i="3"/>
  <c r="BQ42" i="3" s="1"/>
  <c r="AY42" i="3"/>
  <c r="AV36" i="3"/>
  <c r="AV31" i="3"/>
  <c r="BA19" i="3"/>
  <c r="BB19" i="3" s="1"/>
  <c r="AV39" i="3"/>
  <c r="AY20" i="3"/>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15" i="3" l="1"/>
  <c r="BG15" i="3" s="1"/>
  <c r="BH15" i="3" s="1"/>
  <c r="BI15" i="3" s="1"/>
  <c r="BC20" i="3"/>
  <c r="BG20" i="3" s="1"/>
  <c r="BH20" i="3" s="1"/>
  <c r="BI20" i="3" s="1"/>
  <c r="BC42" i="3"/>
  <c r="BG42" i="3" s="1"/>
  <c r="BH42" i="3" s="1"/>
  <c r="BI42" i="3" s="1"/>
  <c r="BC12" i="3"/>
  <c r="BD12" i="3" s="1"/>
  <c r="BC16" i="3"/>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Q20" i="3"/>
  <c r="BJ20" i="3"/>
  <c r="BK20" i="3" s="1"/>
  <c r="BB682" i="3"/>
  <c r="BQ39" i="3"/>
  <c r="BF13" i="3"/>
  <c r="BG682" i="3"/>
  <c r="BH682" i="3" s="1"/>
  <c r="BI682" i="3" s="1"/>
  <c r="BB39" i="3"/>
  <c r="BF35" i="3"/>
  <c r="BJ34" i="3" s="1"/>
  <c r="BK34" i="3" s="1"/>
  <c r="BQ41" i="3"/>
  <c r="BB41" i="3"/>
  <c r="BQ11" i="3"/>
  <c r="BC13" i="3"/>
  <c r="BG13" i="3" s="1"/>
  <c r="BH13" i="3" s="1"/>
  <c r="BI13" i="3" s="1"/>
  <c r="BD35" i="3"/>
  <c r="BB32" i="3"/>
  <c r="BQ35" i="3"/>
  <c r="BN47"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15" i="3" l="1"/>
  <c r="BD42" i="3"/>
  <c r="BD20" i="3"/>
  <c r="BG12" i="3"/>
  <c r="BH12" i="3" s="1"/>
  <c r="BI12" i="3" s="1"/>
  <c r="BG19" i="3"/>
  <c r="BH19" i="3" s="1"/>
  <c r="BI19" i="3" s="1"/>
  <c r="BD16" i="3"/>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S57" i="3"/>
  <c r="AG56" i="3"/>
  <c r="AO56" i="3"/>
  <c r="BM57" i="3" l="1"/>
  <c r="AO57" i="3"/>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K63" i="3" l="1"/>
  <c r="BM68" i="3"/>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G85" i="3"/>
  <c r="H85" i="3" s="1"/>
  <c r="BM85" i="3" l="1"/>
  <c r="BG81" i="3"/>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Q82" i="3"/>
  <c r="AO85" i="3"/>
  <c r="AX84" i="3"/>
  <c r="AY83" i="3"/>
  <c r="AH85" i="3"/>
  <c r="X85" i="3"/>
  <c r="AW84" i="3"/>
  <c r="BK81" i="3" l="1"/>
  <c r="BF83" i="3"/>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AU96" i="3"/>
  <c r="AH97" i="3"/>
  <c r="AN97" i="3"/>
  <c r="AT96" i="3"/>
  <c r="BK93" i="3" l="1"/>
  <c r="BM98" i="3"/>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Q114" i="3"/>
  <c r="AW116" i="3"/>
  <c r="X117" i="3"/>
  <c r="BN117" i="3"/>
  <c r="AG117" i="3"/>
  <c r="AN117" i="3"/>
  <c r="AU116" i="3"/>
  <c r="Y117" i="3"/>
  <c r="Z117" i="3" s="1"/>
  <c r="AT116" i="3"/>
  <c r="BA115" i="3"/>
  <c r="BK113" i="3" l="1"/>
  <c r="BN118" i="3"/>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S166" i="3"/>
  <c r="AG165" i="3"/>
  <c r="AH165" i="3"/>
  <c r="BM166" i="3" l="1"/>
  <c r="BN166" i="3"/>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F174" i="3"/>
  <c r="AU172" i="3"/>
  <c r="AW172" i="3"/>
  <c r="AT172" i="3"/>
  <c r="X173" i="3"/>
  <c r="AG173" i="3"/>
  <c r="AH173" i="3"/>
  <c r="AN173" i="3"/>
  <c r="BJ169" i="3"/>
  <c r="BN174" i="3" l="1"/>
  <c r="BK169" i="3"/>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l="1"/>
  <c r="BN218" i="3"/>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BN244" i="3" s="1"/>
  <c r="T244" i="3"/>
  <c r="X243" i="3"/>
  <c r="AT242" i="3"/>
  <c r="AW242" i="3"/>
  <c r="AY242" i="3" l="1"/>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BN311" i="3" s="1"/>
  <c r="S311" i="3"/>
  <c r="AT310" i="3" l="1"/>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BM415" i="3" s="1"/>
  <c r="T415" i="3"/>
  <c r="BM414" i="3"/>
  <c r="AH414" i="3"/>
  <c r="AO414" i="3"/>
  <c r="BA412" i="3"/>
  <c r="AU413" i="3"/>
  <c r="BB411" i="3"/>
  <c r="BQ411" i="3"/>
  <c r="BF411" i="3"/>
  <c r="BJ410" i="3" s="1"/>
  <c r="BK410" i="3" s="1"/>
  <c r="AG414" i="3"/>
  <c r="BG411" i="3" l="1"/>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BM424" i="3" s="1"/>
  <c r="T424" i="3"/>
  <c r="AH423" i="3"/>
  <c r="AO423" i="3"/>
  <c r="BB420" i="3"/>
  <c r="BQ420" i="3"/>
  <c r="BF420" i="3"/>
  <c r="BJ419" i="3" s="1"/>
  <c r="BK419" i="3" s="1"/>
  <c r="AW422" i="3"/>
  <c r="AT422" i="3"/>
  <c r="AU422" i="3"/>
  <c r="AX422" i="3"/>
  <c r="Y423" i="3"/>
  <c r="Z423" i="3" s="1"/>
  <c r="X423" i="3"/>
  <c r="BN424" i="3" l="1"/>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BM441" i="3" s="1"/>
  <c r="AH440" i="3"/>
  <c r="AY438" i="3"/>
  <c r="AG440" i="3"/>
  <c r="AN440" i="3"/>
  <c r="X440" i="3"/>
  <c r="BC437" i="3"/>
  <c r="AX439" i="3"/>
  <c r="BC438" i="3" l="1"/>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BN466" i="3" s="1"/>
  <c r="F466" i="3"/>
  <c r="BM466" i="3" s="1"/>
  <c r="BJ460" i="3"/>
  <c r="BK460" i="3" s="1"/>
  <c r="AU464" i="3"/>
  <c r="BC463" i="3" l="1"/>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BM474" i="3" s="1"/>
  <c r="G474" i="3"/>
  <c r="H474" i="3" s="1"/>
  <c r="AX472" i="3"/>
  <c r="AT472" i="3"/>
  <c r="AG473" i="3"/>
  <c r="AH473" i="3"/>
  <c r="AN473" i="3"/>
  <c r="X473" i="3"/>
  <c r="Y473" i="3"/>
  <c r="Z473" i="3" s="1"/>
  <c r="AV471" i="3"/>
  <c r="AW472" i="3"/>
  <c r="BG470" i="3" l="1"/>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T499" i="3"/>
  <c r="BN499" i="3" l="1"/>
  <c r="BM499" i="3"/>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X508" i="3"/>
  <c r="AT507" i="3"/>
  <c r="AU508" i="3" l="1"/>
  <c r="BD505" i="3"/>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T512" i="3"/>
  <c r="BB508" i="3"/>
  <c r="BF508" i="3"/>
  <c r="BJ507" i="3" s="1"/>
  <c r="BK507" i="3" s="1"/>
  <c r="BQ508" i="3"/>
  <c r="AG511" i="3"/>
  <c r="AH511" i="3"/>
  <c r="X511" i="3"/>
  <c r="BM512" i="3" l="1"/>
  <c r="AV510" i="3"/>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G540" i="3"/>
  <c r="H540" i="3" s="1"/>
  <c r="BN540" i="3" s="1"/>
  <c r="AN539" i="3"/>
  <c r="BA537" i="3"/>
  <c r="BM540" i="3" l="1"/>
  <c r="BD536" i="3"/>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G591" i="3"/>
  <c r="H591" i="3" s="1"/>
  <c r="Y590" i="3"/>
  <c r="Z590" i="3" s="1"/>
  <c r="AV588" i="3"/>
  <c r="BA588" i="3"/>
  <c r="X590" i="3"/>
  <c r="BM590" i="3"/>
  <c r="AH590" i="3"/>
  <c r="AO590" i="3"/>
  <c r="AX589" i="3"/>
  <c r="BB587" i="3"/>
  <c r="BQ587" i="3"/>
  <c r="BF587" i="3"/>
  <c r="BJ586" i="3" s="1"/>
  <c r="BK586" i="3" s="1"/>
  <c r="BM591" i="3" l="1"/>
  <c r="BD587" i="3"/>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N613" i="3"/>
  <c r="AU612" i="3"/>
  <c r="AV611" i="3"/>
  <c r="X613" i="3"/>
  <c r="AT613" i="3" l="1"/>
  <c r="AO614" i="3"/>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BM614" i="3"/>
  <c r="AG614" i="3"/>
  <c r="AH614" i="3"/>
  <c r="AN614" i="3"/>
  <c r="X614" i="3"/>
  <c r="AV613" i="3" l="1"/>
  <c r="BD611" i="3"/>
  <c r="BC612" i="3"/>
  <c r="BD612" i="3" s="1"/>
  <c r="BN615" i="3"/>
  <c r="BF612" i="3"/>
  <c r="BJ611" i="3" s="1"/>
  <c r="BK611" i="3" s="1"/>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C613" i="3" l="1"/>
  <c r="BD613" i="3" s="1"/>
  <c r="BG612" i="3"/>
  <c r="BH612" i="3" s="1"/>
  <c r="BI612" i="3" s="1"/>
  <c r="BM616" i="3"/>
  <c r="AY614" i="3"/>
  <c r="AT615" i="3"/>
  <c r="AG616" i="3"/>
  <c r="AX615" i="3"/>
  <c r="AO616" i="3"/>
  <c r="AU615" i="3"/>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BG613" i="3" l="1"/>
  <c r="BH613" i="3" s="1"/>
  <c r="BI613" i="3" s="1"/>
  <c r="AV615" i="3"/>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T647" i="3"/>
  <c r="BM647" i="3" l="1"/>
  <c r="BN647" i="3"/>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G663" i="3"/>
  <c r="H663" i="3" s="1"/>
  <c r="X662" i="3"/>
  <c r="AX661" i="3"/>
  <c r="Y662" i="3"/>
  <c r="Z662" i="3" s="1"/>
  <c r="AG662" i="3"/>
  <c r="AO662" i="3"/>
  <c r="BM663" i="3" l="1"/>
  <c r="AV661" i="3"/>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<sst xmlns="http://schemas.openxmlformats.org/spreadsheetml/2006/main" count="1379" uniqueCount="775">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</sst>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88" fillId="10" borderId="0" xfId="2" applyFont="1" applyFill="1" applyAlignment="1">
      <alignment horizontal="right" wrapText="1"/>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84.380959262593251</c:v>
                </c:pt>
                <c:pt idx="1">
                  <c:v>80.407562709080736</c:v>
                </c:pt>
                <c:pt idx="2">
                  <c:v>77.399269651999163</c:v>
                </c:pt>
                <c:pt idx="3">
                  <c:v>75.095611867366955</c:v>
                </c:pt>
                <c:pt idx="4">
                  <c:v>73.250784175065945</c:v>
                </c:pt>
                <c:pt idx="5">
                  <c:v>71.718740127155115</c:v>
                </c:pt>
                <c:pt idx="6">
                  <c:v>70.411210694623435</c:v>
                </c:pt>
                <c:pt idx="7">
                  <c:v>69.271884172657423</c:v>
                </c:pt>
                <c:pt idx="8">
                  <c:v>68.262959591959486</c:v>
                </c:pt>
                <c:pt idx="9">
                  <c:v>67.357948757354947</c:v>
                </c:pt>
                <c:pt idx="10">
                  <c:v>61.370158007885742</c:v>
                </c:pt>
                <c:pt idx="11">
                  <c:v>57.854866282305522</c:v>
                </c:pt>
                <c:pt idx="12">
                  <c:v>55.35888920597499</c:v>
                </c:pt>
                <c:pt idx="13">
                  <c:v>53.42254258517012</c:v>
                </c:pt>
                <c:pt idx="14">
                  <c:v>51.840517053788204</c:v>
                </c:pt>
                <c:pt idx="15">
                  <c:v>50.503162856433264</c:v>
                </c:pt>
                <c:pt idx="16">
                  <c:v>49.344986498281038</c:v>
                </c:pt>
                <c:pt idx="17">
                  <c:v>48.323726796408678</c:v>
                </c:pt>
                <c:pt idx="18">
                  <c:v>47.410520730260629</c:v>
                </c:pt>
                <c:pt idx="19">
                  <c:v>41.419305977512543</c:v>
                </c:pt>
                <c:pt idx="20">
                  <c:v>37.945900763187936</c:v>
                </c:pt>
                <c:pt idx="21">
                  <c:v>35.514704349585635</c:v>
                </c:pt>
                <c:pt idx="22">
                  <c:v>33.663127853769979</c:v>
                </c:pt>
                <c:pt idx="23">
                  <c:v>32.185004978516929</c:v>
                </c:pt>
                <c:pt idx="24">
                  <c:v>30.970249596073284</c:v>
                </c:pt>
                <c:pt idx="25">
                  <c:v>29.953045622907229</c:v>
                </c:pt>
                <c:pt idx="26">
                  <c:v>29.090844116032709</c:v>
                </c:pt>
                <c:pt idx="27">
                  <c:v>28.354506795796659</c:v>
                </c:pt>
                <c:pt idx="28">
                  <c:v>25.987612343939617</c:v>
                </c:pt>
                <c:pt idx="29">
                  <c:v>25.061362449276782</c:v>
                </c:pt>
                <c:pt idx="30">
                  <c:v>25.108100374383</c:v>
                </c:pt>
                <c:pt idx="31">
                  <c:v>25.944242443914902</c:v>
                </c:pt>
                <c:pt idx="32">
                  <c:v>27.476972491360918</c:v>
                </c:pt>
                <c:pt idx="33">
                  <c:v>29.41631852993644</c:v>
                </c:pt>
                <c:pt idx="34">
                  <c:v>30.432946263157628</c:v>
                </c:pt>
                <c:pt idx="35">
                  <c:v>28.868806097642366</c:v>
                </c:pt>
                <c:pt idx="36">
                  <c:v>26.058072494751752</c:v>
                </c:pt>
                <c:pt idx="37">
                  <c:v>23.422460044734677</c:v>
                </c:pt>
                <c:pt idx="38">
                  <c:v>21.215495132388629</c:v>
                </c:pt>
                <c:pt idx="39">
                  <c:v>19.379304331165763</c:v>
                </c:pt>
                <c:pt idx="40">
                  <c:v>17.829688488557561</c:v>
                </c:pt>
                <c:pt idx="41">
                  <c:v>16.499906836064749</c:v>
                </c:pt>
                <c:pt idx="42">
                  <c:v>15.341223147207812</c:v>
                </c:pt>
                <c:pt idx="43">
                  <c:v>14.318189908118615</c:v>
                </c:pt>
                <c:pt idx="44">
                  <c:v>13.404639133536673</c:v>
                </c:pt>
                <c:pt idx="45">
                  <c:v>12.58088247102798</c:v>
                </c:pt>
                <c:pt idx="46">
                  <c:v>11.831825345095886</c:v>
                </c:pt>
                <c:pt idx="47">
                  <c:v>11.145692579606319</c:v>
                </c:pt>
                <c:pt idx="48">
                  <c:v>10.513153862417619</c:v>
                </c:pt>
                <c:pt idx="49">
                  <c:v>9.926712197628957</c:v>
                </c:pt>
                <c:pt idx="50">
                  <c:v>9.3802680325340138</c:v>
                </c:pt>
                <c:pt idx="51">
                  <c:v>8.8688029196525857</c:v>
                </c:pt>
                <c:pt idx="52">
                  <c:v>8.3881460551741522</c:v>
                </c:pt>
                <c:pt idx="53">
                  <c:v>7.9347993213810728</c:v>
                </c:pt>
                <c:pt idx="54">
                  <c:v>7.5058043291682903</c:v>
                </c:pt>
                <c:pt idx="55">
                  <c:v>7.0986400850567328</c:v>
                </c:pt>
                <c:pt idx="56">
                  <c:v>6.7111433096067987</c:v>
                </c:pt>
                <c:pt idx="57">
                  <c:v>6.3414457311550478</c:v>
                </c:pt>
                <c:pt idx="58">
                  <c:v>5.9879242552866883</c:v>
                </c:pt>
                <c:pt idx="59">
                  <c:v>5.6491610093133193</c:v>
                </c:pt>
                <c:pt idx="60">
                  <c:v>5.32391103810102</c:v>
                </c:pt>
                <c:pt idx="61">
                  <c:v>5.0110759845477624</c:v>
                </c:pt>
                <c:pt idx="62">
                  <c:v>4.7096824922073495</c:v>
                </c:pt>
                <c:pt idx="63">
                  <c:v>4.418864364319556</c:v>
                </c:pt>
                <c:pt idx="64">
                  <c:v>4.1378477337511352</c:v>
                </c:pt>
                <c:pt idx="65">
                  <c:v>3.8659386634618205</c:v>
                </c:pt>
                <c:pt idx="66">
                  <c:v>3.6025127220516673</c:v>
                </c:pt>
                <c:pt idx="67">
                  <c:v>3.347006174325426</c:v>
                </c:pt>
                <c:pt idx="68">
                  <c:v>3.0989085002225436</c:v>
                </c:pt>
                <c:pt idx="69">
                  <c:v>2.857756012403442</c:v>
                </c:pt>
                <c:pt idx="70">
                  <c:v>2.6231263872713266</c:v>
                </c:pt>
                <c:pt idx="71">
                  <c:v>2.3946339592061396</c:v>
                </c:pt>
                <c:pt idx="72">
                  <c:v>2.1719256554960387</c:v>
                </c:pt>
                <c:pt idx="73">
                  <c:v>1.9546774715248219</c:v>
                </c:pt>
                <c:pt idx="74">
                  <c:v>1.742591403458686</c:v>
                </c:pt>
                <c:pt idx="75">
                  <c:v>1.535392769923746</c:v>
                </c:pt>
                <c:pt idx="76">
                  <c:v>1.3328278657040029</c:v>
                </c:pt>
                <c:pt idx="77">
                  <c:v>1.1346618998805167</c:v>
                </c:pt>
                <c:pt idx="78">
                  <c:v>0.94067717851193589</c:v>
                </c:pt>
                <c:pt idx="79">
                  <c:v>0.75067149826481938</c:v>
                </c:pt>
                <c:pt idx="80">
                  <c:v>0.56445672260666202</c:v>
                </c:pt>
                <c:pt idx="81">
                  <c:v>0.38185751648584187</c:v>
                </c:pt>
                <c:pt idx="82">
                  <c:v>0.20271021900897918</c:v>
                </c:pt>
                <c:pt idx="83">
                  <c:v>2.6861836619734257E-2</c:v>
                </c:pt>
                <c:pt idx="84">
                  <c:v>-0.14583085820802158</c:v>
                </c:pt>
                <c:pt idx="85">
                  <c:v>-0.31550213564015828</c:v>
                </c:pt>
                <c:pt idx="86">
                  <c:v>-0.48227803561323968</c:v>
                </c:pt>
                <c:pt idx="87">
                  <c:v>-0.646277023017511</c:v>
                </c:pt>
                <c:pt idx="88">
                  <c:v>-0.80761057924381163</c:v>
                </c:pt>
                <c:pt idx="89">
                  <c:v>-0.96638373731669258</c:v>
                </c:pt>
                <c:pt idx="90">
                  <c:v>-1.1226955669053189</c:v>
                </c:pt>
                <c:pt idx="91">
                  <c:v>-1.2766396147067682</c:v>
                </c:pt>
                <c:pt idx="92">
                  <c:v>-1.4283043050112652</c:v>
                </c:pt>
                <c:pt idx="93">
                  <c:v>-1.5777733046696285</c:v>
                </c:pt>
                <c:pt idx="94">
                  <c:v>-1.7251258561738945</c:v>
                </c:pt>
                <c:pt idx="95">
                  <c:v>-1.8704370821215703</c:v>
                </c:pt>
                <c:pt idx="96">
                  <c:v>-2.0137782639518496</c:v>
                </c:pt>
                <c:pt idx="97">
                  <c:v>-2.1552170975095293</c:v>
                </c:pt>
                <c:pt idx="98">
                  <c:v>-2.2948179277029834</c:v>
                </c:pt>
                <c:pt idx="99">
                  <c:v>-2.4326419642693091</c:v>
                </c:pt>
                <c:pt idx="100">
                  <c:v>-2.568747480438625</c:v>
                </c:pt>
                <c:pt idx="101">
                  <c:v>-2.7031899960950283</c:v>
                </c:pt>
                <c:pt idx="102">
                  <c:v>-2.8360224468613144</c:v>
                </c:pt>
                <c:pt idx="103">
                  <c:v>-2.967295340384239</c:v>
                </c:pt>
                <c:pt idx="104">
                  <c:v>-3.0970569009644242</c:v>
                </c:pt>
                <c:pt idx="105">
                  <c:v>-3.2253532035581634</c:v>
                </c:pt>
                <c:pt idx="106">
                  <c:v>-3.352228298074484</c:v>
                </c:pt>
                <c:pt idx="107">
                  <c:v>-3.4777243247988872</c:v>
                </c:pt>
                <c:pt idx="108">
                  <c:v>-3.6018816216936567</c:v>
                </c:pt>
                <c:pt idx="109">
                  <c:v>-3.7247388242517077</c:v>
                </c:pt>
                <c:pt idx="110">
                  <c:v>-3.8463329585163946</c:v>
                </c:pt>
                <c:pt idx="111">
                  <c:v>-3.9666995278217061</c:v>
                </c:pt>
                <c:pt idx="112">
                  <c:v>-4.0858725937557292</c:v>
                </c:pt>
                <c:pt idx="113">
                  <c:v>-4.2038848518038865</c:v>
                </c:pt>
                <c:pt idx="114">
                  <c:v>-4.3207677020870001</c:v>
                </c:pt>
                <c:pt idx="115">
                  <c:v>-4.4365513155720286</c:v>
                </c:pt>
                <c:pt idx="116">
                  <c:v>-4.5512646960997207</c:v>
                </c:pt>
                <c:pt idx="117">
                  <c:v>-4.6649357385435044</c:v>
                </c:pt>
                <c:pt idx="118">
                  <c:v>-4.7775912833863954</c:v>
                </c:pt>
                <c:pt idx="119">
                  <c:v>-4.889257167978573</c:v>
                </c:pt>
                <c:pt idx="120">
                  <c:v>-4.99995827471583</c:v>
                </c:pt>
                <c:pt idx="121">
                  <c:v>-5.1097185763591435</c:v>
                </c:pt>
                <c:pt idx="122">
                  <c:v>-5.2185611786974011</c:v>
                </c:pt>
                <c:pt idx="123">
                  <c:v>-5.3265083607389805</c:v>
                </c:pt>
                <c:pt idx="124">
                  <c:v>-5.4335816126025529</c:v>
                </c:pt>
                <c:pt idx="125">
                  <c:v>-5.5398016712644331</c:v>
                </c:pt>
                <c:pt idx="126">
                  <c:v>-5.6451885543068592</c:v>
                </c:pt>
                <c:pt idx="127">
                  <c:v>-5.7497615918006098</c:v>
                </c:pt>
                <c:pt idx="128">
                  <c:v>-5.8535394564451178</c:v>
                </c:pt>
                <c:pt idx="129">
                  <c:v>-5.9565401920796388</c:v>
                </c:pt>
                <c:pt idx="130">
                  <c:v>-6.0587812406706227</c:v>
                </c:pt>
                <c:pt idx="131">
                  <c:v>-6.1602794678725203</c:v>
                </c:pt>
                <c:pt idx="132">
                  <c:v>-6.261051187252078</c:v>
                </c:pt>
                <c:pt idx="133">
                  <c:v>-6.3611121832596211</c:v>
                </c:pt>
                <c:pt idx="134">
                  <c:v>-6.4604777330247334</c:v>
                </c:pt>
                <c:pt idx="135">
                  <c:v>-6.5591626270481838</c:v>
                </c:pt>
                <c:pt idx="136">
                  <c:v>-6.6571811888569785</c:v>
                </c:pt>
                <c:pt idx="137">
                  <c:v>-6.7545472936845901</c:v>
                </c:pt>
                <c:pt idx="138">
                  <c:v>-6.8512743862340617</c:v>
                </c:pt>
                <c:pt idx="139">
                  <c:v>-6.9473754975780135</c:v>
                </c:pt>
                <c:pt idx="140">
                  <c:v>-7.0428632612454543</c:v>
                </c:pt>
                <c:pt idx="141">
                  <c:v>-7.1377499285423038</c:v>
                </c:pt>
                <c:pt idx="142">
                  <c:v>-7.2320473831492604</c:v>
                </c:pt>
                <c:pt idx="143">
                  <c:v>-7.3257671550376351</c:v>
                </c:pt>
                <c:pt idx="144">
                  <c:v>-7.4189204337414516</c:v>
                </c:pt>
                <c:pt idx="145">
                  <c:v>-7.5115180810211832</c:v>
                </c:pt>
                <c:pt idx="146">
                  <c:v>-7.6035706429525973</c:v>
                </c:pt>
                <c:pt idx="147">
                  <c:v>-7.6950883614718455</c:v>
                </c:pt>
                <c:pt idx="148">
                  <c:v>-7.7860811854060223</c:v>
                </c:pt>
                <c:pt idx="149">
                  <c:v>-7.8765587810166</c:v>
                </c:pt>
                <c:pt idx="150">
                  <c:v>-7.9665305420814274</c:v>
                </c:pt>
                <c:pt idx="151">
                  <c:v>-8.056005599539418</c:v>
                </c:pt>
                <c:pt idx="152">
                  <c:v>-8.1449928307205646</c:v>
                </c:pt>
                <c:pt idx="153">
                  <c:v>-8.2335008681825563</c:v>
                </c:pt>
                <c:pt idx="154">
                  <c:v>-8.3215381081740851</c:v>
                </c:pt>
                <c:pt idx="155">
                  <c:v>-8.409112718743522</c:v>
                </c:pt>
                <c:pt idx="156">
                  <c:v>-8.4962326475107659</c:v>
                </c:pt>
                <c:pt idx="157">
                  <c:v>-8.5829056291190753</c:v>
                </c:pt>
                <c:pt idx="158">
                  <c:v>-8.6691391923822536</c:v>
                </c:pt>
                <c:pt idx="159">
                  <c:v>-8.7549406671424137</c:v>
                </c:pt>
                <c:pt idx="160">
                  <c:v>-8.8403171908520051</c:v>
                </c:pt>
                <c:pt idx="161">
                  <c:v>-8.9252757148934574</c:v>
                </c:pt>
                <c:pt idx="162">
                  <c:v>-9.0098230106488302</c:v>
                </c:pt>
                <c:pt idx="163">
                  <c:v>-9.0939656753311908</c:v>
                </c:pt>
                <c:pt idx="164">
                  <c:v>-9.1777101375889618</c:v>
                </c:pt>
                <c:pt idx="165">
                  <c:v>-9.2610626628936608</c:v>
                </c:pt>
                <c:pt idx="166">
                  <c:v>-9.3440293587209347</c:v>
                </c:pt>
                <c:pt idx="167">
                  <c:v>-9.4266161795344914</c:v>
                </c:pt>
                <c:pt idx="168">
                  <c:v>-9.5088289315815242</c:v>
                </c:pt>
                <c:pt idx="169">
                  <c:v>-9.5906732775084365</c:v>
                </c:pt>
                <c:pt idx="170">
                  <c:v>-9.6721547408045652</c:v>
                </c:pt>
                <c:pt idx="171">
                  <c:v>-9.7532787100816449</c:v>
                </c:pt>
                <c:pt idx="172">
                  <c:v>-9.8340504431961797</c:v>
                </c:pt>
                <c:pt idx="173">
                  <c:v>-9.9144750712214815</c:v>
                </c:pt>
                <c:pt idx="174">
                  <c:v>-9.9945576022759717</c:v>
                </c:pt>
                <c:pt idx="175">
                  <c:v>-10.074302925213773</c:v>
                </c:pt>
                <c:pt idx="176">
                  <c:v>-10.153715813183554</c:v>
                </c:pt>
                <c:pt idx="177">
                  <c:v>-10.232800927061056</c:v>
                </c:pt>
                <c:pt idx="178">
                  <c:v>-10.311562818760729</c:v>
                </c:pt>
                <c:pt idx="179">
                  <c:v>-10.390005934431358</c:v>
                </c:pt>
                <c:pt idx="180">
                  <c:v>-10.468134617540585</c:v>
                </c:pt>
                <c:pt idx="181">
                  <c:v>-10.545953111852777</c:v>
                </c:pt>
                <c:pt idx="182">
                  <c:v>-10.623465564304635</c:v>
                </c:pt>
                <c:pt idx="183">
                  <c:v>-10.700676027782679</c:v>
                </c:pt>
                <c:pt idx="184">
                  <c:v>-10.777588463806449</c:v>
                </c:pt>
                <c:pt idx="185">
                  <c:v>-10.854206745121328</c:v>
                </c:pt>
                <c:pt idx="186">
                  <c:v>-10.930534658204413</c:v>
                </c:pt>
                <c:pt idx="187">
                  <c:v>-11.006575905686937</c:v>
                </c:pt>
                <c:pt idx="188">
                  <c:v>-11.082334108696468</c:v>
                </c:pt>
                <c:pt idx="189">
                  <c:v>-11.157812809121964</c:v>
                </c:pt>
                <c:pt idx="190">
                  <c:v>-11.233015471804727</c:v>
                </c:pt>
                <c:pt idx="191">
                  <c:v>-11.307945486658026</c:v>
                </c:pt>
                <c:pt idx="192">
                  <c:v>-11.382606170718109</c:v>
                </c:pt>
                <c:pt idx="193">
                  <c:v>-11.457000770129174</c:v>
                </c:pt>
                <c:pt idx="194">
                  <c:v>-11.531132462064873</c:v>
                </c:pt>
                <c:pt idx="195">
                  <c:v>-11.605004356588577</c:v>
                </c:pt>
                <c:pt idx="196">
                  <c:v>-11.67861949845477</c:v>
                </c:pt>
                <c:pt idx="197">
                  <c:v>-11.751980868853678</c:v>
                </c:pt>
                <c:pt idx="198">
                  <c:v>-11.825091387101242</c:v>
                </c:pt>
                <c:pt idx="199">
                  <c:v>-11.897953912276435</c:v>
                </c:pt>
                <c:pt idx="200">
                  <c:v>-11.970571244807783</c:v>
                </c:pt>
                <c:pt idx="201">
                  <c:v>-12.042946128010918</c:v>
                </c:pt>
                <c:pt idx="202">
                  <c:v>-12.115081249578999</c:v>
                </c:pt>
                <c:pt idx="203">
                  <c:v>-12.186979243027494</c:v>
                </c:pt>
                <c:pt idx="204">
                  <c:v>-12.258642689095167</c:v>
                </c:pt>
                <c:pt idx="205">
                  <c:v>-12.330074117102587</c:v>
                </c:pt>
                <c:pt idx="206">
                  <c:v>-12.401276006269772</c:v>
                </c:pt>
                <c:pt idx="207">
                  <c:v>-12.472250786994385</c:v>
                </c:pt>
                <c:pt idx="208">
                  <c:v>-12.543000842091761</c:v>
                </c:pt>
                <c:pt idx="209">
                  <c:v>-12.613528507998131</c:v>
                </c:pt>
                <c:pt idx="210">
                  <c:v>-12.683836075938332</c:v>
                </c:pt>
                <c:pt idx="211">
                  <c:v>-12.753925793059135</c:v>
                </c:pt>
                <c:pt idx="212">
                  <c:v>-12.823799863529377</c:v>
                </c:pt>
                <c:pt idx="213">
                  <c:v>-12.893460449608053</c:v>
                </c:pt>
                <c:pt idx="214">
                  <c:v>-12.962909672681382</c:v>
                </c:pt>
                <c:pt idx="215">
                  <c:v>-13.032149614269933</c:v>
                </c:pt>
                <c:pt idx="216">
                  <c:v>-13.101182317006712</c:v>
                </c:pt>
                <c:pt idx="217">
                  <c:v>-13.170009785587304</c:v>
                </c:pt>
                <c:pt idx="218">
                  <c:v>-13.23863398769285</c:v>
                </c:pt>
                <c:pt idx="219">
                  <c:v>-13.307056854886801</c:v>
                </c:pt>
                <c:pt idx="220">
                  <c:v>-13.375280283486369</c:v>
                </c:pt>
                <c:pt idx="221">
                  <c:v>-13.443306135409284</c:v>
                </c:pt>
                <c:pt idx="222">
                  <c:v>-13.51113623899694</c:v>
                </c:pt>
                <c:pt idx="223">
                  <c:v>-13.578772389814446</c:v>
                </c:pt>
                <c:pt idx="224">
                  <c:v>-13.646216351428404</c:v>
                </c:pt>
                <c:pt idx="225">
                  <c:v>-13.713469856163144</c:v>
                </c:pt>
                <c:pt idx="226">
                  <c:v>-14.375889961766582</c:v>
                </c:pt>
                <c:pt idx="227">
                  <c:v>-15.020963870113899</c:v>
                </c:pt>
                <c:pt idx="228">
                  <c:v>-15.65000687952573</c:v>
                </c:pt>
                <c:pt idx="229">
                  <c:v>-16.264143430517887</c:v>
                </c:pt>
                <c:pt idx="230">
                  <c:v>-16.864343955110307</c:v>
                </c:pt>
                <c:pt idx="231">
                  <c:v>-17.451453535815936</c:v>
                </c:pt>
                <c:pt idx="232">
                  <c:v>-18.026214370467947</c:v>
                </c:pt>
                <c:pt idx="233">
                  <c:v>-18.589283512868814</c:v>
                </c:pt>
                <c:pt idx="234">
                  <c:v>-19.141246983011509</c:v>
                </c:pt>
                <c:pt idx="235">
                  <c:v>-19.682631068033182</c:v>
                </c:pt>
                <c:pt idx="236">
                  <c:v>-20.213911435292044</c:v>
                </c:pt>
                <c:pt idx="237">
                  <c:v>-20.735520531095545</c:v>
                </c:pt>
                <c:pt idx="238">
                  <c:v>-21.247853628215807</c:v>
                </c:pt>
                <c:pt idx="239">
                  <c:v>-21.751273802286583</c:v>
                </c:pt>
                <c:pt idx="240">
                  <c:v>-22.246116054289843</c:v>
                </c:pt>
                <c:pt idx="241">
                  <c:v>-22.732690748434685</c:v>
                </c:pt>
                <c:pt idx="242">
                  <c:v>-23.211286498040469</c:v>
                </c:pt>
                <c:pt idx="243">
                  <c:v>-23.682172603796474</c:v>
                </c:pt>
                <c:pt idx="244">
                  <c:v>-24.145601126935794</c:v>
                </c:pt>
                <c:pt idx="245">
                  <c:v>-24.601808662904926</c:v>
                </c:pt>
                <c:pt idx="246">
                  <c:v>-25.051017867888294</c:v>
                </c:pt>
                <c:pt idx="247">
                  <c:v>-25.49343878019446</c:v>
                </c:pt>
                <c:pt idx="248">
                  <c:v>-25.929269970371955</c:v>
                </c:pt>
                <c:pt idx="249">
                  <c:v>-26.358699547499363</c:v>
                </c:pt>
                <c:pt idx="250">
                  <c:v>-26.78190604400325</c:v>
                </c:pt>
                <c:pt idx="251">
                  <c:v>-27.199059197306887</c:v>
                </c:pt>
                <c:pt idx="252">
                  <c:v>-27.610320643374948</c:v>
                </c:pt>
                <c:pt idx="253">
                  <c:v>-28.015844534621319</c:v>
                </c:pt>
                <c:pt idx="254">
                  <c:v>-28.415778092552351</c:v>
                </c:pt>
                <c:pt idx="255">
                  <c:v>-28.810262103821316</c:v>
                </c:pt>
                <c:pt idx="256">
                  <c:v>-29.199431366989597</c:v>
                </c:pt>
                <c:pt idx="257">
                  <c:v>-29.58341509616136</c:v>
                </c:pt>
                <c:pt idx="258">
                  <c:v>-29.962337286731206</c:v>
                </c:pt>
                <c:pt idx="259">
                  <c:v>-30.336317047718765</c:v>
                </c:pt>
                <c:pt idx="260">
                  <c:v>-30.705468904528601</c:v>
                </c:pt>
                <c:pt idx="261">
                  <c:v>-31.06990307544401</c:v>
                </c:pt>
                <c:pt idx="262">
                  <c:v>-31.429725724719063</c:v>
                </c:pt>
                <c:pt idx="263">
                  <c:v>-31.785039194759158</c:v>
                </c:pt>
                <c:pt idx="264">
                  <c:v>-32.135942219563375</c:v>
                </c:pt>
                <c:pt idx="265">
                  <c:v>-32.482530121332744</c:v>
                </c:pt>
                <c:pt idx="266">
                  <c:v>-32.824894991918406</c:v>
                </c:pt>
                <c:pt idx="267">
                  <c:v>-33.163125860585666</c:v>
                </c:pt>
                <c:pt idx="268">
                  <c:v>-33.497308849400213</c:v>
                </c:pt>
                <c:pt idx="269">
                  <c:v>-33.827527317394811</c:v>
                </c:pt>
                <c:pt idx="270">
                  <c:v>-34.153861994547327</c:v>
                </c:pt>
                <c:pt idx="271">
                  <c:v>-34.476391106488585</c:v>
                </c:pt>
                <c:pt idx="272">
                  <c:v>-34.795190490761577</c:v>
                </c:pt>
                <c:pt idx="273">
                  <c:v>-35.110333705367303</c:v>
                </c:pt>
                <c:pt idx="274">
                  <c:v>-35.421892130257206</c:v>
                </c:pt>
                <c:pt idx="275">
                  <c:v>-35.729935062365556</c:v>
                </c:pt>
                <c:pt idx="276">
                  <c:v>-36.034529804716243</c:v>
                </c:pt>
                <c:pt idx="277">
                  <c:v>-36.335741750085731</c:v>
                </c:pt>
                <c:pt idx="278">
                  <c:v>-36.633634459658055</c:v>
                </c:pt>
                <c:pt idx="279">
                  <c:v>-36.92826973706579</c:v>
                </c:pt>
                <c:pt idx="280">
                  <c:v>-37.219707698174005</c:v>
                </c:pt>
                <c:pt idx="281">
                  <c:v>-37.508006836931507</c:v>
                </c:pt>
                <c:pt idx="282">
                  <c:v>-37.793224087583575</c:v>
                </c:pt>
                <c:pt idx="283">
                  <c:v>-38.075414883514213</c:v>
                </c:pt>
                <c:pt idx="284">
                  <c:v>-38.354633212961879</c:v>
                </c:pt>
                <c:pt idx="285">
                  <c:v>-38.630931671831206</c:v>
                </c:pt>
                <c:pt idx="286">
                  <c:v>-38.904361513804055</c:v>
                </c:pt>
                <c:pt idx="287">
                  <c:v>-39.17497269793558</c:v>
                </c:pt>
                <c:pt idx="288">
                  <c:v>-39.442813933905427</c:v>
                </c:pt>
                <c:pt idx="289">
                  <c:v>-39.707932725079999</c:v>
                </c:pt>
                <c:pt idx="290">
                  <c:v>-39.970375409528643</c:v>
                </c:pt>
                <c:pt idx="291">
                  <c:v>-40.230187199125155</c:v>
                </c:pt>
                <c:pt idx="292">
                  <c:v>-40.487412216855425</c:v>
                </c:pt>
                <c:pt idx="293">
                  <c:v>-40.742093532442389</c:v>
                </c:pt>
                <c:pt idx="294">
                  <c:v>-40.994273196390772</c:v>
                </c:pt>
                <c:pt idx="295">
                  <c:v>-41.243992272546194</c:v>
                </c:pt>
                <c:pt idx="296">
                  <c:v>-41.491290869256105</c:v>
                </c:pt>
                <c:pt idx="297">
                  <c:v>-41.736208169213157</c:v>
                </c:pt>
                <c:pt idx="298">
                  <c:v>-41.978782458056173</c:v>
                </c:pt>
                <c:pt idx="299">
                  <c:v>-42.219051151797665</c:v>
                </c:pt>
                <c:pt idx="300">
                  <c:v>-42.457050823142701</c:v>
                </c:pt>
                <c:pt idx="301">
                  <c:v>-42.692817226758599</c:v>
                </c:pt>
                <c:pt idx="302">
                  <c:v>-42.926385323551301</c:v>
                </c:pt>
                <c:pt idx="303">
                  <c:v>-43.157789304000154</c:v>
                </c:pt>
                <c:pt idx="304">
                  <c:v>-43.387062610599401</c:v>
                </c:pt>
                <c:pt idx="305">
                  <c:v>-43.614237959451515</c:v>
                </c:pt>
                <c:pt idx="306">
                  <c:v>-43.839347361054422</c:v>
                </c:pt>
                <c:pt idx="307">
                  <c:v>-44.062422140322106</c:v>
                </c:pt>
                <c:pt idx="308">
                  <c:v>-44.283492955875367</c:v>
                </c:pt>
                <c:pt idx="309">
                  <c:v>-44.502589818637475</c:v>
                </c:pt>
                <c:pt idx="310">
                  <c:v>-44.719742109766976</c:v>
                </c:pt>
                <c:pt idx="311">
                  <c:v>-44.934978597958313</c:v>
                </c:pt>
                <c:pt idx="312">
                  <c:v>-45.148327456138745</c:v>
                </c:pt>
                <c:pt idx="313">
                  <c:v>-45.359816277588664</c:v>
                </c:pt>
                <c:pt idx="314">
                  <c:v>-45.569472091510733</c:v>
                </c:pt>
                <c:pt idx="315">
                  <c:v>-45.777321378071612</c:v>
                </c:pt>
                <c:pt idx="316">
                  <c:v>-45.98339008293916</c:v>
                </c:pt>
                <c:pt idx="317">
                  <c:v>-46.187703631336262</c:v>
                </c:pt>
                <c:pt idx="318">
                  <c:v>-46.390286941631587</c:v>
                </c:pt>
                <c:pt idx="319">
                  <c:v>-46.59116443848643</c:v>
                </c:pt>
                <c:pt idx="320">
                  <c:v>-46.790360065575669</c:v>
                </c:pt>
                <c:pt idx="321">
                  <c:v>-46.987897297899934</c:v>
                </c:pt>
                <c:pt idx="322">
                  <c:v>-47.183799153705628</c:v>
                </c:pt>
                <c:pt idx="323">
                  <c:v>-47.378088206027783</c:v>
                </c:pt>
                <c:pt idx="324">
                  <c:v>-47.570786593870842</c:v>
                </c:pt>
                <c:pt idx="325">
                  <c:v>-47.761916033041139</c:v>
                </c:pt>
                <c:pt idx="326">
                  <c:v>-47.951497826644463</c:v>
                </c:pt>
                <c:pt idx="327">
                  <c:v>-48.139552875261259</c:v>
                </c:pt>
                <c:pt idx="328">
                  <c:v>-48.326101686811768</c:v>
                </c:pt>
                <c:pt idx="329">
                  <c:v>-48.511164386122296</c:v>
                </c:pt>
                <c:pt idx="330">
                  <c:v>-48.694760724203903</c:v>
                </c:pt>
                <c:pt idx="331">
                  <c:v>-48.876910087253748</c:v>
                </c:pt>
                <c:pt idx="332">
                  <c:v>-49.057631505389232</c:v>
                </c:pt>
                <c:pt idx="333">
                  <c:v>-49.236943661124485</c:v>
                </c:pt>
                <c:pt idx="334">
                  <c:v>-49.414864897598356</c:v>
                </c:pt>
                <c:pt idx="335">
                  <c:v>-49.591413226562622</c:v>
                </c:pt>
                <c:pt idx="336">
                  <c:v>-49.766606336138793</c:v>
                </c:pt>
                <c:pt idx="337">
                  <c:v>-49.940461598351639</c:v>
                </c:pt>
                <c:pt idx="338">
                  <c:v>-50.112996076446962</c:v>
                </c:pt>
                <c:pt idx="339">
                  <c:v>-50.284226532001199</c:v>
                </c:pt>
                <c:pt idx="340">
                  <c:v>-50.454169431829669</c:v>
                </c:pt>
                <c:pt idx="341">
                  <c:v>-50.622840954700493</c:v>
                </c:pt>
                <c:pt idx="342">
                  <c:v>-50.790256997860546</c:v>
                </c:pt>
                <c:pt idx="343">
                  <c:v>-50.956433183379708</c:v>
                </c:pt>
                <c:pt idx="344">
                  <c:v>-51.121384864319509</c:v>
                </c:pt>
                <c:pt idx="345">
                  <c:v>-51.285127130731773</c:v>
                </c:pt>
                <c:pt idx="346">
                  <c:v>-51.447674815493052</c:v>
                </c:pt>
                <c:pt idx="347">
                  <c:v>-51.609042499979878</c:v>
                </c:pt>
                <c:pt idx="348">
                  <c:v>-51.769244519590231</c:v>
                </c:pt>
                <c:pt idx="349">
                  <c:v>-51.928294969116003</c:v>
                </c:pt>
                <c:pt idx="350">
                  <c:v>-52.086207707971241</c:v>
                </c:pt>
                <c:pt idx="351">
                  <c:v>-52.242996365280796</c:v>
                </c:pt>
                <c:pt idx="352">
                  <c:v>-52.398674344833708</c:v>
                </c:pt>
                <c:pt idx="353">
                  <c:v>-52.553254829905583</c:v>
                </c:pt>
                <c:pt idx="354">
                  <c:v>-52.706750787954128</c:v>
                </c:pt>
                <c:pt idx="355">
                  <c:v>-52.859174975191578</c:v>
                </c:pt>
                <c:pt idx="356">
                  <c:v>-53.010539941038203</c:v>
                </c:pt>
                <c:pt idx="357">
                  <c:v>-53.160858032460006</c:v>
                </c:pt>
                <c:pt idx="358">
                  <c:v>-53.310141398194688</c:v>
                </c:pt>
                <c:pt idx="359">
                  <c:v>-53.458401992868929</c:v>
                </c:pt>
                <c:pt idx="360">
                  <c:v>-53.605651581010378</c:v>
                </c:pt>
                <c:pt idx="361">
                  <c:v>-53.751901740957599</c:v>
                </c:pt>
                <c:pt idx="362">
                  <c:v>-53.897163868670916</c:v>
                </c:pt>
                <c:pt idx="363">
                  <c:v>-54.041449181447156</c:v>
                </c:pt>
                <c:pt idx="364">
                  <c:v>-54.184768721541268</c:v>
                </c:pt>
                <c:pt idx="365">
                  <c:v>-54.327133359697257</c:v>
                </c:pt>
                <c:pt idx="366">
                  <c:v>-54.468553798591515</c:v>
                </c:pt>
                <c:pt idx="367">
                  <c:v>-54.609040576190814</c:v>
                </c:pt>
                <c:pt idx="368">
                  <c:v>-54.748604069027522</c:v>
                </c:pt>
                <c:pt idx="369">
                  <c:v>-54.887254495394522</c:v>
                </c:pt>
                <c:pt idx="370">
                  <c:v>-55.025001918462102</c:v>
                </c:pt>
                <c:pt idx="371">
                  <c:v>-55.161856249319072</c:v>
                </c:pt>
                <c:pt idx="372">
                  <c:v>-55.297827249940219</c:v>
                </c:pt>
                <c:pt idx="373">
                  <c:v>-55.432924536082396</c:v>
                </c:pt>
                <c:pt idx="374">
                  <c:v>-55.567157580110973</c:v>
                </c:pt>
                <c:pt idx="375">
                  <c:v>-55.700535713758931</c:v>
                </c:pt>
                <c:pt idx="376">
                  <c:v>-55.833068130820337</c:v>
                </c:pt>
                <c:pt idx="377">
                  <c:v>-55.964763889779981</c:v>
                </c:pt>
                <c:pt idx="378">
                  <c:v>-56.095631916381159</c:v>
                </c:pt>
                <c:pt idx="379">
                  <c:v>-56.225681006133136</c:v>
                </c:pt>
                <c:pt idx="380">
                  <c:v>-56.354919826760067</c:v>
                </c:pt>
                <c:pt idx="381">
                  <c:v>-56.483356920592989</c:v>
                </c:pt>
                <c:pt idx="382">
                  <c:v>-56.61100070690641</c:v>
                </c:pt>
                <c:pt idx="383">
                  <c:v>-56.737859484200996</c:v>
                </c:pt>
                <c:pt idx="384">
                  <c:v>-56.863941432433933</c:v>
                </c:pt>
                <c:pt idx="385">
                  <c:v>-56.989254615198263</c:v>
                </c:pt>
                <c:pt idx="386">
                  <c:v>-57.113806981852697</c:v>
                </c:pt>
                <c:pt idx="387">
                  <c:v>-57.237606369603064</c:v>
                </c:pt>
                <c:pt idx="388">
                  <c:v>-57.360660505536949</c:v>
                </c:pt>
                <c:pt idx="389">
                  <c:v>-57.482977008612515</c:v>
                </c:pt>
                <c:pt idx="390">
                  <c:v>-57.604563391602909</c:v>
                </c:pt>
                <c:pt idx="391">
                  <c:v>-57.725427062997369</c:v>
                </c:pt>
                <c:pt idx="392">
                  <c:v>-57.845575328860122</c:v>
                </c:pt>
                <c:pt idx="393">
                  <c:v>-57.965015394648347</c:v>
                </c:pt>
                <c:pt idx="394">
                  <c:v>-58.083754366990057</c:v>
                </c:pt>
                <c:pt idx="395">
                  <c:v>-58.201799255423161</c:v>
                </c:pt>
                <c:pt idx="396">
                  <c:v>-58.319156974096522</c:v>
                </c:pt>
                <c:pt idx="397">
                  <c:v>-58.435834343434223</c:v>
                </c:pt>
                <c:pt idx="398">
                  <c:v>-58.551838091763727</c:v>
                </c:pt>
                <c:pt idx="399">
                  <c:v>-58.667174856909114</c:v>
                </c:pt>
                <c:pt idx="400">
                  <c:v>-58.781851187750064</c:v>
                </c:pt>
                <c:pt idx="401">
                  <c:v>-58.895873545747705</c:v>
                </c:pt>
                <c:pt idx="402">
                  <c:v>-59.009248306437897</c:v>
                </c:pt>
                <c:pt idx="403">
                  <c:v>-59.121981760893021</c:v>
                </c:pt>
                <c:pt idx="404">
                  <c:v>-59.234080117152921</c:v>
                </c:pt>
                <c:pt idx="405">
                  <c:v>-59.34554950162579</c:v>
                </c:pt>
                <c:pt idx="406">
                  <c:v>-59.456395960459858</c:v>
                </c:pt>
                <c:pt idx="407">
                  <c:v>-59.56662546088647</c:v>
                </c:pt>
                <c:pt idx="408">
                  <c:v>-59.676243892535332</c:v>
                </c:pt>
                <c:pt idx="409">
                  <c:v>-59.785257068722686</c:v>
                </c:pt>
                <c:pt idx="410">
                  <c:v>-59.893670727712916</c:v>
                </c:pt>
                <c:pt idx="411">
                  <c:v>-60.001490533954353</c:v>
                </c:pt>
                <c:pt idx="412">
                  <c:v>-60.108722079289947</c:v>
                </c:pt>
                <c:pt idx="413">
                  <c:v>-60.215370884143326</c:v>
                </c:pt>
                <c:pt idx="414">
                  <c:v>-60.321442398680816</c:v>
                </c:pt>
                <c:pt idx="415">
                  <c:v>-60.426942003950181</c:v>
                </c:pt>
                <c:pt idx="416">
                  <c:v>-60.531875012996458</c:v>
                </c:pt>
                <c:pt idx="417">
                  <c:v>-60.636246671955476</c:v>
                </c:pt>
                <c:pt idx="418">
                  <c:v>-60.740062161125714</c:v>
                </c:pt>
                <c:pt idx="419">
                  <c:v>-60.843326596018841</c:v>
                </c:pt>
                <c:pt idx="420">
                  <c:v>-60.946045028389605</c:v>
                </c:pt>
                <c:pt idx="421">
                  <c:v>-61.048222447245379</c:v>
                </c:pt>
                <c:pt idx="422">
                  <c:v>-61.14986377983611</c:v>
                </c:pt>
                <c:pt idx="423">
                  <c:v>-61.250973892624778</c:v>
                </c:pt>
                <c:pt idx="424">
                  <c:v>-61.35155759223916</c:v>
                </c:pt>
                <c:pt idx="425">
                  <c:v>-61.451619626405119</c:v>
                </c:pt>
                <c:pt idx="426">
                  <c:v>-61.551164684861973</c:v>
                </c:pt>
                <c:pt idx="427">
                  <c:v>-61.650197400260176</c:v>
                </c:pt>
                <c:pt idx="428">
                  <c:v>-61.748722349042026</c:v>
                </c:pt>
                <c:pt idx="429">
                  <c:v>-61.846744052305453</c:v>
                </c:pt>
                <c:pt idx="430">
                  <c:v>-61.944266976651512</c:v>
                </c:pt>
                <c:pt idx="431">
                  <c:v>-62.041295535015834</c:v>
                </c:pt>
                <c:pt idx="432">
                  <c:v>-62.13783408748445</c:v>
                </c:pt>
                <c:pt idx="433">
                  <c:v>-62.233886942094337</c:v>
                </c:pt>
                <c:pt idx="434">
                  <c:v>-62.329458355618996</c:v>
                </c:pt>
                <c:pt idx="435">
                  <c:v>-62.424552534339455</c:v>
                </c:pt>
                <c:pt idx="436">
                  <c:v>-62.5191736348009</c:v>
                </c:pt>
                <c:pt idx="437">
                  <c:v>-62.613325764555505</c:v>
                </c:pt>
                <c:pt idx="438">
                  <c:v>-62.707012982891428</c:v>
                </c:pt>
                <c:pt idx="439">
                  <c:v>-62.800239301548615</c:v>
                </c:pt>
                <c:pt idx="440">
                  <c:v>-62.893008685421414</c:v>
                </c:pt>
                <c:pt idx="441">
                  <c:v>-62.985325053248509</c:v>
                </c:pt>
                <c:pt idx="442">
                  <c:v>-63.077192278290326</c:v>
                </c:pt>
                <c:pt idx="443">
                  <c:v>-63.168614188994205</c:v>
                </c:pt>
                <c:pt idx="444">
                  <c:v>-63.259594569647682</c:v>
                </c:pt>
                <c:pt idx="445">
                  <c:v>-63.350137161019973</c:v>
                </c:pt>
                <c:pt idx="446">
                  <c:v>-63.440245660992119</c:v>
                </c:pt>
                <c:pt idx="447">
                  <c:v>-63.529923725175863</c:v>
                </c:pt>
                <c:pt idx="448">
                  <c:v>-63.619174967521602</c:v>
                </c:pt>
                <c:pt idx="449">
                  <c:v>-63.7080029609156</c:v>
                </c:pt>
                <c:pt idx="450">
                  <c:v>-63.796411237766705</c:v>
                </c:pt>
                <c:pt idx="451">
                  <c:v>-63.884403290582782</c:v>
                </c:pt>
                <c:pt idx="452">
                  <c:v>-63.971982572537144</c:v>
                </c:pt>
                <c:pt idx="453">
                  <c:v>-64.059152498025057</c:v>
                </c:pt>
                <c:pt idx="454">
                  <c:v>-64.145916443210609</c:v>
                </c:pt>
                <c:pt idx="455">
                  <c:v>-64.232277746564193</c:v>
                </c:pt>
                <c:pt idx="456">
                  <c:v>-64.318239709390781</c:v>
                </c:pt>
                <c:pt idx="457">
                  <c:v>-64.403805596348974</c:v>
                </c:pt>
                <c:pt idx="458">
                  <c:v>-64.488978635961359</c:v>
                </c:pt>
                <c:pt idx="459">
                  <c:v>-64.573762021116067</c:v>
                </c:pt>
                <c:pt idx="460">
                  <c:v>-64.658158909559972</c:v>
                </c:pt>
                <c:pt idx="461">
                  <c:v>-64.742172424383327</c:v>
                </c:pt>
                <c:pt idx="462">
                  <c:v>-64.825805654496449</c:v>
                </c:pt>
                <c:pt idx="463">
                  <c:v>-64.909061655098327</c:v>
                </c:pt>
                <c:pt idx="464">
                  <c:v>-64.99194344813732</c:v>
                </c:pt>
                <c:pt idx="465">
                  <c:v>-65.074454022764314</c:v>
                </c:pt>
                <c:pt idx="466">
                  <c:v>-65.156596335778261</c:v>
                </c:pt>
                <c:pt idx="467">
                  <c:v>-65.23837331206434</c:v>
                </c:pt>
                <c:pt idx="468">
                  <c:v>-65.319787845024905</c:v>
                </c:pt>
                <c:pt idx="469">
                  <c:v>-65.400842797003421</c:v>
                </c:pt>
                <c:pt idx="470">
                  <c:v>-65.481540999701309</c:v>
                </c:pt>
                <c:pt idx="471">
                  <c:v>-65.561885254588049</c:v>
                </c:pt>
                <c:pt idx="472">
                  <c:v>-65.641878333304717</c:v>
                </c:pt>
                <c:pt idx="473">
                  <c:v>-65.721522978060776</c:v>
                </c:pt>
                <c:pt idx="474">
                  <c:v>-65.800821902024566</c:v>
                </c:pt>
                <c:pt idx="475">
                  <c:v>-65.879777789707504</c:v>
                </c:pt>
                <c:pt idx="476">
                  <c:v>-65.958393297342084</c:v>
                </c:pt>
                <c:pt idx="477">
                  <c:v>-66.036671053253812</c:v>
                </c:pt>
                <c:pt idx="478">
                  <c:v>-66.114613658227213</c:v>
                </c:pt>
                <c:pt idx="479">
                  <c:v>-66.192223685866068</c:v>
                </c:pt>
                <c:pt idx="480">
                  <c:v>-66.269503682947828</c:v>
                </c:pt>
                <c:pt idx="481">
                  <c:v>-66.346456169772509</c:v>
                </c:pt>
                <c:pt idx="482">
                  <c:v>-66.423083640506107</c:v>
                </c:pt>
                <c:pt idx="483">
                  <c:v>-66.499388563518522</c:v>
                </c:pt>
                <c:pt idx="484">
                  <c:v>-66.575373381716261</c:v>
                </c:pt>
                <c:pt idx="485">
                  <c:v>-66.65104051286994</c:v>
                </c:pt>
                <c:pt idx="486">
                  <c:v>-66.726392349936674</c:v>
                </c:pt>
                <c:pt idx="487">
                  <c:v>-66.801431261377459</c:v>
                </c:pt>
                <c:pt idx="488">
                  <c:v>-66.876159591469701</c:v>
                </c:pt>
                <c:pt idx="489">
                  <c:v>-66.950579660614807</c:v>
                </c:pt>
                <c:pt idx="490">
                  <c:v>-67.024693765641189</c:v>
                </c:pt>
                <c:pt idx="491">
                  <c:v>-67.098504180102495</c:v>
                </c:pt>
                <c:pt idx="492">
                  <c:v>-67.172013154571431</c:v>
                </c:pt>
                <c:pt idx="493">
                  <c:v>-67.24522291692891</c:v>
                </c:pt>
                <c:pt idx="494">
                  <c:v>-67.318135672649021</c:v>
                </c:pt>
                <c:pt idx="495">
                  <c:v>-67.390753605079468</c:v>
                </c:pt>
                <c:pt idx="496">
                  <c:v>-67.463078875718011</c:v>
                </c:pt>
                <c:pt idx="497">
                  <c:v>-67.535113624484524</c:v>
                </c:pt>
                <c:pt idx="498">
                  <c:v>-67.606859969989131</c:v>
                </c:pt>
                <c:pt idx="499">
                  <c:v>-67.678320009796195</c:v>
                </c:pt>
                <c:pt idx="500">
                  <c:v>-67.749495820684501</c:v>
                </c:pt>
                <c:pt idx="501">
                  <c:v>-67.820389458903449</c:v>
                </c:pt>
                <c:pt idx="502">
                  <c:v>-67.891002960425553</c:v>
                </c:pt>
                <c:pt idx="503">
                  <c:v>-67.961338341195102</c:v>
                </c:pt>
                <c:pt idx="504">
                  <c:v>-68.031397597373214</c:v>
                </c:pt>
                <c:pt idx="505">
                  <c:v>-68.101182705579291</c:v>
                </c:pt>
                <c:pt idx="506">
                  <c:v>-68.170695623128864</c:v>
                </c:pt>
                <c:pt idx="507">
                  <c:v>-68.23993828826805</c:v>
                </c:pt>
                <c:pt idx="508">
                  <c:v>-68.308912620404541</c:v>
                </c:pt>
                <c:pt idx="509">
                  <c:v>-68.377620520335199</c:v>
                </c:pt>
                <c:pt idx="510">
                  <c:v>-68.446063870470425</c:v>
                </c:pt>
                <c:pt idx="511">
                  <c:v>-68.514244535055226</c:v>
                </c:pt>
                <c:pt idx="512">
                  <c:v>-68.582164360387111</c:v>
                </c:pt>
                <c:pt idx="513">
                  <c:v>-68.649825175030827</c:v>
                </c:pt>
                <c:pt idx="514">
                  <c:v>-68.717228790030063</c:v>
                </c:pt>
                <c:pt idx="515">
                  <c:v>-68.78437699911612</c:v>
                </c:pt>
                <c:pt idx="516">
                  <c:v>-68.851271578913497</c:v>
                </c:pt>
                <c:pt idx="517">
                  <c:v>-68.917914289142715</c:v>
                </c:pt>
                <c:pt idx="518">
                  <c:v>-68.984306872820127</c:v>
                </c:pt>
                <c:pt idx="519">
                  <c:v>-69.050451056454975</c:v>
                </c:pt>
                <c:pt idx="520">
                  <c:v>-69.116348550243629</c:v>
                </c:pt>
                <c:pt idx="521">
                  <c:v>-69.182001048261071</c:v>
                </c:pt>
                <c:pt idx="522">
                  <c:v>-69.247410228649812</c:v>
                </c:pt>
                <c:pt idx="523">
                  <c:v>-69.31257775380594</c:v>
                </c:pt>
                <c:pt idx="524">
                  <c:v>-69.377505270562779</c:v>
                </c:pt>
                <c:pt idx="525">
                  <c:v>-69.442194410371854</c:v>
                </c:pt>
                <c:pt idx="526">
                  <c:v>-69.506646789481451</c:v>
                </c:pt>
                <c:pt idx="527">
                  <c:v>-69.57086400911254</c:v>
                </c:pt>
                <c:pt idx="528">
                  <c:v>-69.634847655632484</c:v>
                </c:pt>
                <c:pt idx="529">
                  <c:v>-69.698599300726073</c:v>
                </c:pt>
                <c:pt idx="530">
                  <c:v>-69.762120501564539</c:v>
                </c:pt>
                <c:pt idx="531">
                  <c:v>-69.825412800971918</c:v>
                </c:pt>
                <c:pt idx="532">
                  <c:v>-69.888477727589319</c:v>
                </c:pt>
                <c:pt idx="533">
                  <c:v>-69.951316796036963</c:v>
                </c:pt>
                <c:pt idx="534">
                  <c:v>-70.013931507073906</c:v>
                </c:pt>
                <c:pt idx="535">
                  <c:v>-70.076323347755732</c:v>
                </c:pt>
                <c:pt idx="536">
                  <c:v>-70.138493791589894</c:v>
                </c:pt>
                <c:pt idx="537">
                  <c:v>-70.200444298689163</c:v>
                </c:pt>
                <c:pt idx="538">
                  <c:v>-70.262176315922943</c:v>
                </c:pt>
                <c:pt idx="539">
                  <c:v>-70.323691277066416</c:v>
                </c:pt>
                <c:pt idx="540">
                  <c:v>-70.384990602947965</c:v>
                </c:pt>
                <c:pt idx="541">
                  <c:v>-70.446075701594296</c:v>
                </c:pt>
                <c:pt idx="542">
                  <c:v>-70.506947968373836</c:v>
                </c:pt>
                <c:pt idx="543">
                  <c:v>-70.567608786138209</c:v>
                </c:pt>
                <c:pt idx="544">
                  <c:v>-70.62805952536165</c:v>
                </c:pt>
                <c:pt idx="545">
                  <c:v>-70.688301544278843</c:v>
                </c:pt>
                <c:pt idx="546">
                  <c:v>-70.748336189020648</c:v>
                </c:pt>
                <c:pt idx="547">
                  <c:v>-70.80816479374829</c:v>
                </c:pt>
                <c:pt idx="548">
                  <c:v>-70.867788680785566</c:v>
                </c:pt>
                <c:pt idx="549">
                  <c:v>-70.927209160749427</c:v>
                </c:pt>
                <c:pt idx="550">
                  <c:v>-70.986427532678903</c:v>
                </c:pt>
                <c:pt idx="551">
                  <c:v>-71.045445084162139</c:v>
                </c:pt>
                <c:pt idx="552">
                  <c:v>-71.104263091462002</c:v>
                </c:pt>
                <c:pt idx="553">
                  <c:v>-71.162882819639862</c:v>
                </c:pt>
                <c:pt idx="554">
                  <c:v>-71.221305522677852</c:v>
                </c:pt>
                <c:pt idx="555">
                  <c:v>-71.279532443599621</c:v>
                </c:pt>
                <c:pt idx="556">
                  <c:v>-71.337564814589328</c:v>
                </c:pt>
                <c:pt idx="557">
                  <c:v>-71.395403857109244</c:v>
                </c:pt>
                <c:pt idx="558">
                  <c:v>-71.453050782015794</c:v>
                </c:pt>
                <c:pt idx="559">
                  <c:v>-71.510506789674167</c:v>
                </c:pt>
                <c:pt idx="560">
                  <c:v>-71.567773070071269</c:v>
                </c:pt>
                <c:pt idx="561">
                  <c:v>-71.624850802927483</c:v>
                </c:pt>
                <c:pt idx="562">
                  <c:v>-71.681741157806812</c:v>
                </c:pt>
                <c:pt idx="563">
                  <c:v>-71.738445294225741</c:v>
                </c:pt>
                <c:pt idx="564">
                  <c:v>-71.794964361760549</c:v>
                </c:pt>
                <c:pt idx="565">
                  <c:v>-71.851299500153488</c:v>
                </c:pt>
                <c:pt idx="566">
                  <c:v>-71.907451839417377</c:v>
                </c:pt>
                <c:pt idx="567">
                  <c:v>-71.963422499939057</c:v>
                </c:pt>
                <c:pt idx="568">
                  <c:v>-72.019212592581482</c:v>
                </c:pt>
                <c:pt idx="569">
                  <c:v>-72.074823218784474</c:v>
                </c:pt>
                <c:pt idx="570">
                  <c:v>-72.130255470664252</c:v>
                </c:pt>
                <c:pt idx="571">
                  <c:v>-72.185510431111737</c:v>
                </c:pt>
                <c:pt idx="572">
                  <c:v>-72.240589173889617</c:v>
                </c:pt>
                <c:pt idx="573">
                  <c:v>-72.295492763728149</c:v>
                </c:pt>
                <c:pt idx="574">
                  <c:v>-72.350222256419812</c:v>
                </c:pt>
                <c:pt idx="575">
                  <c:v>-72.404778698912764</c:v>
                </c:pt>
                <c:pt idx="576">
                  <c:v>-72.459163129403223</c:v>
                </c:pt>
                <c:pt idx="577">
                  <c:v>-72.513376577426556</c:v>
                </c:pt>
                <c:pt idx="578">
                  <c:v>-72.567420063947324</c:v>
                </c:pt>
                <c:pt idx="579">
                  <c:v>-72.621294601448227</c:v>
                </c:pt>
                <c:pt idx="580">
                  <c:v>-72.67500119401798</c:v>
                </c:pt>
                <c:pt idx="581">
                  <c:v>-72.728540837437961</c:v>
                </c:pt>
                <c:pt idx="582">
                  <c:v>-72.781914519268028</c:v>
                </c:pt>
                <c:pt idx="583">
                  <c:v>-72.835123218931059</c:v>
                </c:pt>
                <c:pt idx="584">
                  <c:v>-72.8881679077966</c:v>
                </c:pt>
                <c:pt idx="585">
                  <c:v>-72.941049549263482</c:v>
                </c:pt>
                <c:pt idx="586">
                  <c:v>-72.993769098841341</c:v>
                </c:pt>
                <c:pt idx="587">
                  <c:v>-73.0463275042313</c:v>
                </c:pt>
                <c:pt idx="588">
                  <c:v>-73.098725705405514</c:v>
                </c:pt>
                <c:pt idx="589">
                  <c:v>-73.15096463468582</c:v>
                </c:pt>
                <c:pt idx="590">
                  <c:v>-73.20304521682155</c:v>
                </c:pt>
                <c:pt idx="591">
                  <c:v>-73.254968369066148</c:v>
                </c:pt>
                <c:pt idx="592">
                  <c:v>-73.306735001253159</c:v>
                </c:pt>
                <c:pt idx="593">
                  <c:v>-73.358346015871064</c:v>
                </c:pt>
                <c:pt idx="594">
                  <c:v>-73.409802308137373</c:v>
                </c:pt>
                <c:pt idx="595">
                  <c:v>-73.461104766071784</c:v>
                </c:pt>
                <c:pt idx="596">
                  <c:v>-73.512254270568462</c:v>
                </c:pt>
                <c:pt idx="597">
                  <c:v>-73.5632516954674</c:v>
                </c:pt>
                <c:pt idx="598">
                  <c:v>-73.614097907625094</c:v>
                </c:pt>
                <c:pt idx="599">
                  <c:v>-73.664793766984218</c:v>
                </c:pt>
                <c:pt idx="600">
                  <c:v>-73.715340126642545</c:v>
                </c:pt>
                <c:pt idx="601">
                  <c:v>-73.765737832921033</c:v>
                </c:pt>
                <c:pt idx="602">
                  <c:v>-73.815987725431157</c:v>
                </c:pt>
                <c:pt idx="603">
                  <c:v>-73.866090637141369</c:v>
                </c:pt>
                <c:pt idx="604">
                  <c:v>-73.916047394442856</c:v>
                </c:pt>
                <c:pt idx="605">
                  <c:v>-73.965858817214439</c:v>
                </c:pt>
                <c:pt idx="606">
                  <c:v>-76.2875260512251</c:v>
                </c:pt>
                <c:pt idx="607">
                  <c:v>-78.329988279081533</c:v>
                </c:pt>
                <c:pt idx="608">
                  <c:v>-80.15277507391184</c:v>
                </c:pt>
                <c:pt idx="609">
                  <c:v>-81.798712146705128</c:v>
                </c:pt>
                <c:pt idx="610">
                  <c:v>-83.299478389212723</c:v>
                </c:pt>
                <c:pt idx="611">
                  <c:v>-84.679082276701564</c:v>
                </c:pt>
                <c:pt idx="612">
                  <c:v>-85.956108903306685</c:v>
                </c:pt>
                <c:pt idx="613">
                  <c:v>-87.145215214992646</c:v>
                </c:pt>
                <c:pt idx="614">
                  <c:v>-88.258151224131524</c:v>
                </c:pt>
                <c:pt idx="615">
                  <c:v>-89.304474024074395</c:v>
                </c:pt>
                <c:pt idx="616">
                  <c:v>-90.292057698119024</c:v>
                </c:pt>
                <c:pt idx="617">
                  <c:v>-91.227464515807739</c:v>
                </c:pt>
                <c:pt idx="618">
                  <c:v>-91.587644529820693</c:v>
                </c:pt>
                <c:pt idx="619">
                  <c:v>-91.9406502795363</c:v>
                </c:pt>
                <c:pt idx="620">
                  <c:v>-92.28677982935956</c:v>
                </c:pt>
                <c:pt idx="621">
                  <c:v>-92.626313125725218</c:v>
                </c:pt>
                <c:pt idx="622">
                  <c:v>-92.959513435329839</c:v>
                </c:pt>
                <c:pt idx="623">
                  <c:v>-93.286628643814296</c:v>
                </c:pt>
                <c:pt idx="624">
                  <c:v>-93.607892430741586</c:v>
                </c:pt>
                <c:pt idx="625">
                  <c:v>-93.92352533467205</c:v>
                </c:pt>
                <c:pt idx="626">
                  <c:v>-94.233735720385965</c:v>
                </c:pt>
                <c:pt idx="627">
                  <c:v>-94.538720658800543</c:v>
                </c:pt>
                <c:pt idx="628">
                  <c:v>-94.8386667288338</c:v>
                </c:pt>
                <c:pt idx="629">
                  <c:v>-95.133750749349929</c:v>
                </c:pt>
                <c:pt idx="630">
                  <c:v>-95.424140448354564</c:v>
                </c:pt>
                <c:pt idx="631">
                  <c:v>-95.709995075769143</c:v>
                </c:pt>
                <c:pt idx="632">
                  <c:v>-95.991465965385018</c:v>
                </c:pt>
                <c:pt idx="633">
                  <c:v>-96.268697050962473</c:v>
                </c:pt>
                <c:pt idx="634">
                  <c:v>-96.541825340885623</c:v>
                </c:pt>
                <c:pt idx="635">
                  <c:v>-96.810981355298026</c:v>
                </c:pt>
                <c:pt idx="636">
                  <c:v>-97.076289529219636</c:v>
                </c:pt>
                <c:pt idx="637">
                  <c:v>-97.337868584770376</c:v>
                </c:pt>
                <c:pt idx="638">
                  <c:v>-97.595831875297776</c:v>
                </c:pt>
                <c:pt idx="639">
                  <c:v>-97.85028770391493</c:v>
                </c:pt>
                <c:pt idx="640">
                  <c:v>-98.101339618699285</c:v>
                </c:pt>
                <c:pt idx="641">
                  <c:v>-98.349086686575035</c:v>
                </c:pt>
                <c:pt idx="642">
                  <c:v>-98.593623747701287</c:v>
                </c:pt>
                <c:pt idx="643">
                  <c:v>-98.835041652008911</c:v>
                </c:pt>
                <c:pt idx="644">
                  <c:v>-99.073427479369826</c:v>
                </c:pt>
                <c:pt idx="645">
                  <c:v>-99.308864744741214</c:v>
                </c:pt>
                <c:pt idx="646">
                  <c:v>-99.541433589499974</c:v>
                </c:pt>
                <c:pt idx="647">
                  <c:v>-99.771210960070221</c:v>
                </c:pt>
                <c:pt idx="648">
                  <c:v>-99.998270774844556</c:v>
                </c:pt>
                <c:pt idx="649">
                  <c:v>-100.22268408031027</c:v>
                </c:pt>
                <c:pt idx="650">
                  <c:v>-100.44451919720859</c:v>
                </c:pt>
                <c:pt idx="651">
                  <c:v>-100.66384185748304</c:v>
                </c:pt>
                <c:pt idx="652">
                  <c:v>-100.88071533270634</c:v>
                </c:pt>
                <c:pt idx="653">
                  <c:v>-101.09520055461614</c:v>
                </c:pt>
                <c:pt idx="654">
                  <c:v>-101.30735622833542</c:v>
                </c:pt>
                <c:pt idx="655">
                  <c:v>-101.51723893880616</c:v>
                </c:pt>
                <c:pt idx="656">
                  <c:v>-101.72490325091943</c:v>
                </c:pt>
                <c:pt idx="657">
                  <c:v>-101.93040180378647</c:v>
                </c:pt>
                <c:pt idx="658">
                  <c:v>-102.13378539955869</c:v>
                </c:pt>
                <c:pt idx="659">
                  <c:v>-102.33510308717138</c:v>
                </c:pt>
                <c:pt idx="660">
                  <c:v>-102.53440224135707</c:v>
                </c:pt>
                <c:pt idx="661">
                  <c:v>-102.73172863724623</c:v>
                </c:pt>
                <c:pt idx="662">
                  <c:v>-102.92712652084928</c:v>
                </c:pt>
                <c:pt idx="663">
                  <c:v>-103.12063867569029</c:v>
                </c:pt>
                <c:pt idx="664">
                  <c:v>-103.31230648584332</c:v>
                </c:pt>
                <c:pt idx="665">
                  <c:v>-103.50216999560237</c:v>
                </c:pt>
                <c:pt idx="666">
                  <c:v>-103.6902679659996</c:v>
                </c:pt>
                <c:pt idx="667">
                  <c:v>-103.87663792836996</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4.606192904388597</c:v>
                </c:pt>
              </c:numCache>
            </c:numRef>
          </c:xVal>
          <c:yVal>
            <c:numRef>
              <c:f>'Bode Plots Calculations'!$BF$683</c:f>
              <c:numCache>
                <c:formatCode>General</c:formatCode>
                <c:ptCount val="1"/>
                <c:pt idx="0">
                  <c:v>30.318140095751673</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3.1231346796263022</c:v>
                </c:pt>
              </c:numCache>
            </c:numRef>
          </c:xVal>
          <c:yVal>
            <c:numRef>
              <c:f>'Bode Plots Calculations'!$BF$684</c:f>
              <c:numCache>
                <c:formatCode>General</c:formatCode>
                <c:ptCount val="1"/>
                <c:pt idx="0">
                  <c:v>26.261135255008085</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5.5406420634902132</c:v>
                </c:pt>
              </c:numCache>
            </c:numRef>
          </c:xVal>
          <c:yVal>
            <c:numRef>
              <c:f>'Bode Plots Calculations'!$BF$685</c:f>
              <c:numCache>
                <c:formatCode>General</c:formatCode>
                <c:ptCount val="1"/>
                <c:pt idx="0">
                  <c:v>25.82936280227387</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92.26373523116311</c:v>
                </c:pt>
              </c:numCache>
            </c:numRef>
          </c:xVal>
          <c:yVal>
            <c:numRef>
              <c:f>'Bode Plots Calculations'!$BF$686</c:f>
              <c:numCache>
                <c:formatCode>General</c:formatCode>
                <c:ptCount val="1"/>
                <c:pt idx="0">
                  <c:v>-12.65064095896097</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1752.078555270356</c:v>
                </c:pt>
              </c:numCache>
            </c:numRef>
          </c:xVal>
          <c:yVal>
            <c:numRef>
              <c:f>'Bode Plots Calculations'!$BF$687</c:f>
              <c:numCache>
                <c:formatCode>General</c:formatCode>
                <c:ptCount val="1"/>
                <c:pt idx="0">
                  <c:v>-71.303680699107147</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1326.2911939479698</c:v>
                </c:pt>
              </c:numCache>
            </c:numRef>
          </c:xVal>
          <c:yVal>
            <c:numRef>
              <c:f>'Bode Plots Calculations'!$BF$682</c:f>
              <c:numCache>
                <c:formatCode>General</c:formatCode>
                <c:ptCount val="1"/>
                <c:pt idx="0">
                  <c:v>-65.502322790599905</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-44.910518666295587</c:v>
                </c:pt>
                <c:pt idx="1">
                  <c:v>-63.335060377528016</c:v>
                </c:pt>
                <c:pt idx="2">
                  <c:v>-71.454792052330276</c:v>
                </c:pt>
                <c:pt idx="3">
                  <c:v>-75.838478097370341</c:v>
                </c:pt>
                <c:pt idx="4">
                  <c:v>-78.54690572163581</c:v>
                </c:pt>
                <c:pt idx="5">
                  <c:v>-80.374938651111947</c:v>
                </c:pt>
                <c:pt idx="6">
                  <c:v>-81.686527807876899</c:v>
                </c:pt>
                <c:pt idx="7">
                  <c:v>-82.670291785490576</c:v>
                </c:pt>
                <c:pt idx="8">
                  <c:v>-83.43331900438713</c:v>
                </c:pt>
                <c:pt idx="9">
                  <c:v>-84.040780480236293</c:v>
                </c:pt>
                <c:pt idx="10">
                  <c:v>-86.659902533714344</c:v>
                </c:pt>
                <c:pt idx="11">
                  <c:v>-87.379803548497463</c:v>
                </c:pt>
                <c:pt idx="12">
                  <c:v>-87.622433699824427</c:v>
                </c:pt>
                <c:pt idx="13">
                  <c:v>-87.673925335097337</c:v>
                </c:pt>
                <c:pt idx="14">
                  <c:v>-87.629813983436819</c:v>
                </c:pt>
                <c:pt idx="15">
                  <c:v>-87.53107519835865</c:v>
                </c:pt>
                <c:pt idx="16">
                  <c:v>-87.398207157472442</c:v>
                </c:pt>
                <c:pt idx="17">
                  <c:v>-87.242602766421896</c:v>
                </c:pt>
                <c:pt idx="18">
                  <c:v>-87.071101003962681</c:v>
                </c:pt>
                <c:pt idx="19">
                  <c:v>-85.009218186384061</c:v>
                </c:pt>
                <c:pt idx="20">
                  <c:v>-82.767157805577753</c:v>
                </c:pt>
                <c:pt idx="21">
                  <c:v>-80.493998810025005</c:v>
                </c:pt>
                <c:pt idx="22">
                  <c:v>-78.223869888475065</c:v>
                </c:pt>
                <c:pt idx="23">
                  <c:v>-75.971621702835975</c:v>
                </c:pt>
                <c:pt idx="24">
                  <c:v>-73.746476435803075</c:v>
                </c:pt>
                <c:pt idx="25">
                  <c:v>-71.555429631818285</c:v>
                </c:pt>
                <c:pt idx="26">
                  <c:v>-69.40438061577656</c:v>
                </c:pt>
                <c:pt idx="27">
                  <c:v>-67.298587131385418</c:v>
                </c:pt>
                <c:pt idx="28">
                  <c:v>-57.608283954093814</c:v>
                </c:pt>
                <c:pt idx="29">
                  <c:v>-49.694703694817662</c:v>
                </c:pt>
                <c:pt idx="30">
                  <c:v>-44.123863198578078</c:v>
                </c:pt>
                <c:pt idx="31">
                  <c:v>-41.805946136973262</c:v>
                </c:pt>
                <c:pt idx="32">
                  <c:v>-44.63685384801844</c:v>
                </c:pt>
                <c:pt idx="33">
                  <c:v>-56.581270181572165</c:v>
                </c:pt>
                <c:pt idx="34">
                  <c:v>-81.312173830498281</c:v>
                </c:pt>
                <c:pt idx="35">
                  <c:v>-107.85709281758278</c:v>
                </c:pt>
                <c:pt idx="36">
                  <c:v>-123.25610029526919</c:v>
                </c:pt>
                <c:pt idx="37">
                  <c:v>-130.32109352763595</c:v>
                </c:pt>
                <c:pt idx="38">
                  <c:v>-133.33535380507124</c:v>
                </c:pt>
                <c:pt idx="39">
                  <c:v>-134.41272248339251</c:v>
                </c:pt>
                <c:pt idx="40">
                  <c:v>-134.521556224558</c:v>
                </c:pt>
                <c:pt idx="41">
                  <c:v>-134.13170002525402</c:v>
                </c:pt>
                <c:pt idx="42">
                  <c:v>-133.48640536284881</c:v>
                </c:pt>
                <c:pt idx="43">
                  <c:v>-132.71824203677451</c:v>
                </c:pt>
                <c:pt idx="44">
                  <c:v>-131.90206971394002</c:v>
                </c:pt>
                <c:pt idx="45">
                  <c:v>-131.08101513655473</c:v>
                </c:pt>
                <c:pt idx="46">
                  <c:v>-130.28001529897793</c:v>
                </c:pt>
                <c:pt idx="47">
                  <c:v>-129.51324684447641</c:v>
                </c:pt>
                <c:pt idx="48">
                  <c:v>-128.78837516252545</c:v>
                </c:pt>
                <c:pt idx="49">
                  <c:v>-128.10906830984769</c:v>
                </c:pt>
                <c:pt idx="50">
                  <c:v>-127.47652540635316</c:v>
                </c:pt>
                <c:pt idx="51">
                  <c:v>-126.89042605404602</c:v>
                </c:pt>
                <c:pt idx="52">
                  <c:v>-126.34952983491917</c:v>
                </c:pt>
                <c:pt idx="53">
                  <c:v>-125.85205924658206</c:v>
                </c:pt>
                <c:pt idx="54">
                  <c:v>-125.39594594218707</c:v>
                </c:pt>
                <c:pt idx="55">
                  <c:v>-124.97898928291346</c:v>
                </c:pt>
                <c:pt idx="56">
                  <c:v>-124.5989579117186</c:v>
                </c:pt>
                <c:pt idx="57">
                  <c:v>-124.25365393918659</c:v>
                </c:pt>
                <c:pt idx="58">
                  <c:v>-123.94095243249876</c:v>
                </c:pt>
                <c:pt idx="59">
                  <c:v>-123.65882453576374</c:v>
                </c:pt>
                <c:pt idx="60">
                  <c:v>-123.4053497457251</c:v>
                </c:pt>
                <c:pt idx="61">
                  <c:v>-123.17872103835714</c:v>
                </c:pt>
                <c:pt idx="62">
                  <c:v>-122.97724533456152</c:v>
                </c:pt>
                <c:pt idx="63">
                  <c:v>-122.7993409873841</c:v>
                </c:pt>
                <c:pt idx="64">
                  <c:v>-122.64353343037828</c:v>
                </c:pt>
                <c:pt idx="65">
                  <c:v>-122.50844975830164</c:v>
                </c:pt>
                <c:pt idx="66">
                  <c:v>-122.39281275970086</c:v>
                </c:pt>
                <c:pt idx="67">
                  <c:v>-122.29543474830258</c:v>
                </c:pt>
                <c:pt idx="68">
                  <c:v>-122.21521142133932</c:v>
                </c:pt>
                <c:pt idx="69">
                  <c:v>-122.15111589112651</c:v>
                </c:pt>
                <c:pt idx="70">
                  <c:v>-122.10219297991814</c:v>
                </c:pt>
                <c:pt idx="71">
                  <c:v>-122.06755382949069</c:v>
                </c:pt>
                <c:pt idx="72">
                  <c:v>-122.04637085065566</c:v>
                </c:pt>
                <c:pt idx="73">
                  <c:v>-122.03787302024863</c:v>
                </c:pt>
                <c:pt idx="74">
                  <c:v>-122.04134152149582</c:v>
                </c:pt>
                <c:pt idx="75">
                  <c:v>-122.05610571619194</c:v>
                </c:pt>
                <c:pt idx="76">
                  <c:v>-122.08153943256963</c:v>
                </c:pt>
                <c:pt idx="77">
                  <c:v>-122.11705755019416</c:v>
                </c:pt>
                <c:pt idx="78">
                  <c:v>-122.16211286204519</c:v>
                </c:pt>
                <c:pt idx="79">
                  <c:v>-122.21619319370633</c:v>
                </c:pt>
                <c:pt idx="80">
                  <c:v>-122.27881875995305</c:v>
                </c:pt>
                <c:pt idx="81">
                  <c:v>-122.3495397397898</c:v>
                </c:pt>
                <c:pt idx="82">
                  <c:v>-122.4279340519863</c:v>
                </c:pt>
                <c:pt idx="83">
                  <c:v>-122.51360531428638</c:v>
                </c:pt>
                <c:pt idx="84">
                  <c:v>-122.60618097064179</c:v>
                </c:pt>
                <c:pt idx="85">
                  <c:v>-122.70531057200824</c:v>
                </c:pt>
                <c:pt idx="86">
                  <c:v>-122.81066419739341</c:v>
                </c:pt>
                <c:pt idx="87">
                  <c:v>-122.92193100295152</c:v>
                </c:pt>
                <c:pt idx="88">
                  <c:v>-123.0388178879622</c:v>
                </c:pt>
                <c:pt idx="89">
                  <c:v>-123.16104826750303</c:v>
                </c:pt>
                <c:pt idx="90">
                  <c:v>-123.28836094253018</c:v>
                </c:pt>
                <c:pt idx="91">
                  <c:v>-123.42050905890993</c:v>
                </c:pt>
                <c:pt idx="92">
                  <c:v>-123.5572591477101</c:v>
                </c:pt>
                <c:pt idx="93">
                  <c:v>-123.69839023975545</c:v>
                </c:pt>
                <c:pt idx="94">
                  <c:v>-123.84369304808875</c:v>
                </c:pt>
                <c:pt idx="95">
                  <c:v>-123.99296921255676</c:v>
                </c:pt>
                <c:pt idx="96">
                  <c:v>-124.1460306012671</c:v>
                </c:pt>
                <c:pt idx="97">
                  <c:v>-124.30269866413863</c:v>
                </c:pt>
                <c:pt idx="98">
                  <c:v>-124.46280383420111</c:v>
                </c:pt>
                <c:pt idx="99">
                  <c:v>-124.62618497269057</c:v>
                </c:pt>
                <c:pt idx="100">
                  <c:v>-124.79268885434479</c:v>
                </c:pt>
                <c:pt idx="101">
                  <c:v>-124.96216968962123</c:v>
                </c:pt>
                <c:pt idx="102">
                  <c:v>-125.13448868085464</c:v>
                </c:pt>
                <c:pt idx="103">
                  <c:v>-125.30951360963286</c:v>
                </c:pt>
                <c:pt idx="104">
                  <c:v>-125.48711845290968</c:v>
                </c:pt>
                <c:pt idx="105">
                  <c:v>-125.66718302559023</c:v>
                </c:pt>
                <c:pt idx="106">
                  <c:v>-125.84959264751991</c:v>
                </c:pt>
                <c:pt idx="107">
                  <c:v>-126.03423783298659</c:v>
                </c:pt>
                <c:pt idx="108">
                  <c:v>-126.22101400100804</c:v>
                </c:pt>
                <c:pt idx="109">
                  <c:v>-126.40982120482128</c:v>
                </c:pt>
                <c:pt idx="110">
                  <c:v>-126.60056387912599</c:v>
                </c:pt>
                <c:pt idx="111">
                  <c:v>-126.79315060375373</c:v>
                </c:pt>
                <c:pt idx="112">
                  <c:v>-126.98749388254514</c:v>
                </c:pt>
                <c:pt idx="113">
                  <c:v>-127.18350993631849</c:v>
                </c:pt>
                <c:pt idx="114">
                  <c:v>-127.38111850890158</c:v>
                </c:pt>
                <c:pt idx="115">
                  <c:v>-127.58024268528582</c:v>
                </c:pt>
                <c:pt idx="116">
                  <c:v>-127.78080872103382</c:v>
                </c:pt>
                <c:pt idx="117">
                  <c:v>-127.9827458821422</c:v>
                </c:pt>
                <c:pt idx="118">
                  <c:v>-128.18598629462511</c:v>
                </c:pt>
                <c:pt idx="119">
                  <c:v>-128.39046480314028</c:v>
                </c:pt>
                <c:pt idx="120">
                  <c:v>-128.59611883803325</c:v>
                </c:pt>
                <c:pt idx="121">
                  <c:v>-128.80288829022254</c:v>
                </c:pt>
                <c:pt idx="122">
                  <c:v>-129.01071539339404</c:v>
                </c:pt>
                <c:pt idx="123">
                  <c:v>-129.21954461301175</c:v>
                </c:pt>
                <c:pt idx="124">
                  <c:v>-129.42932254169062</c:v>
                </c:pt>
                <c:pt idx="125">
                  <c:v>-129.63999780050963</c:v>
                </c:pt>
                <c:pt idx="126">
                  <c:v>-129.85152094587596</c:v>
                </c:pt>
                <c:pt idx="127">
                  <c:v>-130.06384438157869</c:v>
                </c:pt>
                <c:pt idx="128">
                  <c:v>-130.27692227569776</c:v>
                </c:pt>
                <c:pt idx="129">
                  <c:v>-130.4907104820563</c:v>
                </c:pt>
                <c:pt idx="130">
                  <c:v>-130.70516646593001</c:v>
                </c:pt>
                <c:pt idx="131">
                  <c:v>-130.92024923374365</c:v>
                </c:pt>
                <c:pt idx="132">
                  <c:v>-131.13591926650747</c:v>
                </c:pt>
                <c:pt idx="133">
                  <c:v>-131.35213845676148</c:v>
                </c:pt>
                <c:pt idx="134">
                  <c:v>-131.56887004881173</c:v>
                </c:pt>
                <c:pt idx="135">
                  <c:v>-131.78607858205959</c:v>
                </c:pt>
                <c:pt idx="136">
                  <c:v>-132.00372983723591</c:v>
                </c:pt>
                <c:pt idx="137">
                  <c:v>-132.22179078536658</c:v>
                </c:pt>
                <c:pt idx="138">
                  <c:v>-132.44022953930755</c:v>
                </c:pt>
                <c:pt idx="139">
                  <c:v>-132.65901530769716</c:v>
                </c:pt>
                <c:pt idx="140">
                  <c:v>-132.87811835118512</c:v>
                </c:pt>
                <c:pt idx="141">
                  <c:v>-133.09750994080582</c:v>
                </c:pt>
                <c:pt idx="142">
                  <c:v>-133.31716231837225</c:v>
                </c:pt>
                <c:pt idx="143">
                  <c:v>-133.53704865877614</c:v>
                </c:pt>
                <c:pt idx="144">
                  <c:v>-133.75714303408498</c:v>
                </c:pt>
                <c:pt idx="145">
                  <c:v>-133.97742037933605</c:v>
                </c:pt>
                <c:pt idx="146">
                  <c:v>-134.19785645993295</c:v>
                </c:pt>
                <c:pt idx="147">
                  <c:v>-134.4184278405547</c:v>
                </c:pt>
                <c:pt idx="148">
                  <c:v>-134.63911185549563</c:v>
                </c:pt>
                <c:pt idx="149">
                  <c:v>-134.85988658035794</c:v>
                </c:pt>
                <c:pt idx="150">
                  <c:v>-135.08073080502308</c:v>
                </c:pt>
                <c:pt idx="151">
                  <c:v>-135.3016240078345</c:v>
                </c:pt>
                <c:pt idx="152">
                  <c:v>-135.52254633092599</c:v>
                </c:pt>
                <c:pt idx="153">
                  <c:v>-135.74347855663666</c:v>
                </c:pt>
                <c:pt idx="154">
                  <c:v>-135.96440208495406</c:v>
                </c:pt>
                <c:pt idx="155">
                  <c:v>-136.18529891193313</c:v>
                </c:pt>
                <c:pt idx="156">
                  <c:v>-136.40615160904031</c:v>
                </c:pt>
                <c:pt idx="157">
                  <c:v>-136.62694330337467</c:v>
                </c:pt>
                <c:pt idx="158">
                  <c:v>-136.84765765872291</c:v>
                </c:pt>
                <c:pt idx="159">
                  <c:v>-137.06827885740501</c:v>
                </c:pt>
                <c:pt idx="160">
                  <c:v>-137.2887915828714</c:v>
                </c:pt>
                <c:pt idx="161">
                  <c:v>-137.50918100301425</c:v>
                </c:pt>
                <c:pt idx="162">
                  <c:v>-137.72943275415761</c:v>
                </c:pt>
                <c:pt idx="163">
                  <c:v>-137.94953292569377</c:v>
                </c:pt>
                <c:pt idx="164">
                  <c:v>-138.16946804533319</c:v>
                </c:pt>
                <c:pt idx="165">
                  <c:v>-138.38922506493969</c:v>
                </c:pt>
                <c:pt idx="166">
                  <c:v>-138.60879134692246</c:v>
                </c:pt>
                <c:pt idx="167">
                  <c:v>-138.8281546511582</c:v>
                </c:pt>
                <c:pt idx="168">
                  <c:v>-139.04730312241875</c:v>
                </c:pt>
                <c:pt idx="169">
                  <c:v>-139.26622527828027</c:v>
                </c:pt>
                <c:pt idx="170">
                  <c:v>-139.48490999749248</c:v>
                </c:pt>
                <c:pt idx="171">
                  <c:v>-139.70334650878527</c:v>
                </c:pt>
                <c:pt idx="172">
                  <c:v>-139.92152438009396</c:v>
                </c:pt>
                <c:pt idx="173">
                  <c:v>-140.13943350818408</c:v>
                </c:pt>
                <c:pt idx="174">
                  <c:v>-140.35706410865672</c:v>
                </c:pt>
                <c:pt idx="175">
                  <c:v>-140.574406706319</c:v>
                </c:pt>
                <c:pt idx="176">
                  <c:v>-140.79145212590174</c:v>
                </c:pt>
                <c:pt idx="177">
                  <c:v>-141.00819148311066</c:v>
                </c:pt>
                <c:pt idx="178">
                  <c:v>-141.22461617599546</c:v>
                </c:pt>
                <c:pt idx="179">
                  <c:v>-141.44071787662332</c:v>
                </c:pt>
                <c:pt idx="180">
                  <c:v>-141.656488523044</c:v>
                </c:pt>
                <c:pt idx="181">
                  <c:v>-141.87192031153364</c:v>
                </c:pt>
                <c:pt idx="182">
                  <c:v>-142.08700568910592</c:v>
                </c:pt>
                <c:pt idx="183">
                  <c:v>-142.30173734627877</c:v>
                </c:pt>
                <c:pt idx="184">
                  <c:v>-142.51610821008666</c:v>
                </c:pt>
                <c:pt idx="185">
                  <c:v>-142.73011143732776</c:v>
                </c:pt>
                <c:pt idx="186">
                  <c:v>-142.94374040803643</c:v>
                </c:pt>
                <c:pt idx="187">
                  <c:v>-143.15698871917209</c:v>
                </c:pt>
                <c:pt idx="188">
                  <c:v>-143.36985017851546</c:v>
                </c:pt>
                <c:pt idx="189">
                  <c:v>-143.58231879876402</c:v>
                </c:pt>
                <c:pt idx="190">
                  <c:v>-143.79438879181845</c:v>
                </c:pt>
                <c:pt idx="191">
                  <c:v>-144.00605456325306</c:v>
                </c:pt>
                <c:pt idx="192">
                  <c:v>-144.21731070696234</c:v>
                </c:pt>
                <c:pt idx="193">
                  <c:v>-144.42815199997716</c:v>
                </c:pt>
                <c:pt idx="194">
                  <c:v>-144.63857339744411</c:v>
                </c:pt>
                <c:pt idx="195">
                  <c:v>-144.84857002776138</c:v>
                </c:pt>
                <c:pt idx="196">
                  <c:v>-145.05813718786553</c:v>
                </c:pt>
                <c:pt idx="197">
                  <c:v>-145.26727033866354</c:v>
                </c:pt>
                <c:pt idx="198">
                  <c:v>-145.47596510060387</c:v>
                </c:pt>
                <c:pt idx="199">
                  <c:v>-145.68421724938304</c:v>
                </c:pt>
                <c:pt idx="200">
                  <c:v>-145.89202271178064</c:v>
                </c:pt>
                <c:pt idx="201">
                  <c:v>-146.09937756161955</c:v>
                </c:pt>
                <c:pt idx="202">
                  <c:v>-146.30627801584654</c:v>
                </c:pt>
                <c:pt idx="203">
                  <c:v>-146.51272043072851</c:v>
                </c:pt>
                <c:pt idx="204">
                  <c:v>-146.71870129816043</c:v>
                </c:pt>
                <c:pt idx="205">
                  <c:v>-146.92421724208103</c:v>
                </c:pt>
                <c:pt idx="206">
                  <c:v>-147.12926501499257</c:v>
                </c:pt>
                <c:pt idx="207">
                  <c:v>-147.33384149458098</c:v>
                </c:pt>
                <c:pt idx="208">
                  <c:v>-147.53794368043231</c:v>
                </c:pt>
                <c:pt idx="209">
                  <c:v>-147.74156869084342</c:v>
                </c:pt>
                <c:pt idx="210">
                  <c:v>-147.94471375972213</c:v>
                </c:pt>
                <c:pt idx="211">
                  <c:v>-148.14737623357556</c:v>
                </c:pt>
                <c:pt idx="212">
                  <c:v>-148.34955356858154</c:v>
                </c:pt>
                <c:pt idx="213">
                  <c:v>-148.55124332774261</c:v>
                </c:pt>
                <c:pt idx="214">
                  <c:v>-148.7524431781178</c:v>
                </c:pt>
                <c:pt idx="215">
                  <c:v>-148.95315088813146</c:v>
                </c:pt>
                <c:pt idx="216">
                  <c:v>-149.15336432495474</c:v>
                </c:pt>
                <c:pt idx="217">
                  <c:v>-149.3530814519593</c:v>
                </c:pt>
                <c:pt idx="218">
                  <c:v>-149.55230032623902</c:v>
                </c:pt>
                <c:pt idx="219">
                  <c:v>-149.75101909619934</c:v>
                </c:pt>
                <c:pt idx="220">
                  <c:v>-149.94923599921054</c:v>
                </c:pt>
                <c:pt idx="221">
                  <c:v>-150.14694935932377</c:v>
                </c:pt>
                <c:pt idx="222">
                  <c:v>-150.34415758504795</c:v>
                </c:pt>
                <c:pt idx="223">
                  <c:v>-150.54085916718489</c:v>
                </c:pt>
                <c:pt idx="224">
                  <c:v>-150.73705267672173</c:v>
                </c:pt>
                <c:pt idx="225">
                  <c:v>-150.93273676277826</c:v>
                </c:pt>
                <c:pt idx="226">
                  <c:v>-152.86131415138368</c:v>
                </c:pt>
                <c:pt idx="227">
                  <c:v>-154.73797256677346</c:v>
                </c:pt>
                <c:pt idx="228">
                  <c:v>-156.56238021173414</c:v>
                </c:pt>
                <c:pt idx="229">
                  <c:v>-158.33465080460897</c:v>
                </c:pt>
                <c:pt idx="230">
                  <c:v>-160.05523937851544</c:v>
                </c:pt>
                <c:pt idx="231">
                  <c:v>-161.72486029397606</c:v>
                </c:pt>
                <c:pt idx="232">
                  <c:v>-163.34442249073621</c:v>
                </c:pt>
                <c:pt idx="233">
                  <c:v>-164.91497824819049</c:v>
                </c:pt>
                <c:pt idx="234">
                  <c:v>-166.43768261057224</c:v>
                </c:pt>
                <c:pt idx="235">
                  <c:v>-167.91376127934058</c:v>
                </c:pt>
                <c:pt idx="236">
                  <c:v>-169.34448525569439</c:v>
                </c:pt>
                <c:pt idx="237">
                  <c:v>-170.73115087965104</c:v>
                </c:pt>
                <c:pt idx="238">
                  <c:v>-172.07506419127793</c:v>
                </c:pt>
                <c:pt idx="239">
                  <c:v>-173.37752875670796</c:v>
                </c:pt>
                <c:pt idx="240">
                  <c:v>-174.6398362720474</c:v>
                </c:pt>
                <c:pt idx="241">
                  <c:v>-175.86325939327273</c:v>
                </c:pt>
                <c:pt idx="242">
                  <c:v>-177.04904634778092</c:v>
                </c:pt>
                <c:pt idx="243">
                  <c:v>-178.19841696939517</c:v>
                </c:pt>
                <c:pt idx="244">
                  <c:v>-179.31255986785817</c:v>
                </c:pt>
                <c:pt idx="245">
                  <c:v>-180.39263049963949</c:v>
                </c:pt>
                <c:pt idx="246">
                  <c:v>-181.43974995193778</c:v>
                </c:pt>
                <c:pt idx="247">
                  <c:v>-182.45500428818863</c:v>
                </c:pt>
                <c:pt idx="248">
                  <c:v>-183.43944433287021</c:v>
                </c:pt>
                <c:pt idx="249">
                  <c:v>-184.39408579726927</c:v>
                </c:pt>
                <c:pt idx="250">
                  <c:v>-185.3199096672015</c:v>
                </c:pt>
                <c:pt idx="251">
                  <c:v>-186.2178627893278</c:v>
                </c:pt>
                <c:pt idx="252">
                  <c:v>-187.08885860537998</c:v>
                </c:pt>
                <c:pt idx="253">
                  <c:v>-187.93377799385519</c:v>
                </c:pt>
                <c:pt idx="254">
                  <c:v>-188.75347018702368</c:v>
                </c:pt>
                <c:pt idx="255">
                  <c:v>-189.54875373778606</c:v>
                </c:pt>
                <c:pt idx="256">
                  <c:v>-190.32041751631391</c:v>
                </c:pt>
                <c:pt idx="257">
                  <c:v>-191.06922172075588</c:v>
                </c:pt>
                <c:pt idx="258">
                  <c:v>-191.79589888979299</c:v>
                </c:pt>
                <c:pt idx="259">
                  <c:v>-192.50115490763324</c:v>
                </c:pt>
                <c:pt idx="260">
                  <c:v>-193.18566999428964</c:v>
                </c:pt>
                <c:pt idx="261">
                  <c:v>-193.85009967578492</c:v>
                </c:pt>
                <c:pt idx="262">
                  <c:v>-194.49507573036001</c:v>
                </c:pt>
                <c:pt idx="263">
                  <c:v>-195.12120710790478</c:v>
                </c:pt>
                <c:pt idx="264">
                  <c:v>-195.72908082072902</c:v>
                </c:pt>
                <c:pt idx="265">
                  <c:v>-196.31926280450315</c:v>
                </c:pt>
                <c:pt idx="266">
                  <c:v>-196.89229874875227</c:v>
                </c:pt>
                <c:pt idx="267">
                  <c:v>-197.44871489671974</c:v>
                </c:pt>
                <c:pt idx="268">
                  <c:v>-197.98901881474688</c:v>
                </c:pt>
                <c:pt idx="269">
                  <c:v>-198.51370013156966</c:v>
                </c:pt>
                <c:pt idx="270">
                  <c:v>-199.02323124812034</c:v>
                </c:pt>
                <c:pt idx="271">
                  <c:v>-199.5180680185627</c:v>
                </c:pt>
                <c:pt idx="272">
                  <c:v>-199.99865040338551</c:v>
                </c:pt>
                <c:pt idx="273">
                  <c:v>-200.46540309544773</c:v>
                </c:pt>
                <c:pt idx="274">
                  <c:v>-200.91873611991076</c:v>
                </c:pt>
                <c:pt idx="275">
                  <c:v>-201.35904540901427</c:v>
                </c:pt>
                <c:pt idx="276">
                  <c:v>-201.78671335266259</c:v>
                </c:pt>
                <c:pt idx="277">
                  <c:v>-202.20210932578163</c:v>
                </c:pt>
                <c:pt idx="278">
                  <c:v>-202.60559019339769</c:v>
                </c:pt>
                <c:pt idx="279">
                  <c:v>-202.99750079436686</c:v>
                </c:pt>
                <c:pt idx="280">
                  <c:v>-203.37817440466245</c:v>
                </c:pt>
                <c:pt idx="281">
                  <c:v>-203.74793318110031</c:v>
                </c:pt>
                <c:pt idx="282">
                  <c:v>-204.10708858635243</c:v>
                </c:pt>
                <c:pt idx="283">
                  <c:v>-204.45594179606815</c:v>
                </c:pt>
                <c:pt idx="284">
                  <c:v>-204.79478408889241</c:v>
                </c:pt>
                <c:pt idx="285">
                  <c:v>-205.12389722013734</c:v>
                </c:pt>
                <c:pt idx="286">
                  <c:v>-205.44355377983223</c:v>
                </c:pt>
                <c:pt idx="287">
                  <c:v>-205.75401753584708</c:v>
                </c:pt>
                <c:pt idx="288">
                  <c:v>-206.05554376275384</c:v>
                </c:pt>
                <c:pt idx="289">
                  <c:v>-206.34837955705891</c:v>
                </c:pt>
                <c:pt idx="290">
                  <c:v>-206.63276413941458</c:v>
                </c:pt>
                <c:pt idx="291">
                  <c:v>-206.90892914438697</c:v>
                </c:pt>
                <c:pt idx="292">
                  <c:v>-207.17709889833279</c:v>
                </c:pt>
                <c:pt idx="293">
                  <c:v>-207.43749068591188</c:v>
                </c:pt>
                <c:pt idx="294">
                  <c:v>-207.69031500573763</c:v>
                </c:pt>
                <c:pt idx="295">
                  <c:v>-207.93577581564475</c:v>
                </c:pt>
                <c:pt idx="296">
                  <c:v>-208.17407076803079</c:v>
                </c:pt>
                <c:pt idx="297">
                  <c:v>-208.40539143570729</c:v>
                </c:pt>
                <c:pt idx="298">
                  <c:v>-208.62992352867658</c:v>
                </c:pt>
                <c:pt idx="299">
                  <c:v>-208.84784710222908</c:v>
                </c:pt>
                <c:pt idx="300">
                  <c:v>-209.05933675674046</c:v>
                </c:pt>
                <c:pt idx="301">
                  <c:v>-209.26456182952776</c:v>
                </c:pt>
                <c:pt idx="302">
                  <c:v>-209.46368657910887</c:v>
                </c:pt>
                <c:pt idx="303">
                  <c:v>-209.65687036219276</c:v>
                </c:pt>
                <c:pt idx="304">
                  <c:v>-209.84426780371368</c:v>
                </c:pt>
                <c:pt idx="305">
                  <c:v>-210.02602896020738</c:v>
                </c:pt>
                <c:pt idx="306">
                  <c:v>-210.20229947681386</c:v>
                </c:pt>
                <c:pt idx="307">
                  <c:v>-210.3732207381795</c:v>
                </c:pt>
                <c:pt idx="308">
                  <c:v>-210.53893001351605</c:v>
                </c:pt>
                <c:pt idx="309">
                  <c:v>-210.69956059606614</c:v>
                </c:pt>
                <c:pt idx="310">
                  <c:v>-210.85524193721</c:v>
                </c:pt>
                <c:pt idx="311">
                  <c:v>-211.00609977544025</c:v>
                </c:pt>
                <c:pt idx="312">
                  <c:v>-211.15225626041899</c:v>
                </c:pt>
                <c:pt idx="313">
                  <c:v>-211.29383007232468</c:v>
                </c:pt>
                <c:pt idx="314">
                  <c:v>-211.43093653668384</c:v>
                </c:pt>
                <c:pt idx="315">
                  <c:v>-211.56368773487628</c:v>
                </c:pt>
                <c:pt idx="316">
                  <c:v>-211.69219261049275</c:v>
                </c:pt>
                <c:pt idx="317">
                  <c:v>-211.81655707171737</c:v>
                </c:pt>
                <c:pt idx="318">
                  <c:v>-211.93688408989715</c:v>
                </c:pt>
                <c:pt idx="319">
                  <c:v>-212.053273794457</c:v>
                </c:pt>
                <c:pt idx="320">
                  <c:v>-212.16582356430831</c:v>
                </c:pt>
                <c:pt idx="321">
                  <c:v>-212.27462811589541</c:v>
                </c:pt>
                <c:pt idx="322">
                  <c:v>-212.37977958801599</c:v>
                </c:pt>
                <c:pt idx="323">
                  <c:v>-212.48136762354653</c:v>
                </c:pt>
                <c:pt idx="324">
                  <c:v>-212.5794794481983</c:v>
                </c:pt>
                <c:pt idx="325">
                  <c:v>-212.67419994642253</c:v>
                </c:pt>
                <c:pt idx="326">
                  <c:v>-212.7656117345806</c:v>
                </c:pt>
                <c:pt idx="327">
                  <c:v>-212.85379523148757</c:v>
                </c:pt>
                <c:pt idx="328">
                  <c:v>-212.93882872643468</c:v>
                </c:pt>
                <c:pt idx="329">
                  <c:v>-213.0207884447905</c:v>
                </c:pt>
                <c:pt idx="330">
                  <c:v>-213.09974861127716</c:v>
                </c:pt>
                <c:pt idx="331">
                  <c:v>-213.1757815110131</c:v>
                </c:pt>
                <c:pt idx="332">
                  <c:v>-213.2489575484108</c:v>
                </c:pt>
                <c:pt idx="333">
                  <c:v>-213.31934530401278</c:v>
                </c:pt>
                <c:pt idx="334">
                  <c:v>-213.38701158934774</c:v>
                </c:pt>
                <c:pt idx="335">
                  <c:v>-213.45202149988265</c:v>
                </c:pt>
                <c:pt idx="336">
                  <c:v>-213.5144384661458</c:v>
                </c:pt>
                <c:pt idx="337">
                  <c:v>-213.574324303091</c:v>
                </c:pt>
                <c:pt idx="338">
                  <c:v>-213.63173925777079</c:v>
                </c:pt>
                <c:pt idx="339">
                  <c:v>-213.68674205538412</c:v>
                </c:pt>
                <c:pt idx="340">
                  <c:v>-213.73938994375993</c:v>
                </c:pt>
                <c:pt idx="341">
                  <c:v>-213.78973873633745</c:v>
                </c:pt>
                <c:pt idx="342">
                  <c:v>-213.83784285369907</c:v>
                </c:pt>
                <c:pt idx="343">
                  <c:v>-213.88375536371123</c:v>
                </c:pt>
                <c:pt idx="344">
                  <c:v>-213.92752802032675</c:v>
                </c:pt>
                <c:pt idx="345">
                  <c:v>-213.96921130109686</c:v>
                </c:pt>
                <c:pt idx="346">
                  <c:v>-214.00885444344368</c:v>
                </c:pt>
                <c:pt idx="347">
                  <c:v>-214.04650547973725</c:v>
                </c:pt>
                <c:pt idx="348">
                  <c:v>-214.08221127122349</c:v>
                </c:pt>
                <c:pt idx="349">
                  <c:v>-214.11601754084381</c:v>
                </c:pt>
                <c:pt idx="350">
                  <c:v>-214.14796890498926</c:v>
                </c:pt>
                <c:pt idx="351">
                  <c:v>-214.17810890422649</c:v>
                </c:pt>
                <c:pt idx="352">
                  <c:v>-214.20648003303489</c:v>
                </c:pt>
                <c:pt idx="353">
                  <c:v>-214.23312376858956</c:v>
                </c:pt>
                <c:pt idx="354">
                  <c:v>-214.25808059862604</c:v>
                </c:pt>
                <c:pt idx="355">
                  <c:v>-214.28139004841901</c:v>
                </c:pt>
                <c:pt idx="356">
                  <c:v>-214.30309070690802</c:v>
                </c:pt>
                <c:pt idx="357">
                  <c:v>-214.32322025199963</c:v>
                </c:pt>
                <c:pt idx="358">
                  <c:v>-214.34181547507703</c:v>
                </c:pt>
                <c:pt idx="359">
                  <c:v>-214.35891230474348</c:v>
                </c:pt>
                <c:pt idx="360">
                  <c:v>-214.37454582982912</c:v>
                </c:pt>
                <c:pt idx="361">
                  <c:v>-214.38875032168488</c:v>
                </c:pt>
                <c:pt idx="362">
                  <c:v>-214.40155925579026</c:v>
                </c:pt>
                <c:pt idx="363">
                  <c:v>-214.41300533269879</c:v>
                </c:pt>
                <c:pt idx="364">
                  <c:v>-214.42312049834337</c:v>
                </c:pt>
                <c:pt idx="365">
                  <c:v>-214.43193596372521</c:v>
                </c:pt>
                <c:pt idx="366">
                  <c:v>-214.43948222400672</c:v>
                </c:pt>
                <c:pt idx="367">
                  <c:v>-214.44578907702956</c:v>
                </c:pt>
                <c:pt idx="368">
                  <c:v>-214.4508856412771</c:v>
                </c:pt>
                <c:pt idx="369">
                  <c:v>-214.45480037330103</c:v>
                </c:pt>
                <c:pt idx="370">
                  <c:v>-214.45756108462976</c:v>
                </c:pt>
                <c:pt idx="371">
                  <c:v>-214.45919495817662</c:v>
                </c:pt>
                <c:pt idx="372">
                  <c:v>-214.45972856416486</c:v>
                </c:pt>
                <c:pt idx="373">
                  <c:v>-214.4591878755854</c:v>
                </c:pt>
                <c:pt idx="374">
                  <c:v>-214.4575982832034</c:v>
                </c:pt>
                <c:pt idx="375">
                  <c:v>-214.45498461012858</c:v>
                </c:pt>
                <c:pt idx="376">
                  <c:v>-214.45137112596385</c:v>
                </c:pt>
                <c:pt idx="377">
                  <c:v>-214.44678156054638</c:v>
                </c:pt>
                <c:pt idx="378">
                  <c:v>-214.44123911729443</c:v>
                </c:pt>
                <c:pt idx="379">
                  <c:v>-214.4347664861728</c:v>
                </c:pt>
                <c:pt idx="380">
                  <c:v>-214.42738585628987</c:v>
                </c:pt>
                <c:pt idx="381">
                  <c:v>-214.41911892813769</c:v>
                </c:pt>
                <c:pt idx="382">
                  <c:v>-214.4099869254878</c:v>
                </c:pt>
                <c:pt idx="383">
                  <c:v>-214.40001060695161</c:v>
                </c:pt>
                <c:pt idx="384">
                  <c:v>-214.38921027721972</c:v>
                </c:pt>
                <c:pt idx="385">
                  <c:v>-214.37760579798652</c:v>
                </c:pt>
                <c:pt idx="386">
                  <c:v>-214.36521659857394</c:v>
                </c:pt>
                <c:pt idx="387">
                  <c:v>-214.35206168626067</c:v>
                </c:pt>
                <c:pt idx="388">
                  <c:v>-214.33815965632837</c:v>
                </c:pt>
                <c:pt idx="389">
                  <c:v>-214.32352870183308</c:v>
                </c:pt>
                <c:pt idx="390">
                  <c:v>-214.30818662311049</c:v>
                </c:pt>
                <c:pt idx="391">
                  <c:v>-214.29215083702289</c:v>
                </c:pt>
                <c:pt idx="392">
                  <c:v>-214.27543838595727</c:v>
                </c:pt>
                <c:pt idx="393">
                  <c:v>-214.2580659465807</c:v>
                </c:pt>
                <c:pt idx="394">
                  <c:v>-214.24004983836176</c:v>
                </c:pt>
                <c:pt idx="395">
                  <c:v>-214.22140603186426</c:v>
                </c:pt>
                <c:pt idx="396">
                  <c:v>-214.20215015682109</c:v>
                </c:pt>
                <c:pt idx="397">
                  <c:v>-214.18229750999433</c:v>
                </c:pt>
                <c:pt idx="398">
                  <c:v>-214.16186306282844</c:v>
                </c:pt>
                <c:pt idx="399">
                  <c:v>-214.14086146890222</c:v>
                </c:pt>
                <c:pt idx="400">
                  <c:v>-214.11930707118717</c:v>
                </c:pt>
                <c:pt idx="401">
                  <c:v>-214.09721390911571</c:v>
                </c:pt>
                <c:pt idx="402">
                  <c:v>-214.07459572546725</c:v>
                </c:pt>
                <c:pt idx="403">
                  <c:v>-214.05146597307589</c:v>
                </c:pt>
                <c:pt idx="404">
                  <c:v>-214.02783782136609</c:v>
                </c:pt>
                <c:pt idx="405">
                  <c:v>-214.00372416272106</c:v>
                </c:pt>
                <c:pt idx="406">
                  <c:v>-213.97913761868804</c:v>
                </c:pt>
                <c:pt idx="407">
                  <c:v>-213.95409054602695</c:v>
                </c:pt>
                <c:pt idx="408">
                  <c:v>-213.9285950426052</c:v>
                </c:pt>
                <c:pt idx="409">
                  <c:v>-213.90266295314464</c:v>
                </c:pt>
                <c:pt idx="410">
                  <c:v>-213.87630587482343</c:v>
                </c:pt>
                <c:pt idx="411">
                  <c:v>-213.84953516273845</c:v>
                </c:pt>
                <c:pt idx="412">
                  <c:v>-213.82236193523138</c:v>
                </c:pt>
                <c:pt idx="413">
                  <c:v>-213.79479707908268</c:v>
                </c:pt>
                <c:pt idx="414">
                  <c:v>-213.76685125457718</c:v>
                </c:pt>
                <c:pt idx="415">
                  <c:v>-213.73853490044453</c:v>
                </c:pt>
                <c:pt idx="416">
                  <c:v>-213.70985823867898</c:v>
                </c:pt>
                <c:pt idx="417">
                  <c:v>-213.68083127924115</c:v>
                </c:pt>
                <c:pt idx="418">
                  <c:v>-213.65146382464502</c:v>
                </c:pt>
                <c:pt idx="419">
                  <c:v>-213.62176547443394</c:v>
                </c:pt>
                <c:pt idx="420">
                  <c:v>-213.59174562954811</c:v>
                </c:pt>
                <c:pt idx="421">
                  <c:v>-213.56141349658722</c:v>
                </c:pt>
                <c:pt idx="422">
                  <c:v>-213.5307780919704</c:v>
                </c:pt>
                <c:pt idx="423">
                  <c:v>-213.49984824599704</c:v>
                </c:pt>
                <c:pt idx="424">
                  <c:v>-213.46863260681042</c:v>
                </c:pt>
                <c:pt idx="425">
                  <c:v>-213.4371396442674</c:v>
                </c:pt>
                <c:pt idx="426">
                  <c:v>-213.40537765371687</c:v>
                </c:pt>
                <c:pt idx="427">
                  <c:v>-213.3733547596884</c:v>
                </c:pt>
                <c:pt idx="428">
                  <c:v>-213.34107891949458</c:v>
                </c:pt>
                <c:pt idx="429">
                  <c:v>-213.30855792674944</c:v>
                </c:pt>
                <c:pt idx="430">
                  <c:v>-213.27579941480369</c:v>
                </c:pt>
                <c:pt idx="431">
                  <c:v>-213.24281086010103</c:v>
                </c:pt>
                <c:pt idx="432">
                  <c:v>-213.20959958545603</c:v>
                </c:pt>
                <c:pt idx="433">
                  <c:v>-213.17617276325663</c:v>
                </c:pt>
                <c:pt idx="434">
                  <c:v>-213.1425374185927</c:v>
                </c:pt>
                <c:pt idx="435">
                  <c:v>-213.10870043231282</c:v>
                </c:pt>
                <c:pt idx="436">
                  <c:v>-213.07466854401116</c:v>
                </c:pt>
                <c:pt idx="437">
                  <c:v>-213.04044835494599</c:v>
                </c:pt>
                <c:pt idx="438">
                  <c:v>-213.00604633089245</c:v>
                </c:pt>
                <c:pt idx="439">
                  <c:v>-212.9714688049298</c:v>
                </c:pt>
                <c:pt idx="440">
                  <c:v>-212.93672198016645</c:v>
                </c:pt>
                <c:pt idx="441">
                  <c:v>-212.90181193240335</c:v>
                </c:pt>
                <c:pt idx="442">
                  <c:v>-212.86674461273742</c:v>
                </c:pt>
                <c:pt idx="443">
                  <c:v>-212.83152585010694</c:v>
                </c:pt>
                <c:pt idx="444">
                  <c:v>-212.79616135377995</c:v>
                </c:pt>
                <c:pt idx="445">
                  <c:v>-212.76065671578769</c:v>
                </c:pt>
                <c:pt idx="446">
                  <c:v>-212.72501741330348</c:v>
                </c:pt>
                <c:pt idx="447">
                  <c:v>-212.6892488109693</c:v>
                </c:pt>
                <c:pt idx="448">
                  <c:v>-212.65335616317128</c:v>
                </c:pt>
                <c:pt idx="449">
                  <c:v>-212.61734461626477</c:v>
                </c:pt>
                <c:pt idx="450">
                  <c:v>-212.58121921075085</c:v>
                </c:pt>
                <c:pt idx="451">
                  <c:v>-212.54498488340516</c:v>
                </c:pt>
                <c:pt idx="452">
                  <c:v>-212.50864646936037</c:v>
                </c:pt>
                <c:pt idx="453">
                  <c:v>-212.47220870414355</c:v>
                </c:pt>
                <c:pt idx="454">
                  <c:v>-212.43567622566914</c:v>
                </c:pt>
                <c:pt idx="455">
                  <c:v>-212.39905357618881</c:v>
                </c:pt>
                <c:pt idx="456">
                  <c:v>-212.36234520419944</c:v>
                </c:pt>
                <c:pt idx="457">
                  <c:v>-212.32555546631025</c:v>
                </c:pt>
                <c:pt idx="458">
                  <c:v>-212.28868862906941</c:v>
                </c:pt>
                <c:pt idx="459">
                  <c:v>-212.25174887075204</c:v>
                </c:pt>
                <c:pt idx="460">
                  <c:v>-212.21474028310979</c:v>
                </c:pt>
                <c:pt idx="461">
                  <c:v>-212.17766687308347</c:v>
                </c:pt>
                <c:pt idx="462">
                  <c:v>-212.14053256447892</c:v>
                </c:pt>
                <c:pt idx="463">
                  <c:v>-212.10334119960791</c:v>
                </c:pt>
                <c:pt idx="464">
                  <c:v>-212.06609654089428</c:v>
                </c:pt>
                <c:pt idx="465">
                  <c:v>-212.0288022724456</c:v>
                </c:pt>
                <c:pt idx="466">
                  <c:v>-211.99146200159308</c:v>
                </c:pt>
                <c:pt idx="467">
                  <c:v>-211.95407926039795</c:v>
                </c:pt>
                <c:pt idx="468">
                  <c:v>-211.91665750712707</c:v>
                </c:pt>
                <c:pt idx="469">
                  <c:v>-211.87920012769771</c:v>
                </c:pt>
                <c:pt idx="470">
                  <c:v>-211.84171043709213</c:v>
                </c:pt>
                <c:pt idx="471">
                  <c:v>-211.80419168074275</c:v>
                </c:pt>
                <c:pt idx="472">
                  <c:v>-211.76664703588858</c:v>
                </c:pt>
                <c:pt idx="473">
                  <c:v>-211.72907961290426</c:v>
                </c:pt>
                <c:pt idx="474">
                  <c:v>-211.69149245660068</c:v>
                </c:pt>
                <c:pt idx="475">
                  <c:v>-211.65388854749978</c:v>
                </c:pt>
                <c:pt idx="476">
                  <c:v>-211.61627080308259</c:v>
                </c:pt>
                <c:pt idx="477">
                  <c:v>-211.57864207901207</c:v>
                </c:pt>
                <c:pt idx="478">
                  <c:v>-211.54100517033069</c:v>
                </c:pt>
                <c:pt idx="479">
                  <c:v>-211.50336281263407</c:v>
                </c:pt>
                <c:pt idx="480">
                  <c:v>-211.46571768321991</c:v>
                </c:pt>
                <c:pt idx="481">
                  <c:v>-211.42807240221464</c:v>
                </c:pt>
                <c:pt idx="482">
                  <c:v>-211.39042953367647</c:v>
                </c:pt>
                <c:pt idx="483">
                  <c:v>-211.35279158667635</c:v>
                </c:pt>
                <c:pt idx="484">
                  <c:v>-211.31516101635725</c:v>
                </c:pt>
                <c:pt idx="485">
                  <c:v>-211.2775402249722</c:v>
                </c:pt>
                <c:pt idx="486">
                  <c:v>-211.23993156290109</c:v>
                </c:pt>
                <c:pt idx="487">
                  <c:v>-211.20233732964743</c:v>
                </c:pt>
                <c:pt idx="488">
                  <c:v>-211.16475977481505</c:v>
                </c:pt>
                <c:pt idx="489">
                  <c:v>-211.12720109906525</c:v>
                </c:pt>
                <c:pt idx="490">
                  <c:v>-211.0896634550549</c:v>
                </c:pt>
                <c:pt idx="491">
                  <c:v>-211.05214894835606</c:v>
                </c:pt>
                <c:pt idx="492">
                  <c:v>-211.01465963835696</c:v>
                </c:pt>
                <c:pt idx="493">
                  <c:v>-210.97719753914541</c:v>
                </c:pt>
                <c:pt idx="494">
                  <c:v>-210.93976462037469</c:v>
                </c:pt>
                <c:pt idx="495">
                  <c:v>-210.90236280811223</c:v>
                </c:pt>
                <c:pt idx="496">
                  <c:v>-210.86499398567173</c:v>
                </c:pt>
                <c:pt idx="497">
                  <c:v>-210.82765999442873</c:v>
                </c:pt>
                <c:pt idx="498">
                  <c:v>-210.79036263462021</c:v>
                </c:pt>
                <c:pt idx="499">
                  <c:v>-210.75310366612868</c:v>
                </c:pt>
                <c:pt idx="500">
                  <c:v>-210.71588480925058</c:v>
                </c:pt>
                <c:pt idx="501">
                  <c:v>-210.67870774545003</c:v>
                </c:pt>
                <c:pt idx="502">
                  <c:v>-210.64157411809754</c:v>
                </c:pt>
                <c:pt idx="503">
                  <c:v>-210.60448553319463</c:v>
                </c:pt>
                <c:pt idx="504">
                  <c:v>-210.56744356008423</c:v>
                </c:pt>
                <c:pt idx="505">
                  <c:v>-210.53044973214705</c:v>
                </c:pt>
                <c:pt idx="506">
                  <c:v>-210.49350554748497</c:v>
                </c:pt>
                <c:pt idx="507">
                  <c:v>-210.45661246959074</c:v>
                </c:pt>
                <c:pt idx="508">
                  <c:v>-210.41977192800493</c:v>
                </c:pt>
                <c:pt idx="509">
                  <c:v>-210.38298531896027</c:v>
                </c:pt>
                <c:pt idx="510">
                  <c:v>-210.34625400601331</c:v>
                </c:pt>
                <c:pt idx="511">
                  <c:v>-210.30957932066428</c:v>
                </c:pt>
                <c:pt idx="512">
                  <c:v>-210.27296256296486</c:v>
                </c:pt>
                <c:pt idx="513">
                  <c:v>-210.23640500211408</c:v>
                </c:pt>
                <c:pt idx="514">
                  <c:v>-210.19990787704336</c:v>
                </c:pt>
                <c:pt idx="515">
                  <c:v>-210.1634723969899</c:v>
                </c:pt>
                <c:pt idx="516">
                  <c:v>-210.12709974205899</c:v>
                </c:pt>
                <c:pt idx="517">
                  <c:v>-210.09079106377621</c:v>
                </c:pt>
                <c:pt idx="518">
                  <c:v>-210.0545474856288</c:v>
                </c:pt>
                <c:pt idx="519">
                  <c:v>-210.01837010359623</c:v>
                </c:pt>
                <c:pt idx="520">
                  <c:v>-209.98225998667152</c:v>
                </c:pt>
                <c:pt idx="521">
                  <c:v>-209.9462181773724</c:v>
                </c:pt>
                <c:pt idx="522">
                  <c:v>-209.91024569224226</c:v>
                </c:pt>
                <c:pt idx="523">
                  <c:v>-209.87434352234234</c:v>
                </c:pt>
                <c:pt idx="524">
                  <c:v>-209.83851263373447</c:v>
                </c:pt>
                <c:pt idx="525">
                  <c:v>-209.80275396795406</c:v>
                </c:pt>
                <c:pt idx="526">
                  <c:v>-209.76706844247516</c:v>
                </c:pt>
                <c:pt idx="527">
                  <c:v>-209.731456951166</c:v>
                </c:pt>
                <c:pt idx="528">
                  <c:v>-209.69592036473639</c:v>
                </c:pt>
                <c:pt idx="529">
                  <c:v>-209.66045953117634</c:v>
                </c:pt>
                <c:pt idx="530">
                  <c:v>-209.62507527618698</c:v>
                </c:pt>
                <c:pt idx="531">
                  <c:v>-209.58976840360279</c:v>
                </c:pt>
                <c:pt idx="532">
                  <c:v>-209.55453969580631</c:v>
                </c:pt>
                <c:pt idx="533">
                  <c:v>-209.51938991413525</c:v>
                </c:pt>
                <c:pt idx="534">
                  <c:v>-209.48431979928142</c:v>
                </c:pt>
                <c:pt idx="535">
                  <c:v>-209.44933007168285</c:v>
                </c:pt>
                <c:pt idx="536">
                  <c:v>-209.41442143190804</c:v>
                </c:pt>
                <c:pt idx="537">
                  <c:v>-209.37959456103351</c:v>
                </c:pt>
                <c:pt idx="538">
                  <c:v>-209.34485012101413</c:v>
                </c:pt>
                <c:pt idx="539">
                  <c:v>-209.31018875504651</c:v>
                </c:pt>
                <c:pt idx="540">
                  <c:v>-209.27561108792568</c:v>
                </c:pt>
                <c:pt idx="541">
                  <c:v>-209.24111772639543</c:v>
                </c:pt>
                <c:pt idx="542">
                  <c:v>-209.20670925949156</c:v>
                </c:pt>
                <c:pt idx="543">
                  <c:v>-209.17238625887938</c:v>
                </c:pt>
                <c:pt idx="544">
                  <c:v>-209.13814927918474</c:v>
                </c:pt>
                <c:pt idx="545">
                  <c:v>-209.10399885831885</c:v>
                </c:pt>
                <c:pt idx="546">
                  <c:v>-209.06993551779712</c:v>
                </c:pt>
                <c:pt idx="547">
                  <c:v>-209.03595976305229</c:v>
                </c:pt>
                <c:pt idx="548">
                  <c:v>-209.00207208374175</c:v>
                </c:pt>
                <c:pt idx="549">
                  <c:v>-208.96827295404887</c:v>
                </c:pt>
                <c:pt idx="550">
                  <c:v>-208.93456283297948</c:v>
                </c:pt>
                <c:pt idx="551">
                  <c:v>-208.90094216465198</c:v>
                </c:pt>
                <c:pt idx="552">
                  <c:v>-208.86741137858309</c:v>
                </c:pt>
                <c:pt idx="553">
                  <c:v>-208.83397088996745</c:v>
                </c:pt>
                <c:pt idx="554">
                  <c:v>-208.80062109995293</c:v>
                </c:pt>
                <c:pt idx="555">
                  <c:v>-208.76736239591025</c:v>
                </c:pt>
                <c:pt idx="556">
                  <c:v>-208.73419515169803</c:v>
                </c:pt>
                <c:pt idx="557">
                  <c:v>-208.7011197279227</c:v>
                </c:pt>
                <c:pt idx="558">
                  <c:v>-208.66813647219399</c:v>
                </c:pt>
                <c:pt idx="559">
                  <c:v>-208.63524571937563</c:v>
                </c:pt>
                <c:pt idx="560">
                  <c:v>-208.60244779183139</c:v>
                </c:pt>
                <c:pt idx="561">
                  <c:v>-208.56974299966646</c:v>
                </c:pt>
                <c:pt idx="562">
                  <c:v>-208.53713164096501</c:v>
                </c:pt>
                <c:pt idx="563">
                  <c:v>-208.50461400202289</c:v>
                </c:pt>
                <c:pt idx="564">
                  <c:v>-208.47219035757621</c:v>
                </c:pt>
                <c:pt idx="565">
                  <c:v>-208.43986097102592</c:v>
                </c:pt>
                <c:pt idx="566">
                  <c:v>-208.40762609465816</c:v>
                </c:pt>
                <c:pt idx="567">
                  <c:v>-208.37548596986062</c:v>
                </c:pt>
                <c:pt idx="568">
                  <c:v>-208.34344082733509</c:v>
                </c:pt>
                <c:pt idx="569">
                  <c:v>-208.31149088730606</c:v>
                </c:pt>
                <c:pt idx="570">
                  <c:v>-208.27963635972526</c:v>
                </c:pt>
                <c:pt idx="571">
                  <c:v>-208.24787744447329</c:v>
                </c:pt>
                <c:pt idx="572">
                  <c:v>-208.21621433155659</c:v>
                </c:pt>
                <c:pt idx="573">
                  <c:v>-208.18464720130154</c:v>
                </c:pt>
                <c:pt idx="574">
                  <c:v>-208.15317622454484</c:v>
                </c:pt>
                <c:pt idx="575">
                  <c:v>-208.12180156282054</c:v>
                </c:pt>
                <c:pt idx="576">
                  <c:v>-208.09052336854319</c:v>
                </c:pt>
                <c:pt idx="577">
                  <c:v>-208.05934178518851</c:v>
                </c:pt>
                <c:pt idx="578">
                  <c:v>-208.02825694747028</c:v>
                </c:pt>
                <c:pt idx="579">
                  <c:v>-207.99726898151386</c:v>
                </c:pt>
                <c:pt idx="580">
                  <c:v>-207.96637800502711</c:v>
                </c:pt>
                <c:pt idx="581">
                  <c:v>-207.93558412746785</c:v>
                </c:pt>
                <c:pt idx="582">
                  <c:v>-207.90488745020829</c:v>
                </c:pt>
                <c:pt idx="583">
                  <c:v>-207.87428806669686</c:v>
                </c:pt>
                <c:pt idx="584">
                  <c:v>-207.84378606261663</c:v>
                </c:pt>
                <c:pt idx="585">
                  <c:v>-207.81338151604109</c:v>
                </c:pt>
                <c:pt idx="586">
                  <c:v>-207.78307449758745</c:v>
                </c:pt>
                <c:pt idx="587">
                  <c:v>-207.75286507056649</c:v>
                </c:pt>
                <c:pt idx="588">
                  <c:v>-207.7227532911304</c:v>
                </c:pt>
                <c:pt idx="589">
                  <c:v>-207.69273920841746</c:v>
                </c:pt>
                <c:pt idx="590">
                  <c:v>-207.66282286469433</c:v>
                </c:pt>
                <c:pt idx="591">
                  <c:v>-207.63300429549585</c:v>
                </c:pt>
                <c:pt idx="592">
                  <c:v>-207.60328352976222</c:v>
                </c:pt>
                <c:pt idx="593">
                  <c:v>-207.57366058997366</c:v>
                </c:pt>
                <c:pt idx="594">
                  <c:v>-207.54413549228278</c:v>
                </c:pt>
                <c:pt idx="595">
                  <c:v>-207.5147082466444</c:v>
                </c:pt>
                <c:pt idx="596">
                  <c:v>-207.48537885694336</c:v>
                </c:pt>
                <c:pt idx="597">
                  <c:v>-207.45614732111957</c:v>
                </c:pt>
                <c:pt idx="598">
                  <c:v>-207.42701363129132</c:v>
                </c:pt>
                <c:pt idx="599">
                  <c:v>-207.39797777387579</c:v>
                </c:pt>
                <c:pt idx="600">
                  <c:v>-207.36903972970805</c:v>
                </c:pt>
                <c:pt idx="601">
                  <c:v>-207.34019947415746</c:v>
                </c:pt>
                <c:pt idx="602">
                  <c:v>-207.31145697724202</c:v>
                </c:pt>
                <c:pt idx="603">
                  <c:v>-207.28281220374092</c:v>
                </c:pt>
                <c:pt idx="604">
                  <c:v>-207.25426511330485</c:v>
                </c:pt>
                <c:pt idx="605">
                  <c:v>-207.22581566056439</c:v>
                </c:pt>
                <c:pt idx="606">
                  <c:v>-205.92565114927214</c:v>
                </c:pt>
                <c:pt idx="607">
                  <c:v>-204.85143685620142</c:v>
                </c:pt>
                <c:pt idx="608">
                  <c:v>-203.97681841994842</c:v>
                </c:pt>
                <c:pt idx="609">
                  <c:v>-203.27416526279862</c:v>
                </c:pt>
                <c:pt idx="610">
                  <c:v>-202.7181346466804</c:v>
                </c:pt>
                <c:pt idx="611">
                  <c:v>-202.28671368173818</c:v>
                </c:pt>
                <c:pt idx="612">
                  <c:v>-201.96124724370597</c:v>
                </c:pt>
                <c:pt idx="613">
                  <c:v>-201.72609624531825</c:v>
                </c:pt>
                <c:pt idx="614">
                  <c:v>-201.56819840558879</c:v>
                </c:pt>
                <c:pt idx="615">
                  <c:v>-201.47664112111156</c:v>
                </c:pt>
                <c:pt idx="616">
                  <c:v>-201.44228519545609</c:v>
                </c:pt>
                <c:pt idx="617">
                  <c:v>-201.45744800713354</c:v>
                </c:pt>
                <c:pt idx="618">
                  <c:v>-201.50376719271378</c:v>
                </c:pt>
                <c:pt idx="619">
                  <c:v>-201.55560239899859</c:v>
                </c:pt>
                <c:pt idx="620">
                  <c:v>-201.61266719363812</c:v>
                </c:pt>
                <c:pt idx="621">
                  <c:v>-201.67469215101025</c:v>
                </c:pt>
                <c:pt idx="622">
                  <c:v>-201.74142368618757</c:v>
                </c:pt>
                <c:pt idx="623">
                  <c:v>-201.81262297237888</c:v>
                </c:pt>
                <c:pt idx="624">
                  <c:v>-201.88806493669264</c:v>
                </c:pt>
                <c:pt idx="625">
                  <c:v>-201.96753732909545</c:v>
                </c:pt>
                <c:pt idx="626">
                  <c:v>-202.05083985955901</c:v>
                </c:pt>
                <c:pt idx="627">
                  <c:v>-202.13778339857538</c:v>
                </c:pt>
                <c:pt idx="628">
                  <c:v>-202.22818923644442</c:v>
                </c:pt>
                <c:pt idx="629">
                  <c:v>-202.32188839698949</c:v>
                </c:pt>
                <c:pt idx="630">
                  <c:v>-202.4187210016182</c:v>
                </c:pt>
                <c:pt idx="631">
                  <c:v>-202.51853567991012</c:v>
                </c:pt>
                <c:pt idx="632">
                  <c:v>-202.62118902317536</c:v>
                </c:pt>
                <c:pt idx="633">
                  <c:v>-202.72654507767996</c:v>
                </c:pt>
                <c:pt idx="634">
                  <c:v>-202.83447487447899</c:v>
                </c:pt>
                <c:pt idx="635">
                  <c:v>-202.94485599302774</c:v>
                </c:pt>
                <c:pt idx="636">
                  <c:v>-203.05757215595895</c:v>
                </c:pt>
                <c:pt idx="637">
                  <c:v>-203.17251285261761</c:v>
                </c:pt>
                <c:pt idx="638">
                  <c:v>-203.28957298913505</c:v>
                </c:pt>
                <c:pt idx="639">
                  <c:v>-203.40865256299907</c:v>
                </c:pt>
                <c:pt idx="640">
                  <c:v>-203.52965636024194</c:v>
                </c:pt>
                <c:pt idx="641">
                  <c:v>-203.65249367351709</c:v>
                </c:pt>
                <c:pt idx="642">
                  <c:v>-203.77707803947507</c:v>
                </c:pt>
                <c:pt idx="643">
                  <c:v>-203.90332699397806</c:v>
                </c:pt>
                <c:pt idx="644">
                  <c:v>-204.03116184380849</c:v>
                </c:pt>
                <c:pt idx="645">
                  <c:v>-204.16050745363657</c:v>
                </c:pt>
                <c:pt idx="646">
                  <c:v>-204.29129204711043</c:v>
                </c:pt>
                <c:pt idx="647">
                  <c:v>-204.42344702102315</c:v>
                </c:pt>
                <c:pt idx="648">
                  <c:v>-204.55690677159572</c:v>
                </c:pt>
                <c:pt idx="649">
                  <c:v>-204.69160853198969</c:v>
                </c:pt>
                <c:pt idx="650">
                  <c:v>-204.82749222023548</c:v>
                </c:pt>
                <c:pt idx="651">
                  <c:v>-204.96450029682489</c:v>
                </c:pt>
                <c:pt idx="652">
                  <c:v>-205.10257763127643</c:v>
                </c:pt>
                <c:pt idx="653">
                  <c:v>-205.24167137703583</c:v>
                </c:pt>
                <c:pt idx="654">
                  <c:v>-205.38173085412339</c:v>
                </c:pt>
                <c:pt idx="655">
                  <c:v>-205.522707438986</c:v>
                </c:pt>
                <c:pt idx="656">
                  <c:v>-205.66455446105198</c:v>
                </c:pt>
                <c:pt idx="657">
                  <c:v>-205.8072271055276</c:v>
                </c:pt>
                <c:pt idx="658">
                  <c:v>-205.95068232200609</c:v>
                </c:pt>
                <c:pt idx="659">
                  <c:v>-206.09487873849497</c:v>
                </c:pt>
                <c:pt idx="660">
                  <c:v>-206.23977658049586</c:v>
                </c:pt>
                <c:pt idx="661">
                  <c:v>-206.38533759479802</c:v>
                </c:pt>
                <c:pt idx="662">
                  <c:v>-206.53152497767289</c:v>
                </c:pt>
                <c:pt idx="663">
                  <c:v>-206.67830330717868</c:v>
                </c:pt>
                <c:pt idx="664">
                  <c:v>-206.82563847930615</c:v>
                </c:pt>
                <c:pt idx="665">
                  <c:v>-206.97349764771667</c:v>
                </c:pt>
                <c:pt idx="666">
                  <c:v>-207.12184916683944</c:v>
                </c:pt>
                <c:pt idx="667">
                  <c:v>-207.27066253811449</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29</c:v>
                </c:pt>
                <c:pt idx="1">
                  <c:v>29</c:v>
                </c:pt>
              </c:numCache>
            </c:numRef>
          </c:xVal>
          <c:yVal>
            <c:numRef>
              <c:f>'Bode Plots Calculations'!$BG$690:$BG$691</c:f>
              <c:numCache>
                <c:formatCode>General</c:formatCode>
                <c:ptCount val="2"/>
                <c:pt idx="0">
                  <c:v>-122.51360531428638</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29</c:v>
                </c:pt>
                <c:pt idx="1">
                  <c:v>1000</c:v>
                </c:pt>
              </c:numCache>
            </c:numRef>
          </c:xVal>
          <c:yVal>
            <c:numRef>
              <c:f>'Bode Plots Calculations'!$BG$688:$BG$689</c:f>
              <c:numCache>
                <c:formatCode>General</c:formatCode>
                <c:ptCount val="2"/>
                <c:pt idx="0">
                  <c:v>-122.51360531428638</c:v>
                </c:pt>
                <c:pt idx="1">
                  <c:v>-122.51360531428638</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21.052868742661747</c:v>
                </c:pt>
                <c:pt idx="2">
                  <c:v>34.530100007594285</c:v>
                </c:pt>
                <c:pt idx="3">
                  <c:v>43.896328971910336</c:v>
                </c:pt>
                <c:pt idx="4">
                  <c:v>50.782973657494225</c:v>
                </c:pt>
                <c:pt idx="5">
                  <c:v>56.059078985129929</c:v>
                </c:pt>
                <c:pt idx="6">
                  <c:v>60.230060692784491</c:v>
                </c:pt>
                <c:pt idx="7">
                  <c:v>63.609883410758286</c:v>
                </c:pt>
                <c:pt idx="8">
                  <c:v>66.403870504157851</c:v>
                </c:pt>
                <c:pt idx="9">
                  <c:v>68.751954075361539</c:v>
                </c:pt>
                <c:pt idx="10">
                  <c:v>70.75278735003306</c:v>
                </c:pt>
                <c:pt idx="11">
                  <c:v>72.477920424070035</c:v>
                </c:pt>
                <c:pt idx="12">
                  <c:v>73.980509672901007</c:v>
                </c:pt>
                <c:pt idx="13">
                  <c:v>75.300871517320161</c:v>
                </c:pt>
                <c:pt idx="14">
                  <c:v>76.470138512992492</c:v>
                </c:pt>
                <c:pt idx="15">
                  <c:v>77.512733494293059</c:v>
                </c:pt>
                <c:pt idx="16">
                  <c:v>78.448084766022646</c:v>
                </c:pt>
                <c:pt idx="17">
                  <c:v>79.291840745079256</c:v>
                </c:pt>
                <c:pt idx="18">
                  <c:v>80.056746570722311</c:v>
                </c:pt>
                <c:pt idx="19">
                  <c:v>80.753287570534013</c:v>
                </c:pt>
                <c:pt idx="20">
                  <c:v>81.390168853388744</c:v>
                </c:pt>
                <c:pt idx="21">
                  <c:v>81.97467773650429</c:v>
                </c:pt>
                <c:pt idx="22">
                  <c:v>82.512961094665755</c:v>
                </c:pt>
                <c:pt idx="23">
                  <c:v>83.058143618889233</c:v>
                </c:pt>
                <c:pt idx="24">
                  <c:v>83.588336936115411</c:v>
                </c:pt>
                <c:pt idx="25">
                  <c:v>84.081743855759754</c:v>
                </c:pt>
                <c:pt idx="26">
                  <c:v>84.542020884083087</c:v>
                </c:pt>
                <c:pt idx="27">
                  <c:v>84.972355453643871</c:v>
                </c:pt>
                <c:pt idx="28">
                  <c:v>85.375538804217115</c:v>
                </c:pt>
                <c:pt idx="29">
                  <c:v>85.754025684853431</c:v>
                </c:pt>
                <c:pt idx="30">
                  <c:v>86.109983576018635</c:v>
                </c:pt>
                <c:pt idx="31">
                  <c:v>86.445333517024054</c:v>
                </c:pt>
                <c:pt idx="32">
                  <c:v>86.761784162894045</c:v>
                </c:pt>
                <c:pt idx="33">
                  <c:v>87.060860345358464</c:v>
                </c:pt>
                <c:pt idx="34">
                  <c:v>87.343927145572749</c:v>
                </c:pt>
                <c:pt idx="35">
                  <c:v>87.612210280435505</c:v>
                </c:pt>
                <c:pt idx="36">
                  <c:v>87.86681344472025</c:v>
                </c:pt>
                <c:pt idx="37">
                  <c:v>88.108733126478356</c:v>
                </c:pt>
                <c:pt idx="38">
                  <c:v>88.338871315029365</c:v>
                </c:pt>
                <c:pt idx="39">
                  <c:v>88.558046443168976</c:v>
                </c:pt>
                <c:pt idx="40">
                  <c:v>88.767002843364835</c:v>
                </c:pt>
                <c:pt idx="41">
                  <c:v>88.966418948172731</c:v>
                </c:pt>
                <c:pt idx="42">
                  <c:v>89.156914425221274</c:v>
                </c:pt>
                <c:pt idx="43">
                  <c:v>89.33905640483863</c:v>
                </c:pt>
                <c:pt idx="44">
                  <c:v>89.513364932147525</c:v>
                </c:pt>
                <c:pt idx="45">
                  <c:v>89.680317754011313</c:v>
                </c:pt>
                <c:pt idx="46">
                  <c:v>89.840354533616676</c:v>
                </c:pt>
                <c:pt idx="47">
                  <c:v>89.993880570974724</c:v>
                </c:pt>
                <c:pt idx="48">
                  <c:v>90.141270095621266</c:v>
                </c:pt>
                <c:pt idx="49">
                  <c:v>90.282869187825952</c:v>
                </c:pt>
                <c:pt idx="50">
                  <c:v>90.418998376305964</c:v>
                </c:pt>
                <c:pt idx="51">
                  <c:v>90.54995495348129</c:v>
                </c:pt>
                <c:pt idx="52">
                  <c:v>90.676015043465441</c:v>
                </c:pt>
                <c:pt idx="53">
                  <c:v>90.797435453061269</c:v>
                </c:pt>
                <c:pt idx="54">
                  <c:v>90.914455331869632</c:v>
                </c:pt>
                <c:pt idx="55">
                  <c:v>91.027297664089161</c:v>
                </c:pt>
                <c:pt idx="56">
                  <c:v>91.13617061158439</c:v>
                </c:pt>
                <c:pt idx="57">
                  <c:v>91.241268725239195</c:v>
                </c:pt>
                <c:pt idx="58">
                  <c:v>91.342774039423333</c:v>
                </c:pt>
                <c:pt idx="59">
                  <c:v>91.440857062522568</c:v>
                </c:pt>
                <c:pt idx="60">
                  <c:v>91.535677674867898</c:v>
                </c:pt>
                <c:pt idx="61">
                  <c:v>91.627385944009205</c:v>
                </c:pt>
                <c:pt idx="62">
                  <c:v>91.716122866075494</c:v>
                </c:pt>
                <c:pt idx="63">
                  <c:v>91.802021040923293</c:v>
                </c:pt>
                <c:pt idx="64">
                  <c:v>91.88520528787123</c:v>
                </c:pt>
                <c:pt idx="65">
                  <c:v>91.965793208032352</c:v>
                </c:pt>
                <c:pt idx="66">
                  <c:v>92.04389569857058</c:v>
                </c:pt>
                <c:pt idx="67">
                  <c:v>92.119617423609427</c:v>
                </c:pt>
                <c:pt idx="68">
                  <c:v>92.193057245996542</c:v>
                </c:pt>
                <c:pt idx="69">
                  <c:v>92.264308623668398</c:v>
                </c:pt>
                <c:pt idx="70">
                  <c:v>92.333459973955655</c:v>
                </c:pt>
                <c:pt idx="71">
                  <c:v>92.40059500881415</c:v>
                </c:pt>
                <c:pt idx="72">
                  <c:v>92.465793043653093</c:v>
                </c:pt>
                <c:pt idx="73">
                  <c:v>92.529129282155097</c:v>
                </c:pt>
                <c:pt idx="74">
                  <c:v>92.59067507923757</c:v>
                </c:pt>
                <c:pt idx="75">
                  <c:v>92.650498184088107</c:v>
                </c:pt>
                <c:pt idx="76">
                  <c:v>92.708662965013005</c:v>
                </c:pt>
                <c:pt idx="77">
                  <c:v>92.765230617667854</c:v>
                </c:pt>
                <c:pt idx="78">
                  <c:v>92.820259358084741</c:v>
                </c:pt>
                <c:pt idx="79">
                  <c:v>92.873804601776442</c:v>
                </c:pt>
                <c:pt idx="80">
                  <c:v>92.925919130074661</c:v>
                </c:pt>
                <c:pt idx="81">
                  <c:v>92.976653244751688</c:v>
                </c:pt>
                <c:pt idx="82">
                  <c:v>93.026054911877196</c:v>
                </c:pt>
                <c:pt idx="83">
                  <c:v>93.074169895774332</c:v>
                </c:pt>
                <c:pt idx="84">
                  <c:v>93.121041883861295</c:v>
                </c:pt>
                <c:pt idx="85">
                  <c:v>93.166712603093416</c:v>
                </c:pt>
                <c:pt idx="86">
                  <c:v>93.211221928658361</c:v>
                </c:pt>
                <c:pt idx="87">
                  <c:v>93.25460798551839</c:v>
                </c:pt>
                <c:pt idx="88">
                  <c:v>93.296907243343597</c:v>
                </c:pt>
                <c:pt idx="89">
                  <c:v>93.338154605332107</c:v>
                </c:pt>
                <c:pt idx="90">
                  <c:v>93.378383491371835</c:v>
                </c:pt>
                <c:pt idx="91">
                  <c:v>93.417625915959874</c:v>
                </c:pt>
                <c:pt idx="92">
                  <c:v>93.455912561261073</c:v>
                </c:pt>
                <c:pt idx="93">
                  <c:v>93.493272845655824</c:v>
                </c:pt>
                <c:pt idx="94">
                  <c:v>93.529734988098937</c:v>
                </c:pt>
                <c:pt idx="95">
                  <c:v>93.565326068584881</c:v>
                </c:pt>
                <c:pt idx="96">
                  <c:v>93.60007208499178</c:v>
                </c:pt>
                <c:pt idx="97">
                  <c:v>93.633998006554449</c:v>
                </c:pt>
                <c:pt idx="98">
                  <c:v>93.667127824197621</c:v>
                </c:pt>
                <c:pt idx="99">
                  <c:v>93.699484597942146</c:v>
                </c:pt>
                <c:pt idx="100">
                  <c:v>93.731090501581008</c:v>
                </c:pt>
                <c:pt idx="101">
                  <c:v>93.761966864806809</c:v>
                </c:pt>
                <c:pt idx="102">
                  <c:v>93.792134212958658</c:v>
                </c:pt>
                <c:pt idx="103">
                  <c:v>93.821612304544118</c:v>
                </c:pt>
                <c:pt idx="104">
                  <c:v>93.850420166679953</c:v>
                </c:pt>
                <c:pt idx="105">
                  <c:v>93.878576128585252</c:v>
                </c:pt>
                <c:pt idx="106">
                  <c:v>93.906097853250685</c:v>
                </c:pt>
                <c:pt idx="107">
                  <c:v>93.933002367398643</c:v>
                </c:pt>
                <c:pt idx="108">
                  <c:v>93.959306089840936</c:v>
                </c:pt>
                <c:pt idx="109">
                  <c:v>93.985024858333105</c:v>
                </c:pt>
                <c:pt idx="110">
                  <c:v>94.010173955017734</c:v>
                </c:pt>
                <c:pt idx="111">
                  <c:v>94.03476813054219</c:v>
                </c:pt>
                <c:pt idx="112">
                  <c:v>94.05882162693085</c:v>
                </c:pt>
                <c:pt idx="113">
                  <c:v>94.082348199286301</c:v>
                </c:pt>
                <c:pt idx="114">
                  <c:v>94.105361136388595</c:v>
                </c:pt>
                <c:pt idx="115">
                  <c:v>94.12787328025756</c:v>
                </c:pt>
                <c:pt idx="116">
                  <c:v>94.149897044738395</c:v>
                </c:pt>
                <c:pt idx="117">
                  <c:v>94.17144443316711</c:v>
                </c:pt>
                <c:pt idx="118">
                  <c:v>94.192527055168298</c:v>
                </c:pt>
                <c:pt idx="119">
                  <c:v>94.213156142634787</c:v>
                </c:pt>
                <c:pt idx="120">
                  <c:v>94.233342564935242</c:v>
                </c:pt>
                <c:pt idx="121">
                  <c:v>94.253096843392683</c:v>
                </c:pt>
                <c:pt idx="122">
                  <c:v>94.27242916507474</c:v>
                </c:pt>
                <c:pt idx="123">
                  <c:v>94.291349395933025</c:v>
                </c:pt>
                <c:pt idx="124">
                  <c:v>94.309867093327753</c:v>
                </c:pt>
                <c:pt idx="125">
                  <c:v>94.327991517970403</c:v>
                </c:pt>
                <c:pt idx="126">
                  <c:v>94.34573164531605</c:v>
                </c:pt>
                <c:pt idx="127">
                  <c:v>94.36309617643451</c:v>
                </c:pt>
                <c:pt idx="128">
                  <c:v>94.38009354838816</c:v>
                </c:pt>
                <c:pt idx="129">
                  <c:v>94.396731944141962</c:v>
                </c:pt>
                <c:pt idx="130">
                  <c:v>94.413019302030662</c:v>
                </c:pt>
                <c:pt idx="131">
                  <c:v>94.428963324805494</c:v>
                </c:pt>
                <c:pt idx="132">
                  <c:v>94.444571488282321</c:v>
                </c:pt>
                <c:pt idx="133">
                  <c:v>94.459851049611743</c:v>
                </c:pt>
                <c:pt idx="134">
                  <c:v>94.474809055189738</c:v>
                </c:pt>
                <c:pt idx="135">
                  <c:v>94.489452348227559</c:v>
                </c:pt>
                <c:pt idx="136">
                  <c:v>94.503787575997478</c:v>
                </c:pt>
                <c:pt idx="137">
                  <c:v>94.517821196770498</c:v>
                </c:pt>
                <c:pt idx="138">
                  <c:v>94.53155948646156</c:v>
                </c:pt>
                <c:pt idx="139">
                  <c:v>94.545008544995895</c:v>
                </c:pt>
                <c:pt idx="140">
                  <c:v>94.558174302410791</c:v>
                </c:pt>
                <c:pt idx="141">
                  <c:v>94.571062524704843</c:v>
                </c:pt>
                <c:pt idx="142">
                  <c:v>94.5836788194474</c:v>
                </c:pt>
                <c:pt idx="143">
                  <c:v>94.596028641159137</c:v>
                </c:pt>
                <c:pt idx="144">
                  <c:v>94.608117296474759</c:v>
                </c:pt>
                <c:pt idx="145">
                  <c:v>94.619949949098128</c:v>
                </c:pt>
                <c:pt idx="146">
                  <c:v>94.631531624559372</c:v>
                </c:pt>
                <c:pt idx="147">
                  <c:v>94.642867214783166</c:v>
                </c:pt>
                <c:pt idx="148">
                  <c:v>94.653961482476888</c:v>
                </c:pt>
                <c:pt idx="149">
                  <c:v>94.66481906534689</c:v>
                </c:pt>
                <c:pt idx="150">
                  <c:v>94.675444480150674</c:v>
                </c:pt>
                <c:pt idx="151">
                  <c:v>94.685842126592391</c:v>
                </c:pt>
                <c:pt idx="152">
                  <c:v>94.696016291068645</c:v>
                </c:pt>
                <c:pt idx="153">
                  <c:v>94.705971150271338</c:v>
                </c:pt>
                <c:pt idx="154">
                  <c:v>94.715710774653743</c:v>
                </c:pt>
                <c:pt idx="155">
                  <c:v>94.725239131766088</c:v>
                </c:pt>
                <c:pt idx="156">
                  <c:v>94.734560089465987</c:v>
                </c:pt>
                <c:pt idx="157">
                  <c:v>94.743677419009458</c:v>
                </c:pt>
                <c:pt idx="158">
                  <c:v>94.752594798027616</c:v>
                </c:pt>
                <c:pt idx="159">
                  <c:v>94.761315813393793</c:v>
                </c:pt>
                <c:pt idx="160">
                  <c:v>94.769843963985849</c:v>
                </c:pt>
                <c:pt idx="161">
                  <c:v>94.77818266334836</c:v>
                </c:pt>
                <c:pt idx="162">
                  <c:v>94.786335242258318</c:v>
                </c:pt>
                <c:pt idx="163">
                  <c:v>94.794304951199067</c:v>
                </c:pt>
                <c:pt idx="164">
                  <c:v>94.802094962745713</c:v>
                </c:pt>
                <c:pt idx="165">
                  <c:v>94.809708373866115</c:v>
                </c:pt>
                <c:pt idx="166">
                  <c:v>94.817148208140623</c:v>
                </c:pt>
                <c:pt idx="167">
                  <c:v>94.824417417904002</c:v>
                </c:pt>
                <c:pt idx="168">
                  <c:v>94.831518886312764</c:v>
                </c:pt>
                <c:pt idx="169">
                  <c:v>94.838455429340797</c:v>
                </c:pt>
                <c:pt idx="170">
                  <c:v>94.845229797706267</c:v>
                </c:pt>
                <c:pt idx="171">
                  <c:v>94.851844678732519</c:v>
                </c:pt>
                <c:pt idx="172">
                  <c:v>94.858302698145607</c:v>
                </c:pt>
                <c:pt idx="173">
                  <c:v>94.864606421810791</c:v>
                </c:pt>
                <c:pt idx="174">
                  <c:v>94.870758357410807</c:v>
                </c:pt>
                <c:pt idx="175">
                  <c:v>94.876760956067713</c:v>
                </c:pt>
                <c:pt idx="176">
                  <c:v>94.882616613910756</c:v>
                </c:pt>
                <c:pt idx="177">
                  <c:v>94.888327673592357</c:v>
                </c:pt>
                <c:pt idx="178">
                  <c:v>94.893896425754136</c:v>
                </c:pt>
                <c:pt idx="179">
                  <c:v>94.899325110444863</c:v>
                </c:pt>
                <c:pt idx="180">
                  <c:v>94.904615918492269</c:v>
                </c:pt>
                <c:pt idx="181">
                  <c:v>94.909770992830332</c:v>
                </c:pt>
                <c:pt idx="182">
                  <c:v>94.914792429783816</c:v>
                </c:pt>
                <c:pt idx="183">
                  <c:v>94.919682280311562</c:v>
                </c:pt>
                <c:pt idx="184">
                  <c:v>94.924442551210248</c:v>
                </c:pt>
                <c:pt idx="185">
                  <c:v>94.929075206279833</c:v>
                </c:pt>
                <c:pt idx="186">
                  <c:v>94.933582167452201</c:v>
                </c:pt>
                <c:pt idx="187">
                  <c:v>94.937965315884583</c:v>
                </c:pt>
                <c:pt idx="188">
                  <c:v>94.942226493018509</c:v>
                </c:pt>
                <c:pt idx="189">
                  <c:v>94.946367501606119</c:v>
                </c:pt>
                <c:pt idx="190">
                  <c:v>94.950390106704646</c:v>
                </c:pt>
                <c:pt idx="191">
                  <c:v>94.954296036640272</c:v>
                </c:pt>
                <c:pt idx="192">
                  <c:v>94.958086983942565</c:v>
                </c:pt>
                <c:pt idx="193">
                  <c:v>94.961764606250483</c:v>
                </c:pt>
                <c:pt idx="194">
                  <c:v>94.965330527190801</c:v>
                </c:pt>
                <c:pt idx="195">
                  <c:v>94.968786337230213</c:v>
                </c:pt>
                <c:pt idx="196">
                  <c:v>94.972133594501813</c:v>
                </c:pt>
                <c:pt idx="197">
                  <c:v>94.975373825606951</c:v>
                </c:pt>
                <c:pt idx="198">
                  <c:v>94.978508526393142</c:v>
                </c:pt>
                <c:pt idx="199">
                  <c:v>94.981539162709225</c:v>
                </c:pt>
                <c:pt idx="200">
                  <c:v>94.984467171138093</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0.20074681610045245</c:v>
                </c:pt>
                <c:pt idx="1">
                  <c:v>0.20075141329555737</c:v>
                </c:pt>
                <c:pt idx="2">
                  <c:v>0.20076501159546684</c:v>
                </c:pt>
                <c:pt idx="3">
                  <c:v>0.20078761105892917</c:v>
                </c:pt>
                <c:pt idx="4">
                  <c:v>0.20081921178358081</c:v>
                </c:pt>
                <c:pt idx="5">
                  <c:v>0.20085981390594707</c:v>
                </c:pt>
                <c:pt idx="6">
                  <c:v>0.20090941760144376</c:v>
                </c:pt>
                <c:pt idx="7">
                  <c:v>0.20096802308437917</c:v>
                </c:pt>
                <c:pt idx="8">
                  <c:v>0.20103563060795607</c:v>
                </c:pt>
                <c:pt idx="9">
                  <c:v>0.20111224046427481</c:v>
                </c:pt>
                <c:pt idx="10">
                  <c:v>0.20119785298433623</c:v>
                </c:pt>
                <c:pt idx="11">
                  <c:v>0.20129246853804539</c:v>
                </c:pt>
                <c:pt idx="12">
                  <c:v>0.20139608753421537</c:v>
                </c:pt>
                <c:pt idx="13">
                  <c:v>0.20150871042057192</c:v>
                </c:pt>
                <c:pt idx="14">
                  <c:v>0.20163033768375815</c:v>
                </c:pt>
                <c:pt idx="15">
                  <c:v>0.20176096984933981</c:v>
                </c:pt>
                <c:pt idx="16">
                  <c:v>0.20190060748181096</c:v>
                </c:pt>
                <c:pt idx="17">
                  <c:v>0.20204925118460015</c:v>
                </c:pt>
                <c:pt idx="18">
                  <c:v>0.20220690160007687</c:v>
                </c:pt>
                <c:pt idx="19">
                  <c:v>0.20237355940955842</c:v>
                </c:pt>
                <c:pt idx="20">
                  <c:v>0.20254922533331746</c:v>
                </c:pt>
                <c:pt idx="21">
                  <c:v>0.20273390013058959</c:v>
                </c:pt>
                <c:pt idx="22">
                  <c:v>0.20292758459958174</c:v>
                </c:pt>
                <c:pt idx="23">
                  <c:v>0.20313027957748064</c:v>
                </c:pt>
                <c:pt idx="24">
                  <c:v>0.20334198594046199</c:v>
                </c:pt>
                <c:pt idx="25">
                  <c:v>0.20356270460369982</c:v>
                </c:pt>
                <c:pt idx="26">
                  <c:v>0.20379243652137649</c:v>
                </c:pt>
                <c:pt idx="27">
                  <c:v>0.2040311826866929</c:v>
                </c:pt>
                <c:pt idx="28">
                  <c:v>0.20427894413187939</c:v>
                </c:pt>
                <c:pt idx="29">
                  <c:v>0.20453572192820665</c:v>
                </c:pt>
                <c:pt idx="30">
                  <c:v>0.20480151718599759</c:v>
                </c:pt>
                <c:pt idx="31">
                  <c:v>0.20507633105463913</c:v>
                </c:pt>
                <c:pt idx="32">
                  <c:v>0.20536016472259469</c:v>
                </c:pt>
                <c:pt idx="33">
                  <c:v>0.20565301941741712</c:v>
                </c:pt>
                <c:pt idx="34">
                  <c:v>0.20595489640576187</c:v>
                </c:pt>
                <c:pt idx="35">
                  <c:v>0.20626579699340078</c:v>
                </c:pt>
                <c:pt idx="36">
                  <c:v>0.20658572252523622</c:v>
                </c:pt>
                <c:pt idx="37">
                  <c:v>0.20691467438531544</c:v>
                </c:pt>
                <c:pt idx="38">
                  <c:v>0.20725265399684586</c:v>
                </c:pt>
                <c:pt idx="39">
                  <c:v>0.20759966282221029</c:v>
                </c:pt>
                <c:pt idx="40">
                  <c:v>0.20795570236298269</c:v>
                </c:pt>
                <c:pt idx="41">
                  <c:v>0.20832077415994465</c:v>
                </c:pt>
                <c:pt idx="42">
                  <c:v>0.20869487979310183</c:v>
                </c:pt>
                <c:pt idx="43">
                  <c:v>0.2090780208817013</c:v>
                </c:pt>
                <c:pt idx="44">
                  <c:v>0.20947019908424885</c:v>
                </c:pt>
                <c:pt idx="45">
                  <c:v>0.20987141609852714</c:v>
                </c:pt>
                <c:pt idx="46">
                  <c:v>0.21028167366161396</c:v>
                </c:pt>
                <c:pt idx="47">
                  <c:v>0.21070097354990114</c:v>
                </c:pt>
                <c:pt idx="48">
                  <c:v>0.2111293175791138</c:v>
                </c:pt>
                <c:pt idx="49">
                  <c:v>0.21156670760432986</c:v>
                </c:pt>
                <c:pt idx="50">
                  <c:v>0.21201314552000039</c:v>
                </c:pt>
                <c:pt idx="51">
                  <c:v>0.21246863325997004</c:v>
                </c:pt>
                <c:pt idx="52">
                  <c:v>0.21293317279749793</c:v>
                </c:pt>
                <c:pt idx="53">
                  <c:v>0.21340676614527915</c:v>
                </c:pt>
                <c:pt idx="54">
                  <c:v>0.21388941535546657</c:v>
                </c:pt>
                <c:pt idx="55">
                  <c:v>0.21438112251969305</c:v>
                </c:pt>
                <c:pt idx="56">
                  <c:v>0.2148818897690942</c:v>
                </c:pt>
                <c:pt idx="57">
                  <c:v>0.21539171927433148</c:v>
                </c:pt>
                <c:pt idx="58">
                  <c:v>0.21591061324561572</c:v>
                </c:pt>
                <c:pt idx="59">
                  <c:v>0.21643857393273114</c:v>
                </c:pt>
                <c:pt idx="60">
                  <c:v>0.21697560362505983</c:v>
                </c:pt>
                <c:pt idx="61">
                  <c:v>0.2175217046516065</c:v>
                </c:pt>
                <c:pt idx="62">
                  <c:v>0.21807687938102382</c:v>
                </c:pt>
                <c:pt idx="63">
                  <c:v>0.21864113022163822</c:v>
                </c:pt>
                <c:pt idx="64">
                  <c:v>0.21921445962147595</c:v>
                </c:pt>
                <c:pt idx="65">
                  <c:v>0.21979687006828974</c:v>
                </c:pt>
                <c:pt idx="66">
                  <c:v>0.22038836408958581</c:v>
                </c:pt>
                <c:pt idx="67">
                  <c:v>0.22098894425265139</c:v>
                </c:pt>
                <c:pt idx="68">
                  <c:v>0.22159861316458257</c:v>
                </c:pt>
                <c:pt idx="69">
                  <c:v>0.22221737347231271</c:v>
                </c:pt>
                <c:pt idx="70">
                  <c:v>0.22284522786264122</c:v>
                </c:pt>
                <c:pt idx="71">
                  <c:v>0.22348217906226275</c:v>
                </c:pt>
                <c:pt idx="72">
                  <c:v>0.22412822983779698</c:v>
                </c:pt>
                <c:pt idx="73">
                  <c:v>0.22478338299581854</c:v>
                </c:pt>
                <c:pt idx="74">
                  <c:v>0.22544764138288775</c:v>
                </c:pt>
                <c:pt idx="75">
                  <c:v>0.22612100788558154</c:v>
                </c:pt>
                <c:pt idx="76">
                  <c:v>0.22680348543052481</c:v>
                </c:pt>
                <c:pt idx="77">
                  <c:v>0.22749507698442251</c:v>
                </c:pt>
                <c:pt idx="78">
                  <c:v>0.22819578555409178</c:v>
                </c:pt>
                <c:pt idx="79">
                  <c:v>0.22890561418649488</c:v>
                </c:pt>
                <c:pt idx="80">
                  <c:v>0.22962456596877229</c:v>
                </c:pt>
                <c:pt idx="81">
                  <c:v>0.23035264402827632</c:v>
                </c:pt>
                <c:pt idx="82">
                  <c:v>0.23108985153260544</c:v>
                </c:pt>
                <c:pt idx="83">
                  <c:v>0.2318361916896387</c:v>
                </c:pt>
                <c:pt idx="84">
                  <c:v>0.2325916677475707</c:v>
                </c:pt>
                <c:pt idx="85">
                  <c:v>0.2333562829949471</c:v>
                </c:pt>
                <c:pt idx="86">
                  <c:v>0.23413004076070063</c:v>
                </c:pt>
                <c:pt idx="87">
                  <c:v>0.23491294441418714</c:v>
                </c:pt>
                <c:pt idx="88">
                  <c:v>0.23570499736522288</c:v>
                </c:pt>
                <c:pt idx="89">
                  <c:v>0.23650620306412121</c:v>
                </c:pt>
                <c:pt idx="90">
                  <c:v>0.23731656500173082</c:v>
                </c:pt>
                <c:pt idx="91">
                  <c:v>0.2381360867094735</c:v>
                </c:pt>
                <c:pt idx="92">
                  <c:v>0.23896477175938305</c:v>
                </c:pt>
                <c:pt idx="93">
                  <c:v>0.23980262376414421</c:v>
                </c:pt>
                <c:pt idx="94">
                  <c:v>0.24064964637713213</c:v>
                </c:pt>
                <c:pt idx="95">
                  <c:v>0.24150584329245259</c:v>
                </c:pt>
                <c:pt idx="96">
                  <c:v>0.2423712182449822</c:v>
                </c:pt>
                <c:pt idx="97">
                  <c:v>0.24324577501040939</c:v>
                </c:pt>
                <c:pt idx="98">
                  <c:v>0.24412951740527591</c:v>
                </c:pt>
                <c:pt idx="99">
                  <c:v>0.24502244928701836</c:v>
                </c:pt>
                <c:pt idx="100">
                  <c:v>0.24592457455401082</c:v>
                </c:pt>
                <c:pt idx="101">
                  <c:v>0.24683589714560727</c:v>
                </c:pt>
                <c:pt idx="102">
                  <c:v>0.24775642104218507</c:v>
                </c:pt>
                <c:pt idx="103">
                  <c:v>0.24868615026518842</c:v>
                </c:pt>
                <c:pt idx="104">
                  <c:v>0.24962508887717264</c:v>
                </c:pt>
                <c:pt idx="105">
                  <c:v>0.25057324098184869</c:v>
                </c:pt>
                <c:pt idx="106">
                  <c:v>0.25153061072412836</c:v>
                </c:pt>
                <c:pt idx="107">
                  <c:v>0.25249720229016953</c:v>
                </c:pt>
                <c:pt idx="108">
                  <c:v>0.25347301990742255</c:v>
                </c:pt>
                <c:pt idx="109">
                  <c:v>0.25445806784467639</c:v>
                </c:pt>
                <c:pt idx="110">
                  <c:v>0.25545235041210573</c:v>
                </c:pt>
                <c:pt idx="111">
                  <c:v>0.25645587196131847</c:v>
                </c:pt>
                <c:pt idx="112">
                  <c:v>0.25746863688540328</c:v>
                </c:pt>
                <c:pt idx="113">
                  <c:v>0.25849064961897844</c:v>
                </c:pt>
                <c:pt idx="114">
                  <c:v>0.2595219146382402</c:v>
                </c:pt>
                <c:pt idx="115">
                  <c:v>0.2605624364610124</c:v>
                </c:pt>
                <c:pt idx="116">
                  <c:v>0.2616122196467961</c:v>
                </c:pt>
                <c:pt idx="117">
                  <c:v>0.26267126879681996</c:v>
                </c:pt>
                <c:pt idx="118">
                  <c:v>0.26373958855409085</c:v>
                </c:pt>
                <c:pt idx="119">
                  <c:v>0.26481718360344508</c:v>
                </c:pt>
                <c:pt idx="120">
                  <c:v>0.26590405867160022</c:v>
                </c:pt>
                <c:pt idx="121">
                  <c:v>0.26700021852720723</c:v>
                </c:pt>
                <c:pt idx="122">
                  <c:v>0.26810566798090307</c:v>
                </c:pt>
                <c:pt idx="123">
                  <c:v>0.26922041188536378</c:v>
                </c:pt>
                <c:pt idx="124">
                  <c:v>0.27034445513535832</c:v>
                </c:pt>
                <c:pt idx="125">
                  <c:v>0.27147780266780241</c:v>
                </c:pt>
                <c:pt idx="126">
                  <c:v>0.27262045946181346</c:v>
                </c:pt>
                <c:pt idx="127">
                  <c:v>0.27377243053876543</c:v>
                </c:pt>
                <c:pt idx="128">
                  <c:v>0.27493372096234431</c:v>
                </c:pt>
                <c:pt idx="129">
                  <c:v>0.27610433583860461</c:v>
                </c:pt>
                <c:pt idx="130">
                  <c:v>0.27728428031602531</c:v>
                </c:pt>
                <c:pt idx="131">
                  <c:v>0.27847355958556758</c:v>
                </c:pt>
                <c:pt idx="132">
                  <c:v>0.27967217888073181</c:v>
                </c:pt>
                <c:pt idx="133">
                  <c:v>0.28088014347761592</c:v>
                </c:pt>
                <c:pt idx="134">
                  <c:v>0.28209745869497371</c:v>
                </c:pt>
                <c:pt idx="135">
                  <c:v>0.28332412989427413</c:v>
                </c:pt>
                <c:pt idx="136">
                  <c:v>0.28456016247976057</c:v>
                </c:pt>
                <c:pt idx="137">
                  <c:v>0.28580556189851114</c:v>
                </c:pt>
                <c:pt idx="138">
                  <c:v>0.28706033364049877</c:v>
                </c:pt>
                <c:pt idx="139">
                  <c:v>0.28832448323865306</c:v>
                </c:pt>
                <c:pt idx="140">
                  <c:v>0.28959801626892079</c:v>
                </c:pt>
                <c:pt idx="141">
                  <c:v>0.29088093835032885</c:v>
                </c:pt>
                <c:pt idx="142">
                  <c:v>0.29217325514504616</c:v>
                </c:pt>
                <c:pt idx="143">
                  <c:v>0.29347497235844716</c:v>
                </c:pt>
                <c:pt idx="144">
                  <c:v>0.29478609573917514</c:v>
                </c:pt>
                <c:pt idx="145">
                  <c:v>0.29610663107920637</c:v>
                </c:pt>
                <c:pt idx="146">
                  <c:v>0.29743658421391483</c:v>
                </c:pt>
                <c:pt idx="147">
                  <c:v>0.29877596102213694</c:v>
                </c:pt>
                <c:pt idx="148">
                  <c:v>0.30012476742623773</c:v>
                </c:pt>
                <c:pt idx="149">
                  <c:v>0.30148300939217643</c:v>
                </c:pt>
                <c:pt idx="150">
                  <c:v>0.30285069292957351</c:v>
                </c:pt>
                <c:pt idx="151">
                  <c:v>0.30422782409177757</c:v>
                </c:pt>
                <c:pt idx="152">
                  <c:v>0.30561440897593323</c:v>
                </c:pt>
                <c:pt idx="153">
                  <c:v>0.30701045372304919</c:v>
                </c:pt>
                <c:pt idx="154">
                  <c:v>0.30841596451806719</c:v>
                </c:pt>
                <c:pt idx="155">
                  <c:v>0.30983094758993091</c:v>
                </c:pt>
                <c:pt idx="156">
                  <c:v>0.31125540921165595</c:v>
                </c:pt>
                <c:pt idx="157">
                  <c:v>0.31268935570040052</c:v>
                </c:pt>
                <c:pt idx="158">
                  <c:v>0.31413279341753531</c:v>
                </c:pt>
                <c:pt idx="159">
                  <c:v>0.31558572876871588</c:v>
                </c:pt>
                <c:pt idx="160">
                  <c:v>0.31704816820395393</c:v>
                </c:pt>
                <c:pt idx="161">
                  <c:v>0.31852011821768988</c:v>
                </c:pt>
                <c:pt idx="162">
                  <c:v>0.32000158534886608</c:v>
                </c:pt>
                <c:pt idx="163">
                  <c:v>0.32149257618099991</c:v>
                </c:pt>
                <c:pt idx="164">
                  <c:v>0.32299309734225823</c:v>
                </c:pt>
                <c:pt idx="165">
                  <c:v>0.32450315550553144</c:v>
                </c:pt>
                <c:pt idx="166">
                  <c:v>0.32602275738850928</c:v>
                </c:pt>
                <c:pt idx="167">
                  <c:v>0.32755190975375581</c:v>
                </c:pt>
                <c:pt idx="168">
                  <c:v>0.32909061940878609</c:v>
                </c:pt>
                <c:pt idx="169">
                  <c:v>0.33063889320614281</c:v>
                </c:pt>
                <c:pt idx="170">
                  <c:v>0.33219673804347349</c:v>
                </c:pt>
                <c:pt idx="171">
                  <c:v>0.33376416086360838</c:v>
                </c:pt>
                <c:pt idx="172">
                  <c:v>0.33534116865463892</c:v>
                </c:pt>
                <c:pt idx="173">
                  <c:v>0.33692776844999667</c:v>
                </c:pt>
                <c:pt idx="174">
                  <c:v>0.33852396732853274</c:v>
                </c:pt>
                <c:pt idx="175">
                  <c:v>0.34012977241459791</c:v>
                </c:pt>
                <c:pt idx="176">
                  <c:v>0.34174519087812327</c:v>
                </c:pt>
                <c:pt idx="177">
                  <c:v>0.34337022993470151</c:v>
                </c:pt>
                <c:pt idx="178">
                  <c:v>0.34500489684566826</c:v>
                </c:pt>
                <c:pt idx="179">
                  <c:v>0.3466491989181848</c:v>
                </c:pt>
                <c:pt idx="180">
                  <c:v>0.34830314350532099</c:v>
                </c:pt>
                <c:pt idx="181">
                  <c:v>0.34996673800613809</c:v>
                </c:pt>
                <c:pt idx="182">
                  <c:v>0.35163998986577349</c:v>
                </c:pt>
                <c:pt idx="183">
                  <c:v>0.35332290657552501</c:v>
                </c:pt>
                <c:pt idx="184">
                  <c:v>0.35501549567293572</c:v>
                </c:pt>
                <c:pt idx="185">
                  <c:v>0.35671776474188011</c:v>
                </c:pt>
                <c:pt idx="186">
                  <c:v>0.35842972141265017</c:v>
                </c:pt>
                <c:pt idx="187">
                  <c:v>0.36015137336204239</c:v>
                </c:pt>
                <c:pt idx="188">
                  <c:v>0.36188272831344492</c:v>
                </c:pt>
                <c:pt idx="189">
                  <c:v>0.36362379403692613</c:v>
                </c:pt>
                <c:pt idx="190">
                  <c:v>0.36537457834932252</c:v>
                </c:pt>
                <c:pt idx="191">
                  <c:v>0.36713508911432857</c:v>
                </c:pt>
                <c:pt idx="192">
                  <c:v>0.36890533424258609</c:v>
                </c:pt>
                <c:pt idx="193">
                  <c:v>0.37068532169177459</c:v>
                </c:pt>
                <c:pt idx="194">
                  <c:v>0.37247505946670301</c:v>
                </c:pt>
                <c:pt idx="195">
                  <c:v>0.37427455561939971</c:v>
                </c:pt>
                <c:pt idx="196">
                  <c:v>0.37608381824920656</c:v>
                </c:pt>
                <c:pt idx="197">
                  <c:v>0.37790285550286995</c:v>
                </c:pt>
                <c:pt idx="198">
                  <c:v>0.37973167557463516</c:v>
                </c:pt>
                <c:pt idx="199">
                  <c:v>0.3815702867063403</c:v>
                </c:pt>
                <c:pt idx="200">
                  <c:v>0.38341869718751015</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5.4535254251392155E-2</c:v>
                </c:pt>
                <c:pt idx="1">
                  <c:v>6.0731523313468254E-2</c:v>
                </c:pt>
                <c:pt idx="2">
                  <c:v>6.6930121578489737E-2</c:v>
                </c:pt>
                <c:pt idx="3">
                  <c:v>7.3131058040842203E-2</c:v>
                </c:pt>
                <c:pt idx="4">
                  <c:v>7.933434170359617E-2</c:v>
                </c:pt>
                <c:pt idx="5">
                  <c:v>8.5539981578551069E-2</c:v>
                </c:pt>
                <c:pt idx="6">
                  <c:v>9.1747986686278329E-2</c:v>
                </c:pt>
                <c:pt idx="7">
                  <c:v>9.7958366056165314E-2</c:v>
                </c:pt>
                <c:pt idx="8">
                  <c:v>0.10417112872645912</c:v>
                </c:pt>
                <c:pt idx="9">
                  <c:v>0.11038628374430987</c:v>
                </c:pt>
                <c:pt idx="10">
                  <c:v>0.1166038401658152</c:v>
                </c:pt>
                <c:pt idx="11">
                  <c:v>0.12282380705606384</c:v>
                </c:pt>
                <c:pt idx="12">
                  <c:v>0.12904619348917962</c:v>
                </c:pt>
                <c:pt idx="13">
                  <c:v>0.13527100854836591</c:v>
                </c:pt>
                <c:pt idx="14">
                  <c:v>0.14149826132594945</c:v>
                </c:pt>
                <c:pt idx="15">
                  <c:v>0.14772796092342466</c:v>
                </c:pt>
                <c:pt idx="16">
                  <c:v>0.15396011645149826</c:v>
                </c:pt>
                <c:pt idx="17">
                  <c:v>0.16019473703013359</c:v>
                </c:pt>
                <c:pt idx="18">
                  <c:v>0.16643183178859483</c:v>
                </c:pt>
                <c:pt idx="19">
                  <c:v>0.17267140986549195</c:v>
                </c:pt>
                <c:pt idx="20">
                  <c:v>0.17891348040882527</c:v>
                </c:pt>
                <c:pt idx="21">
                  <c:v>0.18515805257603016</c:v>
                </c:pt>
                <c:pt idx="22">
                  <c:v>0.19140513553402216</c:v>
                </c:pt>
                <c:pt idx="23">
                  <c:v>0.1950683592511718</c:v>
                </c:pt>
                <c:pt idx="24">
                  <c:v>0.1973731949065039</c:v>
                </c:pt>
                <c:pt idx="25">
                  <c:v>0.19968047865326222</c:v>
                </c:pt>
                <c:pt idx="26">
                  <c:v>0.20199021423044752</c:v>
                </c:pt>
                <c:pt idx="27">
                  <c:v>0.20430240538484226</c:v>
                </c:pt>
                <c:pt idx="28">
                  <c:v>0.20661705587103041</c:v>
                </c:pt>
                <c:pt idx="29">
                  <c:v>0.20893416945141749</c:v>
                </c:pt>
                <c:pt idx="30">
                  <c:v>0.21125374989625056</c:v>
                </c:pt>
                <c:pt idx="31">
                  <c:v>0.21357580098363857</c:v>
                </c:pt>
                <c:pt idx="32">
                  <c:v>0.21590032649957222</c:v>
                </c:pt>
                <c:pt idx="33">
                  <c:v>0.21822733023794447</c:v>
                </c:pt>
                <c:pt idx="34">
                  <c:v>0.22055681600057059</c:v>
                </c:pt>
                <c:pt idx="35">
                  <c:v>0.22288878759720882</c:v>
                </c:pt>
                <c:pt idx="36">
                  <c:v>0.22522324884558056</c:v>
                </c:pt>
                <c:pt idx="37">
                  <c:v>0.22756020357139098</c:v>
                </c:pt>
                <c:pt idx="38">
                  <c:v>0.22989965560834963</c:v>
                </c:pt>
                <c:pt idx="39">
                  <c:v>0.23224160879819092</c:v>
                </c:pt>
                <c:pt idx="40">
                  <c:v>0.23458606699069492</c:v>
                </c:pt>
                <c:pt idx="41">
                  <c:v>0.23693303404370805</c:v>
                </c:pt>
                <c:pt idx="42">
                  <c:v>0.23928251382316401</c:v>
                </c:pt>
                <c:pt idx="43">
                  <c:v>0.24163451020310464</c:v>
                </c:pt>
                <c:pt idx="44">
                  <c:v>0.24398902706570061</c:v>
                </c:pt>
                <c:pt idx="45">
                  <c:v>0.24634606830127279</c:v>
                </c:pt>
                <c:pt idx="46">
                  <c:v>0.24870563780831334</c:v>
                </c:pt>
                <c:pt idx="47">
                  <c:v>0.25106773949350641</c:v>
                </c:pt>
                <c:pt idx="48">
                  <c:v>0.25343237727174989</c:v>
                </c:pt>
                <c:pt idx="49">
                  <c:v>0.25579955506617646</c:v>
                </c:pt>
                <c:pt idx="50">
                  <c:v>0.2581692768081747</c:v>
                </c:pt>
                <c:pt idx="51">
                  <c:v>0.26054154643741101</c:v>
                </c:pt>
                <c:pt idx="52">
                  <c:v>0.2629163679018508</c:v>
                </c:pt>
                <c:pt idx="53">
                  <c:v>0.26529374515778004</c:v>
                </c:pt>
                <c:pt idx="54">
                  <c:v>0.26767368216982684</c:v>
                </c:pt>
                <c:pt idx="55">
                  <c:v>0.27005618291098332</c:v>
                </c:pt>
                <c:pt idx="56">
                  <c:v>0.27244125136262726</c:v>
                </c:pt>
                <c:pt idx="57">
                  <c:v>0.27482889151454382</c:v>
                </c:pt>
                <c:pt idx="58">
                  <c:v>0.2772191073649477</c:v>
                </c:pt>
                <c:pt idx="59">
                  <c:v>0.27961190292050486</c:v>
                </c:pt>
                <c:pt idx="60">
                  <c:v>0.28200728219635474</c:v>
                </c:pt>
                <c:pt idx="61">
                  <c:v>0.28440524921613197</c:v>
                </c:pt>
                <c:pt idx="62">
                  <c:v>0.28680580801198929</c:v>
                </c:pt>
                <c:pt idx="63">
                  <c:v>0.28920896262461904</c:v>
                </c:pt>
                <c:pt idx="64">
                  <c:v>0.29161471710327574</c:v>
                </c:pt>
                <c:pt idx="65">
                  <c:v>0.29402307550579876</c:v>
                </c:pt>
                <c:pt idx="66">
                  <c:v>0.29643404189863443</c:v>
                </c:pt>
                <c:pt idx="67">
                  <c:v>0.29884762035685847</c:v>
                </c:pt>
                <c:pt idx="68">
                  <c:v>0.30126381496419891</c:v>
                </c:pt>
                <c:pt idx="69">
                  <c:v>0.30368262981305877</c:v>
                </c:pt>
                <c:pt idx="70">
                  <c:v>0.30610406900453846</c:v>
                </c:pt>
                <c:pt idx="71">
                  <c:v>0.30852813664845907</c:v>
                </c:pt>
                <c:pt idx="72">
                  <c:v>0.31095483686338476</c:v>
                </c:pt>
                <c:pt idx="73">
                  <c:v>0.31338417377664585</c:v>
                </c:pt>
                <c:pt idx="74">
                  <c:v>0.31581615152436221</c:v>
                </c:pt>
                <c:pt idx="75">
                  <c:v>0.31825077425146614</c:v>
                </c:pt>
                <c:pt idx="76">
                  <c:v>0.3206880461117253</c:v>
                </c:pt>
                <c:pt idx="77">
                  <c:v>0.32312797126776621</c:v>
                </c:pt>
                <c:pt idx="78">
                  <c:v>0.32557055389109768</c:v>
                </c:pt>
                <c:pt idx="79">
                  <c:v>0.32801579816213411</c:v>
                </c:pt>
                <c:pt idx="80">
                  <c:v>0.33046370827021881</c:v>
                </c:pt>
                <c:pt idx="81">
                  <c:v>0.33291428841364767</c:v>
                </c:pt>
                <c:pt idx="82">
                  <c:v>0.335367542799693</c:v>
                </c:pt>
                <c:pt idx="83">
                  <c:v>0.337823475644627</c:v>
                </c:pt>
                <c:pt idx="84">
                  <c:v>0.34028209117374536</c:v>
                </c:pt>
                <c:pt idx="85">
                  <c:v>0.34274339362139161</c:v>
                </c:pt>
                <c:pt idx="86">
                  <c:v>0.34520738723098066</c:v>
                </c:pt>
                <c:pt idx="87">
                  <c:v>0.34767407625502289</c:v>
                </c:pt>
                <c:pt idx="88">
                  <c:v>0.35014346495514848</c:v>
                </c:pt>
                <c:pt idx="89">
                  <c:v>0.35261555760213109</c:v>
                </c:pt>
                <c:pt idx="90">
                  <c:v>0.35509035847591242</c:v>
                </c:pt>
                <c:pt idx="91">
                  <c:v>0.35756787186562689</c:v>
                </c:pt>
                <c:pt idx="92">
                  <c:v>0.36004810206962523</c:v>
                </c:pt>
                <c:pt idx="93">
                  <c:v>0.36253105339549935</c:v>
                </c:pt>
                <c:pt idx="94">
                  <c:v>0.36501673016010705</c:v>
                </c:pt>
                <c:pt idx="95">
                  <c:v>0.36750513668959678</c:v>
                </c:pt>
                <c:pt idx="96">
                  <c:v>0.36999627731943163</c:v>
                </c:pt>
                <c:pt idx="97">
                  <c:v>0.3724901563944148</c:v>
                </c:pt>
                <c:pt idx="98">
                  <c:v>0.37498677826871424</c:v>
                </c:pt>
                <c:pt idx="99">
                  <c:v>0.3774861473058877</c:v>
                </c:pt>
                <c:pt idx="100">
                  <c:v>0.37998826787890738</c:v>
                </c:pt>
                <c:pt idx="101">
                  <c:v>0.38249314437018583</c:v>
                </c:pt>
                <c:pt idx="102">
                  <c:v>0.38500078117160019</c:v>
                </c:pt>
                <c:pt idx="103">
                  <c:v>0.38751118268451823</c:v>
                </c:pt>
                <c:pt idx="104">
                  <c:v>0.39002435331982338</c:v>
                </c:pt>
                <c:pt idx="105">
                  <c:v>0.39254029749794017</c:v>
                </c:pt>
                <c:pt idx="106">
                  <c:v>0.3950590196488597</c:v>
                </c:pt>
                <c:pt idx="107">
                  <c:v>0.39758052421216539</c:v>
                </c:pt>
                <c:pt idx="108">
                  <c:v>0.40010481563705885</c:v>
                </c:pt>
                <c:pt idx="109">
                  <c:v>0.40263189838238511</c:v>
                </c:pt>
                <c:pt idx="110">
                  <c:v>0.40516177691665889</c:v>
                </c:pt>
                <c:pt idx="111">
                  <c:v>0.40769445571809043</c:v>
                </c:pt>
                <c:pt idx="112">
                  <c:v>0.41022993927461165</c:v>
                </c:pt>
                <c:pt idx="113">
                  <c:v>0.41276823208390206</c:v>
                </c:pt>
                <c:pt idx="114">
                  <c:v>0.41530933865341491</c:v>
                </c:pt>
                <c:pt idx="115">
                  <c:v>0.41785326350040353</c:v>
                </c:pt>
                <c:pt idx="116">
                  <c:v>0.42040001115194814</c:v>
                </c:pt>
                <c:pt idx="117">
                  <c:v>0.42294958614498146</c:v>
                </c:pt>
                <c:pt idx="118">
                  <c:v>0.42550199302631603</c:v>
                </c:pt>
                <c:pt idx="119">
                  <c:v>0.42805723635267018</c:v>
                </c:pt>
                <c:pt idx="120">
                  <c:v>0.43061532069069547</c:v>
                </c:pt>
                <c:pt idx="121">
                  <c:v>0.43317625061700271</c:v>
                </c:pt>
                <c:pt idx="122">
                  <c:v>0.43574003071818918</c:v>
                </c:pt>
                <c:pt idx="123">
                  <c:v>0.4383066655908659</c:v>
                </c:pt>
                <c:pt idx="124">
                  <c:v>0.44087615984168443</c:v>
                </c:pt>
                <c:pt idx="125">
                  <c:v>0.44344851808736357</c:v>
                </c:pt>
                <c:pt idx="126">
                  <c:v>0.44602374495471775</c:v>
                </c:pt>
                <c:pt idx="127">
                  <c:v>0.44860184508068301</c:v>
                </c:pt>
                <c:pt idx="128">
                  <c:v>0.45118282311234525</c:v>
                </c:pt>
                <c:pt idx="129">
                  <c:v>0.45376668370696766</c:v>
                </c:pt>
                <c:pt idx="130">
                  <c:v>0.45635343153201818</c:v>
                </c:pt>
                <c:pt idx="131">
                  <c:v>0.45894307126519696</c:v>
                </c:pt>
                <c:pt idx="132">
                  <c:v>0.46153560759446471</c:v>
                </c:pt>
                <c:pt idx="133">
                  <c:v>0.46413104521807003</c:v>
                </c:pt>
                <c:pt idx="134">
                  <c:v>0.46672938884457749</c:v>
                </c:pt>
                <c:pt idx="135">
                  <c:v>0.46933064319289614</c:v>
                </c:pt>
                <c:pt idx="136">
                  <c:v>0.47193481299230683</c:v>
                </c:pt>
                <c:pt idx="137">
                  <c:v>0.47454190298249127</c:v>
                </c:pt>
                <c:pt idx="138">
                  <c:v>0.47715191791355965</c:v>
                </c:pt>
                <c:pt idx="139">
                  <c:v>0.47976486254608008</c:v>
                </c:pt>
                <c:pt idx="140">
                  <c:v>0.48238074165110545</c:v>
                </c:pt>
                <c:pt idx="141">
                  <c:v>0.48499956001020383</c:v>
                </c:pt>
                <c:pt idx="142">
                  <c:v>0.487621322415486</c:v>
                </c:pt>
                <c:pt idx="143">
                  <c:v>0.49024603366963465</c:v>
                </c:pt>
                <c:pt idx="144">
                  <c:v>0.4928736985859335</c:v>
                </c:pt>
                <c:pt idx="145">
                  <c:v>0.49550432198829558</c:v>
                </c:pt>
                <c:pt idx="146">
                  <c:v>0.49813790871129332</c:v>
                </c:pt>
                <c:pt idx="147">
                  <c:v>0.50077446360018651</c:v>
                </c:pt>
                <c:pt idx="148">
                  <c:v>0.50341399151095312</c:v>
                </c:pt>
                <c:pt idx="149">
                  <c:v>0.50605649731031699</c:v>
                </c:pt>
                <c:pt idx="150">
                  <c:v>0.50870198587577897</c:v>
                </c:pt>
                <c:pt idx="151">
                  <c:v>0.51135046209564472</c:v>
                </c:pt>
                <c:pt idx="152">
                  <c:v>0.5140019308690561</c:v>
                </c:pt>
                <c:pt idx="153">
                  <c:v>0.51665639710601952</c:v>
                </c:pt>
                <c:pt idx="154">
                  <c:v>0.51931386572743699</c:v>
                </c:pt>
                <c:pt idx="155">
                  <c:v>0.52197434166513512</c:v>
                </c:pt>
                <c:pt idx="156">
                  <c:v>0.52463782986189611</c:v>
                </c:pt>
                <c:pt idx="157">
                  <c:v>0.52730433527148668</c:v>
                </c:pt>
                <c:pt idx="158">
                  <c:v>0.52997386285868975</c:v>
                </c:pt>
                <c:pt idx="159">
                  <c:v>0.53264641759933384</c:v>
                </c:pt>
                <c:pt idx="160">
                  <c:v>0.53532200448032352</c:v>
                </c:pt>
                <c:pt idx="161">
                  <c:v>0.5380006284996709</c:v>
                </c:pt>
                <c:pt idx="162">
                  <c:v>0.5406822946665254</c:v>
                </c:pt>
                <c:pt idx="163">
                  <c:v>0.54336700800120441</c:v>
                </c:pt>
                <c:pt idx="164">
                  <c:v>0.54605477353522525</c:v>
                </c:pt>
                <c:pt idx="165">
                  <c:v>0.54874559631133502</c:v>
                </c:pt>
                <c:pt idx="166">
                  <c:v>0.55143948138354226</c:v>
                </c:pt>
                <c:pt idx="167">
                  <c:v>0.55413643381714806</c:v>
                </c:pt>
                <c:pt idx="168">
                  <c:v>0.55683645868877718</c:v>
                </c:pt>
                <c:pt idx="169">
                  <c:v>0.55953956108640968</c:v>
                </c:pt>
                <c:pt idx="170">
                  <c:v>0.56224574610941191</c:v>
                </c:pt>
                <c:pt idx="171">
                  <c:v>0.56495501886856958</c:v>
                </c:pt>
                <c:pt idx="172">
                  <c:v>0.56766738448611709</c:v>
                </c:pt>
                <c:pt idx="173">
                  <c:v>0.57038284809577144</c:v>
                </c:pt>
                <c:pt idx="174">
                  <c:v>0.57310141484276311</c:v>
                </c:pt>
                <c:pt idx="175">
                  <c:v>0.57582308988386866</c:v>
                </c:pt>
                <c:pt idx="176">
                  <c:v>0.57854787838744226</c:v>
                </c:pt>
                <c:pt idx="177">
                  <c:v>0.58127578553344861</c:v>
                </c:pt>
                <c:pt idx="178">
                  <c:v>0.58400681651349418</c:v>
                </c:pt>
                <c:pt idx="179">
                  <c:v>0.58674097653086155</c:v>
                </c:pt>
                <c:pt idx="180">
                  <c:v>0.58947827080054027</c:v>
                </c:pt>
                <c:pt idx="181">
                  <c:v>0.59221870454925973</c:v>
                </c:pt>
                <c:pt idx="182">
                  <c:v>0.59496228301552334</c:v>
                </c:pt>
                <c:pt idx="183">
                  <c:v>0.59770901144963995</c:v>
                </c:pt>
                <c:pt idx="184">
                  <c:v>0.6004588951137575</c:v>
                </c:pt>
                <c:pt idx="185">
                  <c:v>0.60321193928189587</c:v>
                </c:pt>
                <c:pt idx="186">
                  <c:v>0.60596814923998044</c:v>
                </c:pt>
                <c:pt idx="187">
                  <c:v>0.60872753028587512</c:v>
                </c:pt>
                <c:pt idx="188">
                  <c:v>0.6114900877294166</c:v>
                </c:pt>
                <c:pt idx="189">
                  <c:v>0.61425582689244673</c:v>
                </c:pt>
                <c:pt idx="190">
                  <c:v>0.61702475310884675</c:v>
                </c:pt>
                <c:pt idx="191">
                  <c:v>0.61979687172457176</c:v>
                </c:pt>
                <c:pt idx="192">
                  <c:v>0.62257218809768378</c:v>
                </c:pt>
                <c:pt idx="193">
                  <c:v>0.62535070759838551</c:v>
                </c:pt>
                <c:pt idx="194">
                  <c:v>0.62813243560905585</c:v>
                </c:pt>
                <c:pt idx="195">
                  <c:v>0.63091737752428267</c:v>
                </c:pt>
                <c:pt idx="196">
                  <c:v>0.63370553875089841</c:v>
                </c:pt>
                <c:pt idx="197">
                  <c:v>0.63649692470801389</c:v>
                </c:pt>
                <c:pt idx="198">
                  <c:v>0.63929154082705264</c:v>
                </c:pt>
                <c:pt idx="199">
                  <c:v>0.64208939255178654</c:v>
                </c:pt>
                <c:pt idx="200">
                  <c:v>0.64489048533837046</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5.5259789883618767E-3</c:v>
                </c:pt>
                <c:pt idx="1">
                  <c:v>5.746658394402763E-3</c:v>
                </c:pt>
                <c:pt idx="2">
                  <c:v>5.9758541211522558E-3</c:v>
                </c:pt>
                <c:pt idx="3">
                  <c:v>6.213566957788021E-3</c:v>
                </c:pt>
                <c:pt idx="4">
                  <c:v>6.4597977803452994E-3</c:v>
                </c:pt>
                <c:pt idx="5">
                  <c:v>6.7145475517260654E-3</c:v>
                </c:pt>
                <c:pt idx="6">
                  <c:v>6.9778173217104273E-3</c:v>
                </c:pt>
                <c:pt idx="7">
                  <c:v>7.2496082269702059E-3</c:v>
                </c:pt>
                <c:pt idx="8">
                  <c:v>7.529921491084746E-3</c:v>
                </c:pt>
                <c:pt idx="9">
                  <c:v>7.8187584245589629E-3</c:v>
                </c:pt>
                <c:pt idx="10">
                  <c:v>8.1161204248435537E-3</c:v>
                </c:pt>
                <c:pt idx="11">
                  <c:v>8.4220089763574896E-3</c:v>
                </c:pt>
                <c:pt idx="12">
                  <c:v>8.7364256505126844E-3</c:v>
                </c:pt>
                <c:pt idx="13">
                  <c:v>9.0593721057408774E-3</c:v>
                </c:pt>
                <c:pt idx="14">
                  <c:v>9.3908500875227782E-3</c:v>
                </c:pt>
                <c:pt idx="15">
                  <c:v>9.7308614284193889E-3</c:v>
                </c:pt>
                <c:pt idx="16">
                  <c:v>1.0079408048105566E-2</c:v>
                </c:pt>
                <c:pt idx="17">
                  <c:v>1.0436491953405813E-2</c:v>
                </c:pt>
                <c:pt idx="18">
                  <c:v>1.0802115238332279E-2</c:v>
                </c:pt>
                <c:pt idx="19">
                  <c:v>1.1176280084125004E-2</c:v>
                </c:pt>
                <c:pt idx="20">
                  <c:v>1.1558988759294375E-2</c:v>
                </c:pt>
                <c:pt idx="21">
                  <c:v>1.1950243619665827E-2</c:v>
                </c:pt>
                <c:pt idx="22">
                  <c:v>1.2350047108426755E-2</c:v>
                </c:pt>
                <c:pt idx="23">
                  <c:v>1.2899812813652363E-2</c:v>
                </c:pt>
                <c:pt idx="24">
                  <c:v>1.3532551272229241E-2</c:v>
                </c:pt>
                <c:pt idx="25">
                  <c:v>1.4173864450440438E-2</c:v>
                </c:pt>
                <c:pt idx="26">
                  <c:v>1.4823756244523744E-2</c:v>
                </c:pt>
                <c:pt idx="27">
                  <c:v>1.5482230638655111E-2</c:v>
                </c:pt>
                <c:pt idx="28">
                  <c:v>1.6149291705027789E-2</c:v>
                </c:pt>
                <c:pt idx="29">
                  <c:v>1.682494360393377E-2</c:v>
                </c:pt>
                <c:pt idx="30">
                  <c:v>1.7509190583847461E-2</c:v>
                </c:pt>
                <c:pt idx="31">
                  <c:v>1.820203698151163E-2</c:v>
                </c:pt>
                <c:pt idx="32">
                  <c:v>1.8903487222025634E-2</c:v>
                </c:pt>
                <c:pt idx="33">
                  <c:v>1.9613545818935905E-2</c:v>
                </c:pt>
                <c:pt idx="34">
                  <c:v>2.0332217374328734E-2</c:v>
                </c:pt>
                <c:pt idx="35">
                  <c:v>2.1059506578925288E-2</c:v>
                </c:pt>
                <c:pt idx="36">
                  <c:v>2.1795418212178994E-2</c:v>
                </c:pt>
                <c:pt idx="37">
                  <c:v>2.2539957142375076E-2</c:v>
                </c:pt>
                <c:pt idx="38">
                  <c:v>2.3293128326732578E-2</c:v>
                </c:pt>
                <c:pt idx="39">
                  <c:v>2.4054936811508464E-2</c:v>
                </c:pt>
                <c:pt idx="40">
                  <c:v>2.4825387732104222E-2</c:v>
                </c:pt>
                <c:pt idx="41">
                  <c:v>2.5604486313174583E-2</c:v>
                </c:pt>
                <c:pt idx="42">
                  <c:v>2.6392237868738785E-2</c:v>
                </c:pt>
                <c:pt idx="43">
                  <c:v>2.718864780229386E-2</c:v>
                </c:pt>
                <c:pt idx="44">
                  <c:v>2.7993721606930526E-2</c:v>
                </c:pt>
                <c:pt idx="45">
                  <c:v>2.8807464865451181E-2</c:v>
                </c:pt>
                <c:pt idx="46">
                  <c:v>2.9629883250490395E-2</c:v>
                </c:pt>
                <c:pt idx="47">
                  <c:v>3.0460982524637616E-2</c:v>
                </c:pt>
                <c:pt idx="48">
                  <c:v>3.1300768540562282E-2</c:v>
                </c:pt>
                <c:pt idx="49">
                  <c:v>3.2149247241141266E-2</c:v>
                </c:pt>
                <c:pt idx="50">
                  <c:v>3.3006424659588647E-2</c:v>
                </c:pt>
                <c:pt idx="51">
                  <c:v>3.387230691958789E-2</c:v>
                </c:pt>
                <c:pt idx="52">
                  <c:v>3.4746900235426349E-2</c:v>
                </c:pt>
                <c:pt idx="53">
                  <c:v>3.5630210912132115E-2</c:v>
                </c:pt>
                <c:pt idx="54">
                  <c:v>3.6522245345613373E-2</c:v>
                </c:pt>
                <c:pt idx="55">
                  <c:v>3.7423010022799894E-2</c:v>
                </c:pt>
                <c:pt idx="56">
                  <c:v>3.8332511521787217E-2</c:v>
                </c:pt>
                <c:pt idx="57">
                  <c:v>3.9250756511982954E-2</c:v>
                </c:pt>
                <c:pt idx="58">
                  <c:v>4.0177751754255649E-2</c:v>
                </c:pt>
                <c:pt idx="59">
                  <c:v>4.1113504101086079E-2</c:v>
                </c:pt>
                <c:pt idx="60">
                  <c:v>4.2058020496720729E-2</c:v>
                </c:pt>
                <c:pt idx="61">
                  <c:v>4.3011307977328064E-2</c:v>
                </c:pt>
                <c:pt idx="62">
                  <c:v>4.3973373671156842E-2</c:v>
                </c:pt>
                <c:pt idx="63">
                  <c:v>4.4944224798697148E-2</c:v>
                </c:pt>
                <c:pt idx="64">
                  <c:v>4.5923868672843732E-2</c:v>
                </c:pt>
                <c:pt idx="65">
                  <c:v>4.691231269906182E-2</c:v>
                </c:pt>
                <c:pt idx="66">
                  <c:v>4.7909564375555394E-2</c:v>
                </c:pt>
                <c:pt idx="67">
                  <c:v>4.8915631293437956E-2</c:v>
                </c:pt>
                <c:pt idx="68">
                  <c:v>4.9930521136905652E-2</c:v>
                </c:pt>
                <c:pt idx="69">
                  <c:v>5.0954241683413115E-2</c:v>
                </c:pt>
                <c:pt idx="70">
                  <c:v>5.1986800803851513E-2</c:v>
                </c:pt>
                <c:pt idx="71">
                  <c:v>5.3028206462729301E-2</c:v>
                </c:pt>
                <c:pt idx="72">
                  <c:v>5.4078466718355346E-2</c:v>
                </c:pt>
                <c:pt idx="73">
                  <c:v>5.5137589723024634E-2</c:v>
                </c:pt>
                <c:pt idx="74">
                  <c:v>5.620558372320654E-2</c:v>
                </c:pt>
                <c:pt idx="75">
                  <c:v>5.7282457059735538E-2</c:v>
                </c:pt>
                <c:pt idx="76">
                  <c:v>5.8368218168004415E-2</c:v>
                </c:pt>
                <c:pt idx="77">
                  <c:v>5.9462875578160178E-2</c:v>
                </c:pt>
                <c:pt idx="78">
                  <c:v>6.0566437915302487E-2</c:v>
                </c:pt>
                <c:pt idx="79">
                  <c:v>6.1678913899684502E-2</c:v>
                </c:pt>
                <c:pt idx="80">
                  <c:v>6.2800312346916437E-2</c:v>
                </c:pt>
                <c:pt idx="81">
                  <c:v>6.3930642168171667E-2</c:v>
                </c:pt>
                <c:pt idx="82">
                  <c:v>6.5069912370395486E-2</c:v>
                </c:pt>
                <c:pt idx="83">
                  <c:v>6.621813205651636E-2</c:v>
                </c:pt>
                <c:pt idx="84">
                  <c:v>6.7375310425659918E-2</c:v>
                </c:pt>
                <c:pt idx="85">
                  <c:v>6.8541456773365303E-2</c:v>
                </c:pt>
                <c:pt idx="86">
                  <c:v>6.9716580491804625E-2</c:v>
                </c:pt>
                <c:pt idx="87">
                  <c:v>7.0900691070004518E-2</c:v>
                </c:pt>
                <c:pt idx="88">
                  <c:v>7.2093798094070821E-2</c:v>
                </c:pt>
                <c:pt idx="89">
                  <c:v>7.3295911247415538E-2</c:v>
                </c:pt>
                <c:pt idx="90">
                  <c:v>7.4507040310986816E-2</c:v>
                </c:pt>
                <c:pt idx="91">
                  <c:v>7.5727195163501251E-2</c:v>
                </c:pt>
                <c:pt idx="92">
                  <c:v>7.6956385781679279E-2</c:v>
                </c:pt>
                <c:pt idx="93">
                  <c:v>7.8194622240482889E-2</c:v>
                </c:pt>
                <c:pt idx="94">
                  <c:v>7.9441914713356404E-2</c:v>
                </c:pt>
                <c:pt idx="95">
                  <c:v>8.0698273472469634E-2</c:v>
                </c:pt>
                <c:pt idx="96">
                  <c:v>8.1963708888964176E-2</c:v>
                </c:pt>
                <c:pt idx="97">
                  <c:v>8.3238231433202095E-2</c:v>
                </c:pt>
                <c:pt idx="98">
                  <c:v>8.4521851675017551E-2</c:v>
                </c:pt>
                <c:pt idx="99">
                  <c:v>8.5814580283971251E-2</c:v>
                </c:pt>
                <c:pt idx="100">
                  <c:v>8.711642802960759E-2</c:v>
                </c:pt>
                <c:pt idx="101">
                  <c:v>8.8427405781714444E-2</c:v>
                </c:pt>
                <c:pt idx="102">
                  <c:v>8.9747524510586221E-2</c:v>
                </c:pt>
                <c:pt idx="103">
                  <c:v>9.1076795287289375E-2</c:v>
                </c:pt>
                <c:pt idx="104">
                  <c:v>9.2415229283930686E-2</c:v>
                </c:pt>
                <c:pt idx="105">
                  <c:v>9.3762837773928742E-2</c:v>
                </c:pt>
                <c:pt idx="106">
                  <c:v>9.5119632132287982E-2</c:v>
                </c:pt>
                <c:pt idx="107">
                  <c:v>9.6485623835875847E-2</c:v>
                </c:pt>
                <c:pt idx="108">
                  <c:v>9.786082446370252E-2</c:v>
                </c:pt>
                <c:pt idx="109">
                  <c:v>9.9245245697203929E-2</c:v>
                </c:pt>
                <c:pt idx="110">
                  <c:v>0.10063889932052734</c:v>
                </c:pt>
                <c:pt idx="111">
                  <c:v>0.10204179722082014</c:v>
                </c:pt>
                <c:pt idx="112">
                  <c:v>0.10345395138852138</c:v>
                </c:pt>
                <c:pt idx="113">
                  <c:v>0.10487537391765635</c:v>
                </c:pt>
                <c:pt idx="114">
                  <c:v>0.10630607700613419</c:v>
                </c:pt>
                <c:pt idx="115">
                  <c:v>0.10774607295604829</c:v>
                </c:pt>
                <c:pt idx="116">
                  <c:v>0.10919537417397997</c:v>
                </c:pt>
                <c:pt idx="117">
                  <c:v>0.11065399317130496</c:v>
                </c:pt>
                <c:pt idx="118">
                  <c:v>0.11212194256450286</c:v>
                </c:pt>
                <c:pt idx="119">
                  <c:v>0.11359923507546998</c:v>
                </c:pt>
                <c:pt idx="120">
                  <c:v>0.11508588353183485</c:v>
                </c:pt>
                <c:pt idx="121">
                  <c:v>0.11658190086727714</c:v>
                </c:pt>
                <c:pt idx="122">
                  <c:v>0.11808730012184929</c:v>
                </c:pt>
                <c:pt idx="123">
                  <c:v>0.11960209444230169</c:v>
                </c:pt>
                <c:pt idx="124">
                  <c:v>0.12112629708241059</c:v>
                </c:pt>
                <c:pt idx="125">
                  <c:v>0.1226599214033094</c:v>
                </c:pt>
                <c:pt idx="126">
                  <c:v>0.12420298087382316</c:v>
                </c:pt>
                <c:pt idx="127">
                  <c:v>0.12575548907080583</c:v>
                </c:pt>
                <c:pt idx="128">
                  <c:v>0.12731745967948135</c:v>
                </c:pt>
                <c:pt idx="129">
                  <c:v>0.12888890649378723</c:v>
                </c:pt>
                <c:pt idx="130">
                  <c:v>0.13046984341672196</c:v>
                </c:pt>
                <c:pt idx="131">
                  <c:v>0.1320602844606954</c:v>
                </c:pt>
                <c:pt idx="132">
                  <c:v>0.1336602437478823</c:v>
                </c:pt>
                <c:pt idx="133">
                  <c:v>0.13526973551057936</c:v>
                </c:pt>
                <c:pt idx="134">
                  <c:v>0.13688877409156539</c:v>
                </c:pt>
                <c:pt idx="135">
                  <c:v>0.13851737394446484</c:v>
                </c:pt>
                <c:pt idx="136">
                  <c:v>0.14015554963411458</c:v>
                </c:pt>
                <c:pt idx="137">
                  <c:v>0.14180331583693448</c:v>
                </c:pt>
                <c:pt idx="138">
                  <c:v>0.1434606873413003</c:v>
                </c:pt>
                <c:pt idx="139">
                  <c:v>0.14512767904792143</c:v>
                </c:pt>
                <c:pt idx="140">
                  <c:v>0.14680430597022048</c:v>
                </c:pt>
                <c:pt idx="141">
                  <c:v>0.14849058323471781</c:v>
                </c:pt>
                <c:pt idx="142">
                  <c:v>0.150186526081418</c:v>
                </c:pt>
                <c:pt idx="143">
                  <c:v>0.15189214986420105</c:v>
                </c:pt>
                <c:pt idx="144">
                  <c:v>0.15360747005121639</c:v>
                </c:pt>
                <c:pt idx="145">
                  <c:v>0.15533250222528033</c:v>
                </c:pt>
                <c:pt idx="146">
                  <c:v>0.15706726208427765</c:v>
                </c:pt>
                <c:pt idx="147">
                  <c:v>0.15881176544156578</c:v>
                </c:pt>
                <c:pt idx="148">
                  <c:v>0.16056602822638341</c:v>
                </c:pt>
                <c:pt idx="149">
                  <c:v>0.16233006648426246</c:v>
                </c:pt>
                <c:pt idx="150">
                  <c:v>0.16410389637744305</c:v>
                </c:pt>
                <c:pt idx="151">
                  <c:v>0.16588753418529298</c:v>
                </c:pt>
                <c:pt idx="152">
                  <c:v>0.16768099630473035</c:v>
                </c:pt>
                <c:pt idx="153">
                  <c:v>0.16948429925064964</c:v>
                </c:pt>
                <c:pt idx="154">
                  <c:v>0.17129745965635232</c:v>
                </c:pt>
                <c:pt idx="155">
                  <c:v>0.17312049427398024</c:v>
                </c:pt>
                <c:pt idx="156">
                  <c:v>0.17495341997495301</c:v>
                </c:pt>
                <c:pt idx="157">
                  <c:v>0.1767962537504098</c:v>
                </c:pt>
                <c:pt idx="158">
                  <c:v>0.17864901271165362</c:v>
                </c:pt>
                <c:pt idx="159">
                  <c:v>0.18051171409060088</c:v>
                </c:pt>
                <c:pt idx="160">
                  <c:v>0.18238437524023351</c:v>
                </c:pt>
                <c:pt idx="161">
                  <c:v>0.18426701363505565</c:v>
                </c:pt>
                <c:pt idx="162">
                  <c:v>0.18615964687155409</c:v>
                </c:pt>
                <c:pt idx="163">
                  <c:v>0.1880622926686624</c:v>
                </c:pt>
                <c:pt idx="164">
                  <c:v>0.1899749688682292</c:v>
                </c:pt>
                <c:pt idx="165">
                  <c:v>0.19189769343549001</c:v>
                </c:pt>
                <c:pt idx="166">
                  <c:v>0.19383048445954379</c:v>
                </c:pt>
                <c:pt idx="167">
                  <c:v>0.19577336015383245</c:v>
                </c:pt>
                <c:pt idx="168">
                  <c:v>0.19772633885662541</c:v>
                </c:pt>
                <c:pt idx="169">
                  <c:v>0.19968943903150735</c:v>
                </c:pt>
                <c:pt idx="170">
                  <c:v>0.20166267926787071</c:v>
                </c:pt>
                <c:pt idx="171">
                  <c:v>0.20364607828141182</c:v>
                </c:pt>
                <c:pt idx="172">
                  <c:v>0.20563965491463101</c:v>
                </c:pt>
                <c:pt idx="173">
                  <c:v>0.20764342813733774</c:v>
                </c:pt>
                <c:pt idx="174">
                  <c:v>0.20965741704715884</c:v>
                </c:pt>
                <c:pt idx="175">
                  <c:v>0.21168164087005134</c:v>
                </c:pt>
                <c:pt idx="176">
                  <c:v>0.21371611896082027</c:v>
                </c:pt>
                <c:pt idx="177">
                  <c:v>0.21576087080363909</c:v>
                </c:pt>
                <c:pt idx="178">
                  <c:v>0.21781591601257602</c:v>
                </c:pt>
                <c:pt idx="179">
                  <c:v>0.21988127433212395</c:v>
                </c:pt>
                <c:pt idx="180">
                  <c:v>0.22195696563773423</c:v>
                </c:pt>
                <c:pt idx="181">
                  <c:v>0.22404300993635587</c:v>
                </c:pt>
                <c:pt idx="182">
                  <c:v>0.22613942736697845</c:v>
                </c:pt>
                <c:pt idx="183">
                  <c:v>0.22824623820117945</c:v>
                </c:pt>
                <c:pt idx="184">
                  <c:v>0.23036346284367612</c:v>
                </c:pt>
                <c:pt idx="185">
                  <c:v>0.23249112183288234</c:v>
                </c:pt>
                <c:pt idx="186">
                  <c:v>0.23462923584146872</c:v>
                </c:pt>
                <c:pt idx="187">
                  <c:v>0.23677782567692907</c:v>
                </c:pt>
                <c:pt idx="188">
                  <c:v>0.23893691228214944</c:v>
                </c:pt>
                <c:pt idx="189">
                  <c:v>0.2411065167359833</c:v>
                </c:pt>
                <c:pt idx="190">
                  <c:v>0.24328666025383067</c:v>
                </c:pt>
                <c:pt idx="191">
                  <c:v>0.24547736418822208</c:v>
                </c:pt>
                <c:pt idx="192">
                  <c:v>0.24767865002940698</c:v>
                </c:pt>
                <c:pt idx="193">
                  <c:v>0.24989053940594708</c:v>
                </c:pt>
                <c:pt idx="194">
                  <c:v>0.2521130540853152</c:v>
                </c:pt>
                <c:pt idx="195">
                  <c:v>0.25434621597449641</c:v>
                </c:pt>
                <c:pt idx="196">
                  <c:v>0.25659004712059802</c:v>
                </c:pt>
                <c:pt idx="197">
                  <c:v>0.25884456971146025</c:v>
                </c:pt>
                <c:pt idx="198">
                  <c:v>0.26110980607627438</c:v>
                </c:pt>
                <c:pt idx="199">
                  <c:v>0.26338577868620561</c:v>
                </c:pt>
                <c:pt idx="200">
                  <c:v>0.26567251015501964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87.42257566338256</c:v>
                </c:pt>
                <c:pt idx="1">
                  <c:v>81.401978658163245</c:v>
                </c:pt>
                <c:pt idx="2">
                  <c:v>77.88015832381609</c:v>
                </c:pt>
                <c:pt idx="3">
                  <c:v>75.381390377121633</c:v>
                </c:pt>
                <c:pt idx="4">
                  <c:v>73.443198841135626</c:v>
                </c:pt>
                <c:pt idx="5">
                  <c:v>71.859584583059913</c:v>
                </c:pt>
                <c:pt idx="6">
                  <c:v>70.520661392023712</c:v>
                </c:pt>
                <c:pt idx="7">
                  <c:v>69.360836992742549</c:v>
                </c:pt>
                <c:pt idx="8">
                  <c:v>68.337803022760767</c:v>
                </c:pt>
                <c:pt idx="9">
                  <c:v>67.422671629202739</c:v>
                </c:pt>
                <c:pt idx="10">
                  <c:v>61.402362519298293</c:v>
                </c:pt>
                <c:pt idx="11">
                  <c:v>57.881022003324333</c:v>
                </c:pt>
                <c:pt idx="12">
                  <c:v>55.382925787336312</c:v>
                </c:pt>
                <c:pt idx="13">
                  <c:v>53.445597879379164</c:v>
                </c:pt>
                <c:pt idx="14">
                  <c:v>51.863039127362718</c:v>
                </c:pt>
                <c:pt idx="15">
                  <c:v>50.525363296848653</c:v>
                </c:pt>
                <c:pt idx="16">
                  <c:v>49.366978084716273</c:v>
                </c:pt>
                <c:pt idx="17">
                  <c:v>48.345575096413278</c:v>
                </c:pt>
                <c:pt idx="18">
                  <c:v>47.432266442716333</c:v>
                </c:pt>
                <c:pt idx="19">
                  <c:v>41.440720420550065</c:v>
                </c:pt>
                <c:pt idx="20">
                  <c:v>37.967247832925494</c:v>
                </c:pt>
                <c:pt idx="21">
                  <c:v>35.536020722281656</c:v>
                </c:pt>
                <c:pt idx="22">
                  <c:v>33.684422210831841</c:v>
                </c:pt>
                <c:pt idx="23">
                  <c:v>32.20627909359952</c:v>
                </c:pt>
                <c:pt idx="24">
                  <c:v>30.991502876102469</c:v>
                </c:pt>
                <c:pt idx="25">
                  <c:v>29.974276486378749</c:v>
                </c:pt>
                <c:pt idx="26">
                  <c:v>29.112050509430919</c:v>
                </c:pt>
                <c:pt idx="27">
                  <c:v>28.375686417199457</c:v>
                </c:pt>
                <c:pt idx="28">
                  <c:v>26.00862017553705</c:v>
                </c:pt>
                <c:pt idx="29">
                  <c:v>25.082132415368235</c:v>
                </c:pt>
                <c:pt idx="30">
                  <c:v>25.128565374505651</c:v>
                </c:pt>
                <c:pt idx="31">
                  <c:v>25.964335223393554</c:v>
                </c:pt>
                <c:pt idx="32">
                  <c:v>27.496625849901516</c:v>
                </c:pt>
                <c:pt idx="33">
                  <c:v>29.435465403598066</c:v>
                </c:pt>
                <c:pt idx="34">
                  <c:v>30.451519771719013</c:v>
                </c:pt>
                <c:pt idx="35">
                  <c:v>28.886739580106603</c:v>
                </c:pt>
                <c:pt idx="36">
                  <c:v>26.075299540045279</c:v>
                </c:pt>
                <c:pt idx="37">
                  <c:v>23.438914520162463</c:v>
                </c:pt>
                <c:pt idx="38">
                  <c:v>21.231111210887583</c:v>
                </c:pt>
                <c:pt idx="39">
                  <c:v>19.39401651781629</c:v>
                </c:pt>
                <c:pt idx="40">
                  <c:v>17.843431646567716</c:v>
                </c:pt>
                <c:pt idx="41">
                  <c:v>16.512616212329341</c:v>
                </c:pt>
                <c:pt idx="42">
                  <c:v>15.352834397490369</c:v>
                </c:pt>
                <c:pt idx="43">
                  <c:v>14.328639121876325</c:v>
                </c:pt>
                <c:pt idx="44">
                  <c:v>13.413862858393477</c:v>
                </c:pt>
                <c:pt idx="45">
                  <c:v>12.588817736892931</c:v>
                </c:pt>
                <c:pt idx="46">
                  <c:v>11.838409687919329</c:v>
                </c:pt>
                <c:pt idx="47">
                  <c:v>11.150864064763832</c:v>
                </c:pt>
                <c:pt idx="48">
                  <c:v>10.516851107710341</c:v>
                </c:pt>
                <c:pt idx="49">
                  <c:v>9.9288743958882311</c:v>
                </c:pt>
                <c:pt idx="50">
                  <c:v>9.3808349738179775</c:v>
                </c:pt>
                <c:pt idx="51">
                  <c:v>8.8677150130224298</c:v>
                </c:pt>
                <c:pt idx="52">
                  <c:v>8.3853443500378848</c:v>
                </c:pt>
                <c:pt idx="53">
                  <c:v>7.9302255283929588</c:v>
                </c:pt>
                <c:pt idx="54">
                  <c:v>7.4994008406726023</c:v>
                </c:pt>
                <c:pt idx="55">
                  <c:v>7.0903499950647451</c:v>
                </c:pt>
                <c:pt idx="56">
                  <c:v>6.7009104332966549</c:v>
                </c:pt>
                <c:pt idx="57">
                  <c:v>6.3292146238844316</c:v>
                </c:pt>
                <c:pt idx="58">
                  <c:v>5.9736402311089618</c:v>
                </c:pt>
                <c:pt idx="59">
                  <c:v>5.6327701589882393</c:v>
                </c:pt>
                <c:pt idx="60">
                  <c:v>5.3053602465918113</c:v>
                </c:pt>
                <c:pt idx="61">
                  <c:v>4.9903129479967392</c:v>
                </c:pt>
                <c:pt idx="62">
                  <c:v>4.6866557343831419</c:v>
                </c:pt>
                <c:pt idx="63">
                  <c:v>4.3935232525293166</c:v>
                </c:pt>
                <c:pt idx="64">
                  <c:v>4.1101424942118738</c:v>
                </c:pt>
                <c:pt idx="65">
                  <c:v>3.8358203961255901</c:v>
                </c:pt>
                <c:pt idx="66">
                  <c:v>3.5699334148797917</c:v>
                </c:pt>
                <c:pt idx="67">
                  <c:v>3.3119187170078113</c:v>
                </c:pt>
                <c:pt idx="68">
                  <c:v>3.0612666973384526</c:v>
                </c:pt>
                <c:pt idx="69">
                  <c:v>2.8175145960208332</c:v>
                </c:pt>
                <c:pt idx="70">
                  <c:v>2.5802410289824751</c:v>
                </c:pt>
                <c:pt idx="71">
                  <c:v>2.3490612815977006</c:v>
                </c:pt>
                <c:pt idx="72">
                  <c:v>2.1236232430525068</c:v>
                </c:pt>
                <c:pt idx="73">
                  <c:v>1.9036038809645897</c:v>
                </c:pt>
                <c:pt idx="74">
                  <c:v>1.6887061735027959</c:v>
                </c:pt>
                <c:pt idx="75">
                  <c:v>1.4786564304977801</c:v>
                </c:pt>
                <c:pt idx="76">
                  <c:v>1.2732019465741136</c:v>
                </c:pt>
                <c:pt idx="77">
                  <c:v>1.0721089387251284</c:v>
                </c:pt>
                <c:pt idx="78">
                  <c:v>0.87516072843129467</c:v>
                </c:pt>
                <c:pt idx="79">
                  <c:v>0.68215613473080694</c:v>
                </c:pt>
                <c:pt idx="80">
                  <c:v>0.4929080498560241</c:v>
                </c:pt>
                <c:pt idx="81">
                  <c:v>0.30724217336039134</c:v>
                </c:pt>
                <c:pt idx="82">
                  <c:v>0.12499588424666438</c:v>
                </c:pt>
                <c:pt idx="83">
                  <c:v>-5.3982766398931632E-2</c:v>
                </c:pt>
                <c:pt idx="84">
                  <c:v>-0.22983595725324268</c:v>
                </c:pt>
                <c:pt idx="85">
                  <c:v>-0.40269690596066526</c:v>
                </c:pt>
                <c:pt idx="86">
                  <c:v>-0.57269059679283996</c:v>
                </c:pt>
                <c:pt idx="87">
                  <c:v>-0.73993443635435752</c:v>
                </c:pt>
                <c:pt idx="88">
                  <c:v>-0.90453884564589426</c:v>
                </c:pt>
                <c:pt idx="89">
                  <c:v>-1.0666077957067639</c:v>
                </c:pt>
                <c:pt idx="90">
                  <c:v>-1.2262392931281383</c:v>
                </c:pt>
                <c:pt idx="91">
                  <c:v>-1.3835258209311441</c:v>
                </c:pt>
                <c:pt idx="92">
                  <c:v>-1.5385547396191448</c:v>
                </c:pt>
                <c:pt idx="93">
                  <c:v>-1.6914086526241761</c:v>
                </c:pt>
                <c:pt idx="94">
                  <c:v>-1.8421657398582263</c:v>
                </c:pt>
                <c:pt idx="95">
                  <c:v>-1.990900062639571</c:v>
                </c:pt>
                <c:pt idx="96">
                  <c:v>-2.1376818428821673</c:v>
                </c:pt>
                <c:pt idx="97">
                  <c:v>-2.2825777191037906</c:v>
                </c:pt>
                <c:pt idx="98">
                  <c:v>-2.425650981518896</c:v>
                </c:pt>
                <c:pt idx="99">
                  <c:v>-2.5669617882292677</c:v>
                </c:pt>
                <c:pt idx="100">
                  <c:v>-2.7065673643041022</c:v>
                </c:pt>
                <c:pt idx="101">
                  <c:v>-2.8445221853470724</c:v>
                </c:pt>
                <c:pt idx="102">
                  <c:v>-2.9808781469771657</c:v>
                </c:pt>
                <c:pt idx="103">
                  <c:v>-3.1156847214999956</c:v>
                </c:pt>
                <c:pt idx="104">
                  <c:v>-3.248989102913646</c:v>
                </c:pt>
                <c:pt idx="105">
                  <c:v>-3.3808363412760962</c:v>
                </c:pt>
                <c:pt idx="106">
                  <c:v>-3.5112694673576068</c:v>
                </c:pt>
                <c:pt idx="107">
                  <c:v>-3.6403296084093126</c:v>
                </c:pt>
                <c:pt idx="108">
                  <c:v>-3.7680560957979532</c:v>
                </c:pt>
                <c:pt idx="109">
                  <c:v>-3.8944865651836098</c:v>
                </c:pt>
                <c:pt idx="110">
                  <c:v>-4.0196570498528841</c:v>
                </c:pt>
                <c:pt idx="111">
                  <c:v>-4.1436020677618588</c:v>
                </c:pt>
                <c:pt idx="112">
                  <c:v>-4.266354702791844</c:v>
                </c:pt>
                <c:pt idx="113">
                  <c:v>-4.3879466806742515</c:v>
                </c:pt>
                <c:pt idx="114">
                  <c:v>-4.5084084399998581</c:v>
                </c:pt>
                <c:pt idx="115">
                  <c:v>-4.627769198690193</c:v>
                </c:pt>
                <c:pt idx="116">
                  <c:v>-4.7460570162754099</c:v>
                </c:pt>
                <c:pt idx="117">
                  <c:v>-4.8632988522929397</c:v>
                </c:pt>
                <c:pt idx="118">
                  <c:v>-4.9795206210939362</c:v>
                </c:pt>
                <c:pt idx="119">
                  <c:v>-5.0947472433200076</c:v>
                </c:pt>
                <c:pt idx="120">
                  <c:v>-5.2090026942907155</c:v>
                </c:pt>
                <c:pt idx="121">
                  <c:v>-5.3223100495220574</c:v>
                </c:pt>
                <c:pt idx="122">
                  <c:v>-5.4346915275781793</c:v>
                </c:pt>
                <c:pt idx="123">
                  <c:v>-5.5461685304419408</c:v>
                </c:pt>
                <c:pt idx="124">
                  <c:v>-5.6567616815750679</c:v>
                </c:pt>
                <c:pt idx="125">
                  <c:v>-5.7664908618251252</c:v>
                </c:pt>
                <c:pt idx="126">
                  <c:v>-5.8753752433238828</c:v>
                </c:pt>
                <c:pt idx="127">
                  <c:v>-5.9834333215106987</c:v>
                </c:pt>
                <c:pt idx="128">
                  <c:v>-6.090682945404108</c:v>
                </c:pt>
                <c:pt idx="129">
                  <c:v>-6.1971413462353722</c:v>
                </c:pt>
                <c:pt idx="130">
                  <c:v>-6.3028251645492919</c:v>
                </c:pt>
                <c:pt idx="131">
                  <c:v>-6.4077504758696522</c:v>
                </c:pt>
                <c:pt idx="132">
                  <c:v>-6.511932815019529</c:v>
                </c:pt>
                <c:pt idx="133">
                  <c:v>-6.615387199180125</c:v>
                </c:pt>
                <c:pt idx="134">
                  <c:v>-6.7181281497656409</c:v>
                </c:pt>
                <c:pt idx="135">
                  <c:v>-6.8201697131863606</c:v>
                </c:pt>
                <c:pt idx="136">
                  <c:v>-6.9215254805668094</c:v>
                </c:pt>
                <c:pt idx="137">
                  <c:v>-7.0222086064813354</c:v>
                </c:pt>
                <c:pt idx="138">
                  <c:v>-7.1222318267650051</c:v>
                </c:pt>
                <c:pt idx="139">
                  <c:v>-7.2216074754538955</c:v>
                </c:pt>
                <c:pt idx="140">
                  <c:v>-7.3203475009049832</c:v>
                </c:pt>
                <c:pt idx="141">
                  <c:v>-7.418463481142739</c:v>
                </c:pt>
                <c:pt idx="142">
                  <c:v>-7.5159666384760371</c:v>
                </c:pt>
                <c:pt idx="143">
                  <c:v>-7.6128678534265513</c:v>
                </c:pt>
                <c:pt idx="144">
                  <c:v>-7.7091776780066805</c:v>
                </c:pt>
                <c:pt idx="145">
                  <c:v>-7.8049063483829375</c:v>
                </c:pt>
                <c:pt idx="146">
                  <c:v>-7.900063796958281</c:v>
                </c:pt>
                <c:pt idx="147">
                  <c:v>-7.9946596639046668</c:v>
                </c:pt>
                <c:pt idx="148">
                  <c:v>-8.0887033081754041</c:v>
                </c:pt>
                <c:pt idx="149">
                  <c:v>-8.1822038180246786</c:v>
                </c:pt>
                <c:pt idx="150">
                  <c:v>-8.2751700210603474</c:v>
                </c:pt>
                <c:pt idx="151">
                  <c:v>-8.3676104938541211</c:v>
                </c:pt>
                <c:pt idx="152">
                  <c:v>-8.4595335711320558</c:v>
                </c:pt>
                <c:pt idx="153">
                  <c:v>-8.5509473545667909</c:v>
                </c:pt>
                <c:pt idx="154">
                  <c:v>-8.6418597211917785</c:v>
                </c:pt>
                <c:pt idx="155">
                  <c:v>-8.7322783314563406</c:v>
                </c:pt>
                <c:pt idx="156">
                  <c:v>-8.8222106369396514</c:v>
                </c:pt>
                <c:pt idx="157">
                  <c:v>-8.9116638877403744</c:v>
                </c:pt>
                <c:pt idx="158">
                  <c:v>-9.000645139557836</c:v>
                </c:pt>
                <c:pt idx="159">
                  <c:v>-9.0891612604798038</c:v>
                </c:pt>
                <c:pt idx="160">
                  <c:v>-9.1772189374909487</c:v>
                </c:pt>
                <c:pt idx="161">
                  <c:v>-9.2648246827153695</c:v>
                </c:pt>
                <c:pt idx="162">
                  <c:v>-9.351984839405759</c:v>
                </c:pt>
                <c:pt idx="163">
                  <c:v>-9.4387055876912047</c:v>
                </c:pt>
                <c:pt idx="164">
                  <c:v>-9.5249929500948074</c:v>
                </c:pt>
                <c:pt idx="165">
                  <c:v>-9.6108527968318889</c:v>
                </c:pt>
                <c:pt idx="166">
                  <c:v>-9.6962908508987038</c:v>
                </c:pt>
                <c:pt idx="167">
                  <c:v>-9.7813126929614977</c:v>
                </c:pt>
                <c:pt idx="168">
                  <c:v>-9.8659237660546086</c:v>
                </c:pt>
                <c:pt idx="169">
                  <c:v>-9.9501293800965165</c:v>
                </c:pt>
                <c:pt idx="170">
                  <c:v>-10.033934716231778</c:v>
                </c:pt>
                <c:pt idx="171">
                  <c:v>-10.117344831006637</c:v>
                </c:pt>
                <c:pt idx="172">
                  <c:v>-10.200364660385597</c:v>
                </c:pt>
                <c:pt idx="173">
                  <c:v>-10.282999023615972</c:v>
                </c:pt>
                <c:pt idx="174">
                  <c:v>-10.365252626946935</c:v>
                </c:pt>
                <c:pt idx="175">
                  <c:v>-10.44713006720942</c:v>
                </c:pt>
                <c:pt idx="176">
                  <c:v>-10.528635835262774</c:v>
                </c:pt>
                <c:pt idx="177">
                  <c:v>-10.609774319313862</c:v>
                </c:pt>
                <c:pt idx="178">
                  <c:v>-10.69054980811403</c:v>
                </c:pt>
                <c:pt idx="179">
                  <c:v>-10.770966494039008</c:v>
                </c:pt>
                <c:pt idx="180">
                  <c:v>-10.851028476056726</c:v>
                </c:pt>
                <c:pt idx="181">
                  <c:v>-10.930739762587592</c:v>
                </c:pt>
                <c:pt idx="182">
                  <c:v>-11.010104274261757</c:v>
                </c:pt>
                <c:pt idx="183">
                  <c:v>-11.089125846577524</c:v>
                </c:pt>
                <c:pt idx="184">
                  <c:v>-11.167808232464971</c:v>
                </c:pt>
                <c:pt idx="185">
                  <c:v>-11.246155104758614</c:v>
                </c:pt>
                <c:pt idx="186">
                  <c:v>-11.324170058582759</c:v>
                </c:pt>
                <c:pt idx="187">
                  <c:v>-11.401856613653065</c:v>
                </c:pt>
                <c:pt idx="188">
                  <c:v>-11.479218216497642</c:v>
                </c:pt>
                <c:pt idx="189">
                  <c:v>-11.556258242600846</c:v>
                </c:pt>
                <c:pt idx="190">
                  <c:v>-11.632979998472869</c:v>
                </c:pt>
                <c:pt idx="191">
                  <c:v>-11.709386723648009</c:v>
                </c:pt>
                <c:pt idx="192">
                  <c:v>-11.785481592614332</c:v>
                </c:pt>
                <c:pt idx="193">
                  <c:v>-11.861267716677499</c:v>
                </c:pt>
                <c:pt idx="194">
                  <c:v>-11.936748145761216</c:v>
                </c:pt>
                <c:pt idx="195">
                  <c:v>-12.011925870146777</c:v>
                </c:pt>
                <c:pt idx="196">
                  <c:v>-12.08680382215398</c:v>
                </c:pt>
                <c:pt idx="197">
                  <c:v>-12.161384877765698</c:v>
                </c:pt>
                <c:pt idx="198">
                  <c:v>-12.235671858198183</c:v>
                </c:pt>
                <c:pt idx="199">
                  <c:v>-12.309667531419212</c:v>
                </c:pt>
                <c:pt idx="200">
                  <c:v>-12.383374613615924</c:v>
                </c:pt>
                <c:pt idx="201">
                  <c:v>-12.45679577061431</c:v>
                </c:pt>
                <c:pt idx="202">
                  <c:v>-12.529933619252134</c:v>
                </c:pt>
                <c:pt idx="203">
                  <c:v>-12.602790728706946</c:v>
                </c:pt>
                <c:pt idx="204">
                  <c:v>-12.675369621780941</c:v>
                </c:pt>
                <c:pt idx="205">
                  <c:v>-12.747672776144103</c:v>
                </c:pt>
                <c:pt idx="206">
                  <c:v>-12.819702625537309</c:v>
                </c:pt>
                <c:pt idx="207">
                  <c:v>-12.891461560936685</c:v>
                </c:pt>
                <c:pt idx="208">
                  <c:v>-12.962951931680795</c:v>
                </c:pt>
                <c:pt idx="209">
                  <c:v>-13.034176046561774</c:v>
                </c:pt>
                <c:pt idx="210">
                  <c:v>-13.10513617488194</c:v>
                </c:pt>
                <c:pt idx="211">
                  <c:v>-13.175834547476924</c:v>
                </c:pt>
                <c:pt idx="212">
                  <c:v>-13.246273357706572</c:v>
                </c:pt>
                <c:pt idx="213">
                  <c:v>-13.316454762414825</c:v>
                </c:pt>
                <c:pt idx="214">
                  <c:v>-13.386380882859537</c:v>
                </c:pt>
                <c:pt idx="215">
                  <c:v>-13.456053805613411</c:v>
                </c:pt>
                <c:pt idx="216">
                  <c:v>-13.525475583436993</c:v>
                </c:pt>
                <c:pt idx="217">
                  <c:v>-13.594648236124678</c:v>
                </c:pt>
                <c:pt idx="218">
                  <c:v>-13.663573751324769</c:v>
                </c:pt>
                <c:pt idx="219">
                  <c:v>-13.732254085334352</c:v>
                </c:pt>
                <c:pt idx="220">
                  <c:v>-13.800691163869928</c:v>
                </c:pt>
                <c:pt idx="221">
                  <c:v>-13.868886882814664</c:v>
                </c:pt>
                <c:pt idx="222">
                  <c:v>-13.936843108942956</c:v>
                </c:pt>
                <c:pt idx="223">
                  <c:v>-14.004561680623196</c:v>
                </c:pt>
                <c:pt idx="224">
                  <c:v>-14.072044408499391</c:v>
                </c:pt>
                <c:pt idx="225">
                  <c:v>-14.139293076152398</c:v>
                </c:pt>
                <c:pt idx="226">
                  <c:v>-14.799280707284934</c:v>
                </c:pt>
                <c:pt idx="227">
                  <c:v>-15.437645760492032</c:v>
                </c:pt>
                <c:pt idx="228">
                  <c:v>-16.055810174912256</c:v>
                </c:pt>
                <c:pt idx="229">
                  <c:v>-16.655029125117146</c:v>
                </c:pt>
                <c:pt idx="230">
                  <c:v>-17.236421571892027</c:v>
                </c:pt>
                <c:pt idx="231">
                  <c:v>-17.800993658951928</c:v>
                </c:pt>
                <c:pt idx="232">
                  <c:v>-18.349656841878947</c:v>
                </c:pt>
                <c:pt idx="233">
                  <c:v>-18.8832421030536</c:v>
                </c:pt>
                <c:pt idx="234">
                  <c:v>-19.402511232392385</c:v>
                </c:pt>
                <c:pt idx="235">
                  <c:v>-19.908165888595374</c:v>
                </c:pt>
                <c:pt idx="236">
                  <c:v>-20.400854966097796</c:v>
                </c:pt>
                <c:pt idx="237">
                  <c:v>-20.88118065643917</c:v>
                </c:pt>
                <c:pt idx="238">
                  <c:v>-21.349703493800408</c:v>
                </c:pt>
                <c:pt idx="239">
                  <c:v>-21.806946602241815</c:v>
                </c:pt>
                <c:pt idx="240">
                  <c:v>-22.253399309152677</c:v>
                </c:pt>
                <c:pt idx="241">
                  <c:v>-22.689520250262429</c:v>
                </c:pt>
                <c:pt idx="242">
                  <c:v>-23.115740062470568</c:v>
                </c:pt>
                <c:pt idx="243">
                  <c:v>-23.532463739011074</c:v>
                </c:pt>
                <c:pt idx="244">
                  <c:v>-23.940072705122066</c:v>
                </c:pt>
                <c:pt idx="245">
                  <c:v>-24.338926660027354</c:v>
                </c:pt>
                <c:pt idx="246">
                  <c:v>-24.729365221624239</c:v>
                </c:pt>
                <c:pt idx="247">
                  <c:v>-25.111709403059237</c:v>
                </c:pt>
                <c:pt idx="248">
                  <c:v>-25.486262944808335</c:v>
                </c:pt>
                <c:pt idx="249">
                  <c:v>-25.853313521553183</c:v>
                </c:pt>
                <c:pt idx="250">
                  <c:v>-26.213133839758719</c:v>
                </c:pt>
                <c:pt idx="251">
                  <c:v>-26.56598263918589</c:v>
                </c:pt>
                <c:pt idx="252">
                  <c:v>-26.912105609448247</c:v>
                </c:pt>
                <c:pt idx="253">
                  <c:v>-27.251736231017457</c:v>
                </c:pt>
                <c:pt idx="254">
                  <c:v>-27.585096548705344</c:v>
                </c:pt>
                <c:pt idx="255">
                  <c:v>-27.912397884526712</c:v>
                </c:pt>
                <c:pt idx="256">
                  <c:v>-28.233841495923979</c:v>
                </c:pt>
                <c:pt idx="257">
                  <c:v>-28.54961918456911</c:v>
                </c:pt>
                <c:pt idx="258">
                  <c:v>-28.859913860318382</c:v>
                </c:pt>
                <c:pt idx="259">
                  <c:v>-29.164900064356768</c:v>
                </c:pt>
                <c:pt idx="260">
                  <c:v>-29.464744455111035</c:v>
                </c:pt>
                <c:pt idx="261">
                  <c:v>-29.759606260119572</c:v>
                </c:pt>
                <c:pt idx="262">
                  <c:v>-30.049637696710377</c:v>
                </c:pt>
                <c:pt idx="263">
                  <c:v>-30.334984364046878</c:v>
                </c:pt>
                <c:pt idx="264">
                  <c:v>-30.61578560884703</c:v>
                </c:pt>
                <c:pt idx="265">
                  <c:v>-30.892174866858589</c:v>
                </c:pt>
                <c:pt idx="266">
                  <c:v>-31.164279981977213</c:v>
                </c:pt>
                <c:pt idx="267">
                  <c:v>-31.432223504720515</c:v>
                </c:pt>
                <c:pt idx="268">
                  <c:v>-31.69612297161725</c:v>
                </c:pt>
                <c:pt idx="269">
                  <c:v>-31.956091166933021</c:v>
                </c:pt>
                <c:pt idx="270">
                  <c:v>-32.212236368031355</c:v>
                </c:pt>
                <c:pt idx="271">
                  <c:v>-32.464662575558066</c:v>
                </c:pt>
                <c:pt idx="272">
                  <c:v>-32.713469729538012</c:v>
                </c:pt>
                <c:pt idx="273">
                  <c:v>-32.95875391238318</c:v>
                </c:pt>
                <c:pt idx="274">
                  <c:v>-33.20060753973025</c:v>
                </c:pt>
                <c:pt idx="275">
                  <c:v>-33.43911953995206</c:v>
                </c:pt>
                <c:pt idx="276">
                  <c:v>-33.674375523120872</c:v>
                </c:pt>
                <c:pt idx="277">
                  <c:v>-33.906457940140207</c:v>
                </c:pt>
                <c:pt idx="278">
                  <c:v>-34.135446232707054</c:v>
                </c:pt>
                <c:pt idx="279">
                  <c:v>-34.361416974715567</c:v>
                </c:pt>
                <c:pt idx="280">
                  <c:v>-34.584444005667137</c:v>
                </c:pt>
                <c:pt idx="281">
                  <c:v>-34.80459855660969</c:v>
                </c:pt>
                <c:pt idx="282">
                  <c:v>-35.02194936909018</c:v>
                </c:pt>
                <c:pt idx="283">
                  <c:v>-35.236562807568966</c:v>
                </c:pt>
                <c:pt idx="284">
                  <c:v>-35.448502965711974</c:v>
                </c:pt>
                <c:pt idx="285">
                  <c:v>-35.657831766946877</c:v>
                </c:pt>
                <c:pt idx="286">
                  <c:v>-35.86460905964173</c:v>
                </c:pt>
                <c:pt idx="287">
                  <c:v>-36.068892707239478</c:v>
                </c:pt>
                <c:pt idx="288">
                  <c:v>-36.270738673658059</c:v>
                </c:pt>
                <c:pt idx="289">
                  <c:v>-36.470201104244708</c:v>
                </c:pt>
                <c:pt idx="290">
                  <c:v>-36.667332402552731</c:v>
                </c:pt>
                <c:pt idx="291">
                  <c:v>-36.862183303191259</c:v>
                </c:pt>
                <c:pt idx="292">
                  <c:v>-37.054802940980942</c:v>
                </c:pt>
                <c:pt idx="293">
                  <c:v>-37.24523891663344</c:v>
                </c:pt>
                <c:pt idx="294">
                  <c:v>-37.433537359157512</c:v>
                </c:pt>
                <c:pt idx="295">
                  <c:v>-37.619742985181702</c:v>
                </c:pt>
                <c:pt idx="296">
                  <c:v>-37.803899155370559</c:v>
                </c:pt>
                <c:pt idx="297">
                  <c:v>-37.986047928100199</c:v>
                </c:pt>
                <c:pt idx="298">
                  <c:v>-38.166230110548355</c:v>
                </c:pt>
                <c:pt idx="299">
                  <c:v>-38.344485307343604</c:v>
                </c:pt>
                <c:pt idx="300">
                  <c:v>-38.520851966910129</c:v>
                </c:pt>
                <c:pt idx="301">
                  <c:v>-38.69536742563475</c:v>
                </c:pt>
                <c:pt idx="302">
                  <c:v>-38.868067949976023</c:v>
                </c:pt>
                <c:pt idx="303">
                  <c:v>-39.03898877662688</c:v>
                </c:pt>
                <c:pt idx="304">
                  <c:v>-39.208164150836133</c:v>
                </c:pt>
                <c:pt idx="305">
                  <c:v>-39.375627362987203</c:v>
                </c:pt>
                <c:pt idx="306">
                  <c:v>-39.541410783526658</c:v>
                </c:pt>
                <c:pt idx="307">
                  <c:v>-39.705545896329667</c:v>
                </c:pt>
                <c:pt idx="308">
                  <c:v>-39.868063330584043</c:v>
                </c:pt>
                <c:pt idx="309">
                  <c:v>-40.028992891269802</c:v>
                </c:pt>
                <c:pt idx="310">
                  <c:v>-40.188363588306672</c:v>
                </c:pt>
                <c:pt idx="311">
                  <c:v>-40.346203664437574</c:v>
                </c:pt>
                <c:pt idx="312">
                  <c:v>-40.502540621912445</c:v>
                </c:pt>
                <c:pt idx="313">
                  <c:v>-40.657401248032613</c:v>
                </c:pt>
                <c:pt idx="314">
                  <c:v>-40.810811639612929</c:v>
                </c:pt>
                <c:pt idx="315">
                  <c:v>-40.962797226415319</c:v>
                </c:pt>
                <c:pt idx="316">
                  <c:v>-41.113382793604451</c:v>
                </c:pt>
                <c:pt idx="317">
                  <c:v>-41.262592503273446</c:v>
                </c:pt>
                <c:pt idx="318">
                  <c:v>-41.410449915084804</c:v>
                </c:pt>
                <c:pt idx="319">
                  <c:v>-41.556978006069116</c:v>
                </c:pt>
                <c:pt idx="320">
                  <c:v>-41.702199189622135</c:v>
                </c:pt>
                <c:pt idx="321">
                  <c:v>-41.846135333738196</c:v>
                </c:pt>
                <c:pt idx="322">
                  <c:v>-41.988807778516055</c:v>
                </c:pt>
                <c:pt idx="323">
                  <c:v>-42.130237352971307</c:v>
                </c:pt>
                <c:pt idx="324">
                  <c:v>-42.270444391187709</c:v>
                </c:pt>
                <c:pt idx="325">
                  <c:v>-42.409448747837963</c:v>
                </c:pt>
                <c:pt idx="326">
                  <c:v>-42.547269813102879</c:v>
                </c:pt>
                <c:pt idx="327">
                  <c:v>-42.683926527016489</c:v>
                </c:pt>
                <c:pt idx="328">
                  <c:v>-42.819437393263051</c:v>
                </c:pt>
                <c:pt idx="329">
                  <c:v>-42.953820492450575</c:v>
                </c:pt>
                <c:pt idx="330">
                  <c:v>-43.087093494884371</c:v>
                </c:pt>
                <c:pt idx="331">
                  <c:v>-43.219273672862727</c:v>
                </c:pt>
                <c:pt idx="332">
                  <c:v>-43.350377912516016</c:v>
                </c:pt>
                <c:pt idx="333">
                  <c:v>-43.480422725208818</c:v>
                </c:pt>
                <c:pt idx="334">
                  <c:v>-43.609424258524562</c:v>
                </c:pt>
                <c:pt idx="335">
                  <c:v>-43.737398306850466</c:v>
                </c:pt>
                <c:pt idx="336">
                  <c:v>-43.864360321579966</c:v>
                </c:pt>
                <c:pt idx="337">
                  <c:v>-43.990325420949112</c:v>
                </c:pt>
                <c:pt idx="338">
                  <c:v>-44.115308399522213</c:v>
                </c:pt>
                <c:pt idx="339">
                  <c:v>-44.239323737341877</c:v>
                </c:pt>
                <c:pt idx="340">
                  <c:v>-44.362385608757066</c:v>
                </c:pt>
                <c:pt idx="341">
                  <c:v>-44.484507890942922</c:v>
                </c:pt>
                <c:pt idx="342">
                  <c:v>-44.605704172125016</c:v>
                </c:pt>
                <c:pt idx="343">
                  <c:v>-44.725987759519924</c:v>
                </c:pt>
                <c:pt idx="344">
                  <c:v>-44.845371687004139</c:v>
                </c:pt>
                <c:pt idx="345">
                  <c:v>-44.963868722522051</c:v>
                </c:pt>
                <c:pt idx="346">
                  <c:v>-45.081491375243516</c:v>
                </c:pt>
                <c:pt idx="347">
                  <c:v>-45.198251902481204</c:v>
                </c:pt>
                <c:pt idx="348">
                  <c:v>-45.314162316377242</c:v>
                </c:pt>
                <c:pt idx="349">
                  <c:v>-45.429234390368194</c:v>
                </c:pt>
                <c:pt idx="350">
                  <c:v>-45.543479665437232</c:v>
                </c:pt>
                <c:pt idx="351">
                  <c:v>-45.656909456161728</c:v>
                </c:pt>
                <c:pt idx="352">
                  <c:v>-45.769534856564292</c:v>
                </c:pt>
                <c:pt idx="353">
                  <c:v>-45.881366745774798</c:v>
                </c:pt>
                <c:pt idx="354">
                  <c:v>-45.992415793510716</c:v>
                </c:pt>
                <c:pt idx="355">
                  <c:v>-46.102692465382624</c:v>
                </c:pt>
                <c:pt idx="356">
                  <c:v>-46.212207028031585</c:v>
                </c:pt>
                <c:pt idx="357">
                  <c:v>-46.320969554104778</c:v>
                </c:pt>
                <c:pt idx="358">
                  <c:v>-46.42898992707525</c:v>
                </c:pt>
                <c:pt idx="359">
                  <c:v>-46.536277845912011</c:v>
                </c:pt>
                <c:pt idx="360">
                  <c:v>-46.642842829605449</c:v>
                </c:pt>
                <c:pt idx="361">
                  <c:v>-46.748694221554047</c:v>
                </c:pt>
                <c:pt idx="362">
                  <c:v>-46.853841193816905</c:v>
                </c:pt>
                <c:pt idx="363">
                  <c:v>-46.958292751237309</c:v>
                </c:pt>
                <c:pt idx="364">
                  <c:v>-47.062057735441996</c:v>
                </c:pt>
                <c:pt idx="365">
                  <c:v>-47.165144828720429</c:v>
                </c:pt>
                <c:pt idx="366">
                  <c:v>-47.26756255778853</c:v>
                </c:pt>
                <c:pt idx="367">
                  <c:v>-47.369319297440938</c:v>
                </c:pt>
                <c:pt idx="368">
                  <c:v>-47.470423274095729</c:v>
                </c:pt>
                <c:pt idx="369">
                  <c:v>-47.570882569235451</c:v>
                </c:pt>
                <c:pt idx="370">
                  <c:v>-47.670705122747989</c:v>
                </c:pt>
                <c:pt idx="371">
                  <c:v>-47.769898736170937</c:v>
                </c:pt>
                <c:pt idx="372">
                  <c:v>-47.868471075842571</c:v>
                </c:pt>
                <c:pt idx="373">
                  <c:v>-47.966429675962907</c:v>
                </c:pt>
                <c:pt idx="374">
                  <c:v>-48.063781941567719</c:v>
                </c:pt>
                <c:pt idx="375">
                  <c:v>-48.160535151418642</c:v>
                </c:pt>
                <c:pt idx="376">
                  <c:v>-48.256696460812059</c:v>
                </c:pt>
                <c:pt idx="377">
                  <c:v>-48.352272904309579</c:v>
                </c:pt>
                <c:pt idx="378">
                  <c:v>-48.447271398392871</c:v>
                </c:pt>
                <c:pt idx="379">
                  <c:v>-48.541698744045043</c:v>
                </c:pt>
                <c:pt idx="380">
                  <c:v>-48.635561629261375</c:v>
                </c:pt>
                <c:pt idx="381">
                  <c:v>-48.72886663149152</c:v>
                </c:pt>
                <c:pt idx="382">
                  <c:v>-48.821620220015411</c:v>
                </c:pt>
                <c:pt idx="383">
                  <c:v>-48.913828758255207</c:v>
                </c:pt>
                <c:pt idx="384">
                  <c:v>-49.005498506025162</c:v>
                </c:pt>
                <c:pt idx="385">
                  <c:v>-49.096635621721568</c:v>
                </c:pt>
                <c:pt idx="386">
                  <c:v>-49.187246164454585</c:v>
                </c:pt>
                <c:pt idx="387">
                  <c:v>-49.277336096123946</c:v>
                </c:pt>
                <c:pt idx="388">
                  <c:v>-49.366911283440153</c:v>
                </c:pt>
                <c:pt idx="389">
                  <c:v>-49.455977499893081</c:v>
                </c:pt>
                <c:pt idx="390">
                  <c:v>-49.544540427669489</c:v>
                </c:pt>
                <c:pt idx="391">
                  <c:v>-49.632605659521062</c:v>
                </c:pt>
                <c:pt idx="392">
                  <c:v>-49.720178700584654</c:v>
                </c:pt>
                <c:pt idx="393">
                  <c:v>-49.807264970156034</c:v>
                </c:pt>
                <c:pt idx="394">
                  <c:v>-49.893869803418703</c:v>
                </c:pt>
                <c:pt idx="395">
                  <c:v>-49.979998453129049</c:v>
                </c:pt>
                <c:pt idx="396">
                  <c:v>-50.065656091259328</c:v>
                </c:pt>
                <c:pt idx="397">
                  <c:v>-50.150847810599515</c:v>
                </c:pt>
                <c:pt idx="398">
                  <c:v>-50.235578626319551</c:v>
                </c:pt>
                <c:pt idx="399">
                  <c:v>-50.319853477492927</c:v>
                </c:pt>
                <c:pt idx="400">
                  <c:v>-50.403677228582929</c:v>
                </c:pt>
                <c:pt idx="401">
                  <c:v>-50.487054670892505</c:v>
                </c:pt>
                <c:pt idx="402">
                  <c:v>-50.569990523979058</c:v>
                </c:pt>
                <c:pt idx="403">
                  <c:v>-50.652489437034866</c:v>
                </c:pt>
                <c:pt idx="404">
                  <c:v>-50.734555990234512</c:v>
                </c:pt>
                <c:pt idx="405">
                  <c:v>-50.816194696049976</c:v>
                </c:pt>
                <c:pt idx="406">
                  <c:v>-50.89741000053445</c:v>
                </c:pt>
                <c:pt idx="407">
                  <c:v>-50.978206284575862</c:v>
                </c:pt>
                <c:pt idx="408">
                  <c:v>-51.058587865120806</c:v>
                </c:pt>
                <c:pt idx="409">
                  <c:v>-51.138558996369852</c:v>
                </c:pt>
                <c:pt idx="410">
                  <c:v>-51.218123870945007</c:v>
                </c:pt>
                <c:pt idx="411">
                  <c:v>-51.297286621030082</c:v>
                </c:pt>
                <c:pt idx="412">
                  <c:v>-51.376051319484816</c:v>
                </c:pt>
                <c:pt idx="413">
                  <c:v>-51.454421980933354</c:v>
                </c:pt>
                <c:pt idx="414">
                  <c:v>-51.532402562828011</c:v>
                </c:pt>
                <c:pt idx="415">
                  <c:v>-51.609996966488708</c:v>
                </c:pt>
                <c:pt idx="416">
                  <c:v>-51.687209038118993</c:v>
                </c:pt>
                <c:pt idx="417">
                  <c:v>-51.764042569799322</c:v>
                </c:pt>
                <c:pt idx="418">
                  <c:v>-51.840501300457838</c:v>
                </c:pt>
                <c:pt idx="419">
                  <c:v>-51.916588916819848</c:v>
                </c:pt>
                <c:pt idx="420">
                  <c:v>-51.992309054335983</c:v>
                </c:pt>
                <c:pt idx="421">
                  <c:v>-52.06766529809012</c:v>
                </c:pt>
                <c:pt idx="422">
                  <c:v>-52.14266118368721</c:v>
                </c:pt>
                <c:pt idx="423">
                  <c:v>-52.217300198121812</c:v>
                </c:pt>
                <c:pt idx="424">
                  <c:v>-52.291585780627699</c:v>
                </c:pt>
                <c:pt idx="425">
                  <c:v>-52.365521323509142</c:v>
                </c:pt>
                <c:pt idx="426">
                  <c:v>-52.439110172954216</c:v>
                </c:pt>
                <c:pt idx="427">
                  <c:v>-52.512355629830765</c:v>
                </c:pt>
                <c:pt idx="428">
                  <c:v>-52.585260950465354</c:v>
                </c:pt>
                <c:pt idx="429">
                  <c:v>-52.657829347405695</c:v>
                </c:pt>
                <c:pt idx="430">
                  <c:v>-52.730063990166904</c:v>
                </c:pt>
                <c:pt idx="431">
                  <c:v>-52.801968005962216</c:v>
                </c:pt>
                <c:pt idx="432">
                  <c:v>-52.873544480418246</c:v>
                </c:pt>
                <c:pt idx="433">
                  <c:v>-52.944796458275398</c:v>
                </c:pt>
                <c:pt idx="434">
                  <c:v>-53.015726944073826</c:v>
                </c:pt>
                <c:pt idx="435">
                  <c:v>-53.086338902825133</c:v>
                </c:pt>
                <c:pt idx="436">
                  <c:v>-53.156635260670257</c:v>
                </c:pt>
                <c:pt idx="437">
                  <c:v>-53.226618905523999</c:v>
                </c:pt>
                <c:pt idx="438">
                  <c:v>-53.296292687706341</c:v>
                </c:pt>
                <c:pt idx="439">
                  <c:v>-53.365659420560945</c:v>
                </c:pt>
                <c:pt idx="440">
                  <c:v>-53.43472188106125</c:v>
                </c:pt>
                <c:pt idx="441">
                  <c:v>-53.50348281040425</c:v>
                </c:pt>
                <c:pt idx="442">
                  <c:v>-53.571944914592578</c:v>
                </c:pt>
                <c:pt idx="443">
                  <c:v>-53.640110865004793</c:v>
                </c:pt>
                <c:pt idx="444">
                  <c:v>-53.707983298954503</c:v>
                </c:pt>
                <c:pt idx="445">
                  <c:v>-53.775564820238273</c:v>
                </c:pt>
                <c:pt idx="446">
                  <c:v>-53.842857999673015</c:v>
                </c:pt>
                <c:pt idx="447">
                  <c:v>-53.909865375622552</c:v>
                </c:pt>
                <c:pt idx="448">
                  <c:v>-53.976589454514126</c:v>
                </c:pt>
                <c:pt idx="449">
                  <c:v>-54.0430327113448</c:v>
                </c:pt>
                <c:pt idx="450">
                  <c:v>-54.109197590177985</c:v>
                </c:pt>
                <c:pt idx="451">
                  <c:v>-54.175086504630585</c:v>
                </c:pt>
                <c:pt idx="452">
                  <c:v>-54.240701838350596</c:v>
                </c:pt>
                <c:pt idx="453">
                  <c:v>-54.306045945485721</c:v>
                </c:pt>
                <c:pt idx="454">
                  <c:v>-54.371121151142994</c:v>
                </c:pt>
                <c:pt idx="455">
                  <c:v>-54.435929751839723</c:v>
                </c:pt>
                <c:pt idx="456">
                  <c:v>-54.500474015945912</c:v>
                </c:pt>
                <c:pt idx="457">
                  <c:v>-54.564756184118323</c:v>
                </c:pt>
                <c:pt idx="458">
                  <c:v>-54.628778469726512</c:v>
                </c:pt>
                <c:pt idx="459">
                  <c:v>-54.692543059270811</c:v>
                </c:pt>
                <c:pt idx="460">
                  <c:v>-54.756052112792581</c:v>
                </c:pt>
                <c:pt idx="461">
                  <c:v>-54.819307764276886</c:v>
                </c:pt>
                <c:pt idx="462">
                  <c:v>-54.882312122047722</c:v>
                </c:pt>
                <c:pt idx="463">
                  <c:v>-54.945067269155992</c:v>
                </c:pt>
                <c:pt idx="464">
                  <c:v>-55.007575263760401</c:v>
                </c:pt>
                <c:pt idx="465">
                  <c:v>-55.06983813950135</c:v>
                </c:pt>
                <c:pt idx="466">
                  <c:v>-55.13185790586811</c:v>
                </c:pt>
                <c:pt idx="467">
                  <c:v>-55.193636548559304</c:v>
                </c:pt>
                <c:pt idx="468">
                  <c:v>-55.255176029836917</c:v>
                </c:pt>
                <c:pt idx="469">
                  <c:v>-55.316478288873924</c:v>
                </c:pt>
                <c:pt idx="470">
                  <c:v>-55.377545242095678</c:v>
                </c:pt>
                <c:pt idx="471">
                  <c:v>-55.438378783515326</c:v>
                </c:pt>
                <c:pt idx="472">
                  <c:v>-55.498980785063104</c:v>
                </c:pt>
                <c:pt idx="473">
                  <c:v>-55.559353096909909</c:v>
                </c:pt>
                <c:pt idx="474">
                  <c:v>-55.61949754778513</c:v>
                </c:pt>
                <c:pt idx="475">
                  <c:v>-55.679415945288895</c:v>
                </c:pt>
                <c:pt idx="476">
                  <c:v>-55.739110076198855</c:v>
                </c:pt>
                <c:pt idx="477">
                  <c:v>-55.798581706771614</c:v>
                </c:pt>
                <c:pt idx="478">
                  <c:v>-55.857832583038849</c:v>
                </c:pt>
                <c:pt idx="479">
                  <c:v>-55.916864431098475</c:v>
                </c:pt>
                <c:pt idx="480">
                  <c:v>-55.975678957400532</c:v>
                </c:pt>
                <c:pt idx="481">
                  <c:v>-56.034277849028378</c:v>
                </c:pt>
                <c:pt idx="482">
                  <c:v>-56.09266277397488</c:v>
                </c:pt>
                <c:pt idx="483">
                  <c:v>-56.150835381414041</c:v>
                </c:pt>
                <c:pt idx="484">
                  <c:v>-56.208797301967834</c:v>
                </c:pt>
                <c:pt idx="485">
                  <c:v>-56.266550147968637</c:v>
                </c:pt>
                <c:pt idx="486">
                  <c:v>-56.324095513717147</c:v>
                </c:pt>
                <c:pt idx="487">
                  <c:v>-56.381434975735978</c:v>
                </c:pt>
                <c:pt idx="488">
                  <c:v>-56.438570093018967</c:v>
                </c:pt>
                <c:pt idx="489">
                  <c:v>-56.495502407276319</c:v>
                </c:pt>
                <c:pt idx="490">
                  <c:v>-56.552233443175631</c:v>
                </c:pt>
                <c:pt idx="491">
                  <c:v>-56.60876470857896</c:v>
                </c:pt>
                <c:pt idx="492">
                  <c:v>-56.66509769477581</c:v>
                </c:pt>
                <c:pt idx="493">
                  <c:v>-56.721233876712475</c:v>
                </c:pt>
                <c:pt idx="494">
                  <c:v>-56.777174713217391</c:v>
                </c:pt>
                <c:pt idx="495">
                  <c:v>-56.832921647222918</c:v>
                </c:pt>
                <c:pt idx="496">
                  <c:v>-56.888476105983401</c:v>
                </c:pt>
                <c:pt idx="497">
                  <c:v>-56.943839501289702</c:v>
                </c:pt>
                <c:pt idx="498">
                  <c:v>-56.999013229680244</c:v>
                </c:pt>
                <c:pt idx="499">
                  <c:v>-57.053998672648575</c:v>
                </c:pt>
                <c:pt idx="500">
                  <c:v>-57.108797196847625</c:v>
                </c:pt>
                <c:pt idx="501">
                  <c:v>-57.163410154290617</c:v>
                </c:pt>
                <c:pt idx="502">
                  <c:v>-57.217838882548754</c:v>
                </c:pt>
                <c:pt idx="503">
                  <c:v>-57.272084704945755</c:v>
                </c:pt>
                <c:pt idx="504">
                  <c:v>-57.326148930749234</c:v>
                </c:pt>
                <c:pt idx="505">
                  <c:v>-57.380032855359033</c:v>
                </c:pt>
                <c:pt idx="506">
                  <c:v>-57.433737760492576</c:v>
                </c:pt>
                <c:pt idx="507">
                  <c:v>-57.487264914367266</c:v>
                </c:pt>
                <c:pt idx="508">
                  <c:v>-57.540615571879954</c:v>
                </c:pt>
                <c:pt idx="509">
                  <c:v>-57.593790974783658</c:v>
                </c:pt>
                <c:pt idx="510">
                  <c:v>-57.646792351861428</c:v>
                </c:pt>
                <c:pt idx="511">
                  <c:v>-57.69962091909747</c:v>
                </c:pt>
                <c:pt idx="512">
                  <c:v>-57.752277879845686</c:v>
                </c:pt>
                <c:pt idx="513">
                  <c:v>-57.804764424995447</c:v>
                </c:pt>
                <c:pt idx="514">
                  <c:v>-57.857081733134883</c:v>
                </c:pt>
                <c:pt idx="515">
                  <c:v>-57.909230970711633</c:v>
                </c:pt>
                <c:pt idx="516">
                  <c:v>-57.961213292191012</c:v>
                </c:pt>
                <c:pt idx="517">
                  <c:v>-58.013029840211807</c:v>
                </c:pt>
                <c:pt idx="518">
                  <c:v>-58.064681745739747</c:v>
                </c:pt>
                <c:pt idx="519">
                  <c:v>-58.116170128218378</c:v>
                </c:pt>
                <c:pt idx="520">
                  <c:v>-58.167496095717908</c:v>
                </c:pt>
                <c:pt idx="521">
                  <c:v>-58.218660745081579</c:v>
                </c:pt>
                <c:pt idx="522">
                  <c:v>-58.269665162069842</c:v>
                </c:pt>
                <c:pt idx="523">
                  <c:v>-58.320510421502412</c:v>
                </c:pt>
                <c:pt idx="524">
                  <c:v>-58.371197587398129</c:v>
                </c:pt>
                <c:pt idx="525">
                  <c:v>-58.421727713112602</c:v>
                </c:pt>
                <c:pt idx="526">
                  <c:v>-58.472101841473972</c:v>
                </c:pt>
                <c:pt idx="527">
                  <c:v>-58.522321004916463</c:v>
                </c:pt>
                <c:pt idx="528">
                  <c:v>-58.572386225611979</c:v>
                </c:pt>
                <c:pt idx="529">
                  <c:v>-58.622298515599766</c:v>
                </c:pt>
                <c:pt idx="530">
                  <c:v>-58.672058876914079</c:v>
                </c:pt>
                <c:pt idx="531">
                  <c:v>-58.721668301709954</c:v>
                </c:pt>
                <c:pt idx="532">
                  <c:v>-58.771127772387203</c:v>
                </c:pt>
                <c:pt idx="533">
                  <c:v>-58.820438261712354</c:v>
                </c:pt>
                <c:pt idx="534">
                  <c:v>-58.869600732939055</c:v>
                </c:pt>
                <c:pt idx="535">
                  <c:v>-58.918616139926492</c:v>
                </c:pt>
                <c:pt idx="536">
                  <c:v>-58.967485427256143</c:v>
                </c:pt>
                <c:pt idx="537">
                  <c:v>-59.016209530346806</c:v>
                </c:pt>
                <c:pt idx="538">
                  <c:v>-59.064789375567969</c:v>
                </c:pt>
                <c:pt idx="539">
                  <c:v>-59.113225880351436</c:v>
                </c:pt>
                <c:pt idx="540">
                  <c:v>-59.16151995330145</c:v>
                </c:pt>
                <c:pt idx="541">
                  <c:v>-59.209672494303085</c:v>
                </c:pt>
                <c:pt idx="542">
                  <c:v>-59.257684394629145</c:v>
                </c:pt>
                <c:pt idx="543">
                  <c:v>-59.305556537045476</c:v>
                </c:pt>
                <c:pt idx="544">
                  <c:v>-59.353289795914783</c:v>
                </c:pt>
                <c:pt idx="545">
                  <c:v>-59.400885037298899</c:v>
                </c:pt>
                <c:pt idx="546">
                  <c:v>-59.448343119059672</c:v>
                </c:pt>
                <c:pt idx="547">
                  <c:v>-59.495664890958253</c:v>
                </c:pt>
                <c:pt idx="548">
                  <c:v>-59.542851194753148</c:v>
                </c:pt>
                <c:pt idx="549">
                  <c:v>-59.58990286429669</c:v>
                </c:pt>
                <c:pt idx="550">
                  <c:v>-59.636820725630301</c:v>
                </c:pt>
                <c:pt idx="551">
                  <c:v>-59.683605597078191</c:v>
                </c:pt>
                <c:pt idx="552">
                  <c:v>-59.730258289339972</c:v>
                </c:pt>
                <c:pt idx="553">
                  <c:v>-59.776779605581751</c:v>
                </c:pt>
                <c:pt idx="554">
                  <c:v>-59.823170341526023</c:v>
                </c:pt>
                <c:pt idx="555">
                  <c:v>-59.86943128554033</c:v>
                </c:pt>
                <c:pt idx="556">
                  <c:v>-59.915563218724579</c:v>
                </c:pt>
                <c:pt idx="557">
                  <c:v>-59.961566914997199</c:v>
                </c:pt>
                <c:pt idx="558">
                  <c:v>-60.007443141180062</c:v>
                </c:pt>
                <c:pt idx="559">
                  <c:v>-60.053192657082271</c:v>
                </c:pt>
                <c:pt idx="560">
                  <c:v>-60.098816215582644</c:v>
                </c:pt>
                <c:pt idx="561">
                  <c:v>-60.144314562711216</c:v>
                </c:pt>
                <c:pt idx="562">
                  <c:v>-60.189688437729465</c:v>
                </c:pt>
                <c:pt idx="563">
                  <c:v>-60.234938573209547</c:v>
                </c:pt>
                <c:pt idx="564">
                  <c:v>-60.280065695112306</c:v>
                </c:pt>
                <c:pt idx="565">
                  <c:v>-60.325070522864323</c:v>
                </c:pt>
                <c:pt idx="566">
                  <c:v>-60.369953769433799</c:v>
                </c:pt>
                <c:pt idx="567">
                  <c:v>-60.414716141405513</c:v>
                </c:pt>
                <c:pt idx="568">
                  <c:v>-60.459358339054603</c:v>
                </c:pt>
                <c:pt idx="569">
                  <c:v>-60.503881056419473</c:v>
                </c:pt>
                <c:pt idx="570">
                  <c:v>-60.548284981373612</c:v>
                </c:pt>
                <c:pt idx="571">
                  <c:v>-60.592570795696467</c:v>
                </c:pt>
                <c:pt idx="572">
                  <c:v>-60.636739175143354</c:v>
                </c:pt>
                <c:pt idx="573">
                  <c:v>-60.680790789514383</c:v>
                </c:pt>
                <c:pt idx="574">
                  <c:v>-60.724726302722544</c:v>
                </c:pt>
                <c:pt idx="575">
                  <c:v>-60.76854637286069</c:v>
                </c:pt>
                <c:pt idx="576">
                  <c:v>-60.812251652267825</c:v>
                </c:pt>
                <c:pt idx="577">
                  <c:v>-60.855842787594334</c:v>
                </c:pt>
                <c:pt idx="578">
                  <c:v>-60.899320419866442</c:v>
                </c:pt>
                <c:pt idx="579">
                  <c:v>-60.942685184549717</c:v>
                </c:pt>
                <c:pt idx="580">
                  <c:v>-60.985937711611804</c:v>
                </c:pt>
                <c:pt idx="581">
                  <c:v>-61.029078625584255</c:v>
                </c:pt>
                <c:pt idx="582">
                  <c:v>-61.072108545623578</c:v>
                </c:pt>
                <c:pt idx="583">
                  <c:v>-61.115028085571417</c:v>
                </c:pt>
                <c:pt idx="584">
                  <c:v>-61.157837854014041</c:v>
                </c:pt>
                <c:pt idx="585">
                  <c:v>-61.200538454340858</c:v>
                </c:pt>
                <c:pt idx="586">
                  <c:v>-61.243130484802357</c:v>
                </c:pt>
                <c:pt idx="587">
                  <c:v>-61.285614538567152</c:v>
                </c:pt>
                <c:pt idx="588">
                  <c:v>-61.327991203778318</c:v>
                </c:pt>
                <c:pt idx="589">
                  <c:v>-61.370261063608929</c:v>
                </c:pt>
                <c:pt idx="590">
                  <c:v>-61.412424696317004</c:v>
                </c:pt>
                <c:pt idx="591">
                  <c:v>-61.454482675299559</c:v>
                </c:pt>
                <c:pt idx="592">
                  <c:v>-61.496435569146037</c:v>
                </c:pt>
                <c:pt idx="593">
                  <c:v>-61.53828394169107</c:v>
                </c:pt>
                <c:pt idx="594">
                  <c:v>-61.580028352066492</c:v>
                </c:pt>
                <c:pt idx="595">
                  <c:v>-61.621669354752711</c:v>
                </c:pt>
                <c:pt idx="596">
                  <c:v>-61.663207499629358</c:v>
                </c:pt>
                <c:pt idx="597">
                  <c:v>-61.704643332025356</c:v>
                </c:pt>
                <c:pt idx="598">
                  <c:v>-61.745977392768268</c:v>
                </c:pt>
                <c:pt idx="599">
                  <c:v>-61.787210218233085</c:v>
                </c:pt>
                <c:pt idx="600">
                  <c:v>-61.828342340390279</c:v>
                </c:pt>
                <c:pt idx="601">
                  <c:v>-61.869374286853343</c:v>
                </c:pt>
                <c:pt idx="602">
                  <c:v>-61.910306580925663</c:v>
                </c:pt>
                <c:pt idx="603">
                  <c:v>-61.951139741646784</c:v>
                </c:pt>
                <c:pt idx="604">
                  <c:v>-61.991874283838087</c:v>
                </c:pt>
                <c:pt idx="605">
                  <c:v>-62.032510718147897</c:v>
                </c:pt>
                <c:pt idx="606">
                  <c:v>-63.949435718165248</c:v>
                </c:pt>
                <c:pt idx="607">
                  <c:v>-65.673316887816043</c:v>
                </c:pt>
                <c:pt idx="608">
                  <c:v>-67.241144710947708</c:v>
                </c:pt>
                <c:pt idx="609">
                  <c:v>-68.67978599058965</c:v>
                </c:pt>
                <c:pt idx="610">
                  <c:v>-70.009446039058943</c:v>
                </c:pt>
                <c:pt idx="611">
                  <c:v>-71.245762966632384</c:v>
                </c:pt>
                <c:pt idx="612">
                  <c:v>-72.40112972298769</c:v>
                </c:pt>
                <c:pt idx="613">
                  <c:v>-73.485561635543007</c:v>
                </c:pt>
                <c:pt idx="614">
                  <c:v>-74.507285845743581</c:v>
                </c:pt>
                <c:pt idx="615">
                  <c:v>-75.473154329226759</c:v>
                </c:pt>
                <c:pt idx="616">
                  <c:v>-76.388941240040381</c:v>
                </c:pt>
                <c:pt idx="617">
                  <c:v>-77.259562095715637</c:v>
                </c:pt>
                <c:pt idx="618">
                  <c:v>-77.596129860332695</c:v>
                </c:pt>
                <c:pt idx="619">
                  <c:v>-77.926396204464993</c:v>
                </c:pt>
                <c:pt idx="620">
                  <c:v>-78.250591115815624</c:v>
                </c:pt>
                <c:pt idx="621">
                  <c:v>-78.568932196979901</c:v>
                </c:pt>
                <c:pt idx="622">
                  <c:v>-78.88162554784725</c:v>
                </c:pt>
                <c:pt idx="623">
                  <c:v>-79.188866569481164</c:v>
                </c:pt>
                <c:pt idx="624">
                  <c:v>-79.490840697886838</c:v>
                </c:pt>
                <c:pt idx="625">
                  <c:v>-79.787724075022382</c:v>
                </c:pt>
                <c:pt idx="626">
                  <c:v>-80.079684163506485</c:v>
                </c:pt>
                <c:pt idx="627">
                  <c:v>-80.366880310699145</c:v>
                </c:pt>
                <c:pt idx="628">
                  <c:v>-80.6494642671626</c:v>
                </c:pt>
                <c:pt idx="629">
                  <c:v>-80.927580663930243</c:v>
                </c:pt>
                <c:pt idx="630">
                  <c:v>-81.201367452509146</c:v>
                </c:pt>
                <c:pt idx="631">
                  <c:v>-81.470956311104032</c:v>
                </c:pt>
                <c:pt idx="632">
                  <c:v>-81.736473020169953</c:v>
                </c:pt>
                <c:pt idx="633">
                  <c:v>-81.99803781006608</c:v>
                </c:pt>
                <c:pt idx="634">
                  <c:v>-82.255765683291088</c:v>
                </c:pt>
                <c:pt idx="635">
                  <c:v>-82.509766713523078</c:v>
                </c:pt>
                <c:pt idx="636">
                  <c:v>-82.760146323460361</c:v>
                </c:pt>
                <c:pt idx="637">
                  <c:v>-83.007005543258458</c:v>
                </c:pt>
                <c:pt idx="638">
                  <c:v>-83.250441251182338</c:v>
                </c:pt>
                <c:pt idx="639">
                  <c:v>-83.490546397934821</c:v>
                </c:pt>
                <c:pt idx="640">
                  <c:v>-83.727410215982815</c:v>
                </c:pt>
                <c:pt idx="641">
                  <c:v>-83.961118415078005</c:v>
                </c:pt>
                <c:pt idx="642">
                  <c:v>-84.191753365057863</c:v>
                </c:pt>
                <c:pt idx="643">
                  <c:v>-84.419394266913756</c:v>
                </c:pt>
                <c:pt idx="644">
                  <c:v>-84.644117313023003</c:v>
                </c:pt>
                <c:pt idx="645">
                  <c:v>-84.865995837363272</c:v>
                </c:pt>
                <c:pt idx="646">
                  <c:v>-85.08510045645474</c:v>
                </c:pt>
                <c:pt idx="647">
                  <c:v>-85.301499201711991</c:v>
                </c:pt>
                <c:pt idx="648">
                  <c:v>-85.515257643828534</c:v>
                </c:pt>
                <c:pt idx="649">
                  <c:v>-85.726439009765144</c:v>
                </c:pt>
                <c:pt idx="650">
                  <c:v>-85.935104292865034</c:v>
                </c:pt>
                <c:pt idx="651">
                  <c:v>-86.141312356576492</c:v>
                </c:pt>
                <c:pt idx="652">
                  <c:v>-86.345120032224472</c:v>
                </c:pt>
                <c:pt idx="653">
                  <c:v>-86.546582211236853</c:v>
                </c:pt>
                <c:pt idx="654">
                  <c:v>-86.745751932199994</c:v>
                </c:pt>
                <c:pt idx="655">
                  <c:v>-86.942680463087441</c:v>
                </c:pt>
                <c:pt idx="656">
                  <c:v>-87.13741737898097</c:v>
                </c:pt>
                <c:pt idx="657">
                  <c:v>-87.330010635576713</c:v>
                </c:pt>
                <c:pt idx="658">
                  <c:v>-87.52050663874877</c:v>
                </c:pt>
                <c:pt idx="659">
                  <c:v>-87.708950310421315</c:v>
                </c:pt>
                <c:pt idx="660">
                  <c:v>-87.895385150982008</c:v>
                </c:pt>
                <c:pt idx="661">
                  <c:v>-88.079853298452591</c:v>
                </c:pt>
                <c:pt idx="662">
                  <c:v>-88.262395584616954</c:v>
                </c:pt>
                <c:pt idx="663">
                  <c:v>-88.443051588292292</c:v>
                </c:pt>
                <c:pt idx="664">
                  <c:v>-88.621859685916391</c:v>
                </c:pt>
                <c:pt idx="665">
                  <c:v>-88.798857099611652</c:v>
                </c:pt>
                <c:pt idx="666">
                  <c:v>-88.974079942875278</c:v>
                </c:pt>
                <c:pt idx="667">
                  <c:v>-89.147563264034886</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84.380959262593251</c:v>
                </c:pt>
                <c:pt idx="1">
                  <c:v>80.407562709080736</c:v>
                </c:pt>
                <c:pt idx="2">
                  <c:v>77.399269651999163</c:v>
                </c:pt>
                <c:pt idx="3">
                  <c:v>75.095611867366955</c:v>
                </c:pt>
                <c:pt idx="4">
                  <c:v>73.250784175065945</c:v>
                </c:pt>
                <c:pt idx="5">
                  <c:v>71.718740127155115</c:v>
                </c:pt>
                <c:pt idx="6">
                  <c:v>70.411210694623435</c:v>
                </c:pt>
                <c:pt idx="7">
                  <c:v>69.271884172657423</c:v>
                </c:pt>
                <c:pt idx="8">
                  <c:v>68.262959591959486</c:v>
                </c:pt>
                <c:pt idx="9">
                  <c:v>67.357948757354947</c:v>
                </c:pt>
                <c:pt idx="10">
                  <c:v>61.370158007885742</c:v>
                </c:pt>
                <c:pt idx="11">
                  <c:v>57.854866282305522</c:v>
                </c:pt>
                <c:pt idx="12">
                  <c:v>55.35888920597499</c:v>
                </c:pt>
                <c:pt idx="13">
                  <c:v>53.42254258517012</c:v>
                </c:pt>
                <c:pt idx="14">
                  <c:v>51.840517053788204</c:v>
                </c:pt>
                <c:pt idx="15">
                  <c:v>50.503162856433264</c:v>
                </c:pt>
                <c:pt idx="16">
                  <c:v>49.344986498281038</c:v>
                </c:pt>
                <c:pt idx="17">
                  <c:v>48.323726796408678</c:v>
                </c:pt>
                <c:pt idx="18">
                  <c:v>47.410520730260629</c:v>
                </c:pt>
                <c:pt idx="19">
                  <c:v>41.419305977512543</c:v>
                </c:pt>
                <c:pt idx="20">
                  <c:v>37.945900763187936</c:v>
                </c:pt>
                <c:pt idx="21">
                  <c:v>35.514704349585635</c:v>
                </c:pt>
                <c:pt idx="22">
                  <c:v>33.663127853769979</c:v>
                </c:pt>
                <c:pt idx="23">
                  <c:v>32.185004978516929</c:v>
                </c:pt>
                <c:pt idx="24">
                  <c:v>30.970249596073284</c:v>
                </c:pt>
                <c:pt idx="25">
                  <c:v>29.953045622907229</c:v>
                </c:pt>
                <c:pt idx="26">
                  <c:v>29.090844116032709</c:v>
                </c:pt>
                <c:pt idx="27">
                  <c:v>28.354506795796659</c:v>
                </c:pt>
                <c:pt idx="28">
                  <c:v>25.987612343939617</c:v>
                </c:pt>
                <c:pt idx="29">
                  <c:v>25.061362449276782</c:v>
                </c:pt>
                <c:pt idx="30">
                  <c:v>25.108100374383</c:v>
                </c:pt>
                <c:pt idx="31">
                  <c:v>25.944242443914902</c:v>
                </c:pt>
                <c:pt idx="32">
                  <c:v>27.476972491360918</c:v>
                </c:pt>
                <c:pt idx="33">
                  <c:v>29.41631852993644</c:v>
                </c:pt>
                <c:pt idx="34">
                  <c:v>30.432946263157628</c:v>
                </c:pt>
                <c:pt idx="35">
                  <c:v>28.868806097642366</c:v>
                </c:pt>
                <c:pt idx="36">
                  <c:v>26.058072494751752</c:v>
                </c:pt>
                <c:pt idx="37">
                  <c:v>23.422460044734677</c:v>
                </c:pt>
                <c:pt idx="38">
                  <c:v>21.215495132388629</c:v>
                </c:pt>
                <c:pt idx="39">
                  <c:v>19.379304331165763</c:v>
                </c:pt>
                <c:pt idx="40">
                  <c:v>17.829688488557561</c:v>
                </c:pt>
                <c:pt idx="41">
                  <c:v>16.499906836064749</c:v>
                </c:pt>
                <c:pt idx="42">
                  <c:v>15.341223147207812</c:v>
                </c:pt>
                <c:pt idx="43">
                  <c:v>14.318189908118615</c:v>
                </c:pt>
                <c:pt idx="44">
                  <c:v>13.404639133536673</c:v>
                </c:pt>
                <c:pt idx="45">
                  <c:v>12.58088247102798</c:v>
                </c:pt>
                <c:pt idx="46">
                  <c:v>11.831825345095886</c:v>
                </c:pt>
                <c:pt idx="47">
                  <c:v>11.145692579606319</c:v>
                </c:pt>
                <c:pt idx="48">
                  <c:v>10.513153862417619</c:v>
                </c:pt>
                <c:pt idx="49">
                  <c:v>9.926712197628957</c:v>
                </c:pt>
                <c:pt idx="50">
                  <c:v>9.3802680325340138</c:v>
                </c:pt>
                <c:pt idx="51">
                  <c:v>8.8688029196525857</c:v>
                </c:pt>
                <c:pt idx="52">
                  <c:v>8.3881460551741522</c:v>
                </c:pt>
                <c:pt idx="53">
                  <c:v>7.9347993213810728</c:v>
                </c:pt>
                <c:pt idx="54">
                  <c:v>7.5058043291682903</c:v>
                </c:pt>
                <c:pt idx="55">
                  <c:v>7.0986400850567328</c:v>
                </c:pt>
                <c:pt idx="56">
                  <c:v>6.7111433096067987</c:v>
                </c:pt>
                <c:pt idx="57">
                  <c:v>6.3414457311550478</c:v>
                </c:pt>
                <c:pt idx="58">
                  <c:v>5.9879242552866883</c:v>
                </c:pt>
                <c:pt idx="59">
                  <c:v>5.6491610093133193</c:v>
                </c:pt>
                <c:pt idx="60">
                  <c:v>5.32391103810102</c:v>
                </c:pt>
                <c:pt idx="61">
                  <c:v>5.0110759845477624</c:v>
                </c:pt>
                <c:pt idx="62">
                  <c:v>4.7096824922073495</c:v>
                </c:pt>
                <c:pt idx="63">
                  <c:v>4.418864364319556</c:v>
                </c:pt>
                <c:pt idx="64">
                  <c:v>4.1378477337511352</c:v>
                </c:pt>
                <c:pt idx="65">
                  <c:v>3.8659386634618205</c:v>
                </c:pt>
                <c:pt idx="66">
                  <c:v>3.6025127220516673</c:v>
                </c:pt>
                <c:pt idx="67">
                  <c:v>3.347006174325426</c:v>
                </c:pt>
                <c:pt idx="68">
                  <c:v>3.0989085002225436</c:v>
                </c:pt>
                <c:pt idx="69">
                  <c:v>2.857756012403442</c:v>
                </c:pt>
                <c:pt idx="70">
                  <c:v>2.6231263872713266</c:v>
                </c:pt>
                <c:pt idx="71">
                  <c:v>2.3946339592061396</c:v>
                </c:pt>
                <c:pt idx="72">
                  <c:v>2.1719256554960387</c:v>
                </c:pt>
                <c:pt idx="73">
                  <c:v>1.9546774715248219</c:v>
                </c:pt>
                <c:pt idx="74">
                  <c:v>1.742591403458686</c:v>
                </c:pt>
                <c:pt idx="75">
                  <c:v>1.535392769923746</c:v>
                </c:pt>
                <c:pt idx="76">
                  <c:v>1.3328278657040029</c:v>
                </c:pt>
                <c:pt idx="77">
                  <c:v>1.1346618998805167</c:v>
                </c:pt>
                <c:pt idx="78">
                  <c:v>0.94067717851193589</c:v>
                </c:pt>
                <c:pt idx="79">
                  <c:v>0.75067149826481938</c:v>
                </c:pt>
                <c:pt idx="80">
                  <c:v>0.56445672260666202</c:v>
                </c:pt>
                <c:pt idx="81">
                  <c:v>0.38185751648584187</c:v>
                </c:pt>
                <c:pt idx="82">
                  <c:v>0.20271021900897918</c:v>
                </c:pt>
                <c:pt idx="83">
                  <c:v>2.6861836619734257E-2</c:v>
                </c:pt>
                <c:pt idx="84">
                  <c:v>-0.14583085820802158</c:v>
                </c:pt>
                <c:pt idx="85">
                  <c:v>-0.31550213564015828</c:v>
                </c:pt>
                <c:pt idx="86">
                  <c:v>-0.48227803561323968</c:v>
                </c:pt>
                <c:pt idx="87">
                  <c:v>-0.646277023017511</c:v>
                </c:pt>
                <c:pt idx="88">
                  <c:v>-0.80761057924381163</c:v>
                </c:pt>
                <c:pt idx="89">
                  <c:v>-0.96638373731669258</c:v>
                </c:pt>
                <c:pt idx="90">
                  <c:v>-1.1226955669053189</c:v>
                </c:pt>
                <c:pt idx="91">
                  <c:v>-1.2766396147067682</c:v>
                </c:pt>
                <c:pt idx="92">
                  <c:v>-1.4283043050112652</c:v>
                </c:pt>
                <c:pt idx="93">
                  <c:v>-1.5777733046696285</c:v>
                </c:pt>
                <c:pt idx="94">
                  <c:v>-1.7251258561738945</c:v>
                </c:pt>
                <c:pt idx="95">
                  <c:v>-1.8704370821215703</c:v>
                </c:pt>
                <c:pt idx="96">
                  <c:v>-2.0137782639518496</c:v>
                </c:pt>
                <c:pt idx="97">
                  <c:v>-2.1552170975095293</c:v>
                </c:pt>
                <c:pt idx="98">
                  <c:v>-2.2948179277029834</c:v>
                </c:pt>
                <c:pt idx="99">
                  <c:v>-2.4326419642693091</c:v>
                </c:pt>
                <c:pt idx="100">
                  <c:v>-2.568747480438625</c:v>
                </c:pt>
                <c:pt idx="101">
                  <c:v>-2.7031899960950283</c:v>
                </c:pt>
                <c:pt idx="102">
                  <c:v>-2.8360224468613144</c:v>
                </c:pt>
                <c:pt idx="103">
                  <c:v>-2.967295340384239</c:v>
                </c:pt>
                <c:pt idx="104">
                  <c:v>-3.0970569009644242</c:v>
                </c:pt>
                <c:pt idx="105">
                  <c:v>-3.2253532035581634</c:v>
                </c:pt>
                <c:pt idx="106">
                  <c:v>-3.352228298074484</c:v>
                </c:pt>
                <c:pt idx="107">
                  <c:v>-3.4777243247988872</c:v>
                </c:pt>
                <c:pt idx="108">
                  <c:v>-3.6018816216936567</c:v>
                </c:pt>
                <c:pt idx="109">
                  <c:v>-3.7247388242517077</c:v>
                </c:pt>
                <c:pt idx="110">
                  <c:v>-3.8463329585163946</c:v>
                </c:pt>
                <c:pt idx="111">
                  <c:v>-3.9666995278217061</c:v>
                </c:pt>
                <c:pt idx="112">
                  <c:v>-4.0858725937557292</c:v>
                </c:pt>
                <c:pt idx="113">
                  <c:v>-4.2038848518038865</c:v>
                </c:pt>
                <c:pt idx="114">
                  <c:v>-4.3207677020870001</c:v>
                </c:pt>
                <c:pt idx="115">
                  <c:v>-4.4365513155720286</c:v>
                </c:pt>
                <c:pt idx="116">
                  <c:v>-4.5512646960997207</c:v>
                </c:pt>
                <c:pt idx="117">
                  <c:v>-4.6649357385435044</c:v>
                </c:pt>
                <c:pt idx="118">
                  <c:v>-4.7775912833863954</c:v>
                </c:pt>
                <c:pt idx="119">
                  <c:v>-4.889257167978573</c:v>
                </c:pt>
                <c:pt idx="120">
                  <c:v>-4.99995827471583</c:v>
                </c:pt>
                <c:pt idx="121">
                  <c:v>-5.1097185763591435</c:v>
                </c:pt>
                <c:pt idx="122">
                  <c:v>-5.2185611786974011</c:v>
                </c:pt>
                <c:pt idx="123">
                  <c:v>-5.3265083607389805</c:v>
                </c:pt>
                <c:pt idx="124">
                  <c:v>-5.4335816126025529</c:v>
                </c:pt>
                <c:pt idx="125">
                  <c:v>-5.5398016712644331</c:v>
                </c:pt>
                <c:pt idx="126">
                  <c:v>-5.6451885543068592</c:v>
                </c:pt>
                <c:pt idx="127">
                  <c:v>-5.7497615918006098</c:v>
                </c:pt>
                <c:pt idx="128">
                  <c:v>-5.8535394564451178</c:v>
                </c:pt>
                <c:pt idx="129">
                  <c:v>-5.9565401920796388</c:v>
                </c:pt>
                <c:pt idx="130">
                  <c:v>-6.0587812406706227</c:v>
                </c:pt>
                <c:pt idx="131">
                  <c:v>-6.1602794678725203</c:v>
                </c:pt>
                <c:pt idx="132">
                  <c:v>-6.261051187252078</c:v>
                </c:pt>
                <c:pt idx="133">
                  <c:v>-6.3611121832596211</c:v>
                </c:pt>
                <c:pt idx="134">
                  <c:v>-6.4604777330247334</c:v>
                </c:pt>
                <c:pt idx="135">
                  <c:v>-6.5591626270481838</c:v>
                </c:pt>
                <c:pt idx="136">
                  <c:v>-6.6571811888569785</c:v>
                </c:pt>
                <c:pt idx="137">
                  <c:v>-6.7545472936845901</c:v>
                </c:pt>
                <c:pt idx="138">
                  <c:v>-6.8512743862340617</c:v>
                </c:pt>
                <c:pt idx="139">
                  <c:v>-6.9473754975780135</c:v>
                </c:pt>
                <c:pt idx="140">
                  <c:v>-7.0428632612454543</c:v>
                </c:pt>
                <c:pt idx="141">
                  <c:v>-7.1377499285423038</c:v>
                </c:pt>
                <c:pt idx="142">
                  <c:v>-7.2320473831492604</c:v>
                </c:pt>
                <c:pt idx="143">
                  <c:v>-7.3257671550376351</c:v>
                </c:pt>
                <c:pt idx="144">
                  <c:v>-7.4189204337414516</c:v>
                </c:pt>
                <c:pt idx="145">
                  <c:v>-7.5115180810211832</c:v>
                </c:pt>
                <c:pt idx="146">
                  <c:v>-7.6035706429525973</c:v>
                </c:pt>
                <c:pt idx="147">
                  <c:v>-7.6950883614718455</c:v>
                </c:pt>
                <c:pt idx="148">
                  <c:v>-7.7860811854060223</c:v>
                </c:pt>
                <c:pt idx="149">
                  <c:v>-7.8765587810166</c:v>
                </c:pt>
                <c:pt idx="150">
                  <c:v>-7.9665305420814274</c:v>
                </c:pt>
                <c:pt idx="151">
                  <c:v>-8.056005599539418</c:v>
                </c:pt>
                <c:pt idx="152">
                  <c:v>-8.1449928307205646</c:v>
                </c:pt>
                <c:pt idx="153">
                  <c:v>-8.2335008681825563</c:v>
                </c:pt>
                <c:pt idx="154">
                  <c:v>-8.3215381081740851</c:v>
                </c:pt>
                <c:pt idx="155">
                  <c:v>-8.409112718743522</c:v>
                </c:pt>
                <c:pt idx="156">
                  <c:v>-8.4962326475107659</c:v>
                </c:pt>
                <c:pt idx="157">
                  <c:v>-8.5829056291190753</c:v>
                </c:pt>
                <c:pt idx="158">
                  <c:v>-8.6691391923822536</c:v>
                </c:pt>
                <c:pt idx="159">
                  <c:v>-8.7549406671424137</c:v>
                </c:pt>
                <c:pt idx="160">
                  <c:v>-8.8403171908520051</c:v>
                </c:pt>
                <c:pt idx="161">
                  <c:v>-8.9252757148934574</c:v>
                </c:pt>
                <c:pt idx="162">
                  <c:v>-9.0098230106488302</c:v>
                </c:pt>
                <c:pt idx="163">
                  <c:v>-9.0939656753311908</c:v>
                </c:pt>
                <c:pt idx="164">
                  <c:v>-9.1777101375889618</c:v>
                </c:pt>
                <c:pt idx="165">
                  <c:v>-9.2610626628936608</c:v>
                </c:pt>
                <c:pt idx="166">
                  <c:v>-9.3440293587209347</c:v>
                </c:pt>
                <c:pt idx="167">
                  <c:v>-9.4266161795344914</c:v>
                </c:pt>
                <c:pt idx="168">
                  <c:v>-9.5088289315815242</c:v>
                </c:pt>
                <c:pt idx="169">
                  <c:v>-9.5906732775084365</c:v>
                </c:pt>
                <c:pt idx="170">
                  <c:v>-9.6721547408045652</c:v>
                </c:pt>
                <c:pt idx="171">
                  <c:v>-9.7532787100816449</c:v>
                </c:pt>
                <c:pt idx="172">
                  <c:v>-9.8340504431961797</c:v>
                </c:pt>
                <c:pt idx="173">
                  <c:v>-9.9144750712214815</c:v>
                </c:pt>
                <c:pt idx="174">
                  <c:v>-9.9945576022759717</c:v>
                </c:pt>
                <c:pt idx="175">
                  <c:v>-10.074302925213773</c:v>
                </c:pt>
                <c:pt idx="176">
                  <c:v>-10.153715813183554</c:v>
                </c:pt>
                <c:pt idx="177">
                  <c:v>-10.232800927061056</c:v>
                </c:pt>
                <c:pt idx="178">
                  <c:v>-10.311562818760729</c:v>
                </c:pt>
                <c:pt idx="179">
                  <c:v>-10.390005934431358</c:v>
                </c:pt>
                <c:pt idx="180">
                  <c:v>-10.468134617540585</c:v>
                </c:pt>
                <c:pt idx="181">
                  <c:v>-10.545953111852777</c:v>
                </c:pt>
                <c:pt idx="182">
                  <c:v>-10.623465564304635</c:v>
                </c:pt>
                <c:pt idx="183">
                  <c:v>-10.700676027782679</c:v>
                </c:pt>
                <c:pt idx="184">
                  <c:v>-10.777588463806449</c:v>
                </c:pt>
                <c:pt idx="185">
                  <c:v>-10.854206745121328</c:v>
                </c:pt>
                <c:pt idx="186">
                  <c:v>-10.930534658204413</c:v>
                </c:pt>
                <c:pt idx="187">
                  <c:v>-11.006575905686937</c:v>
                </c:pt>
                <c:pt idx="188">
                  <c:v>-11.082334108696468</c:v>
                </c:pt>
                <c:pt idx="189">
                  <c:v>-11.157812809121964</c:v>
                </c:pt>
                <c:pt idx="190">
                  <c:v>-11.233015471804727</c:v>
                </c:pt>
                <c:pt idx="191">
                  <c:v>-11.307945486658026</c:v>
                </c:pt>
                <c:pt idx="192">
                  <c:v>-11.382606170718109</c:v>
                </c:pt>
                <c:pt idx="193">
                  <c:v>-11.457000770129174</c:v>
                </c:pt>
                <c:pt idx="194">
                  <c:v>-11.531132462064873</c:v>
                </c:pt>
                <c:pt idx="195">
                  <c:v>-11.605004356588577</c:v>
                </c:pt>
                <c:pt idx="196">
                  <c:v>-11.67861949845477</c:v>
                </c:pt>
                <c:pt idx="197">
                  <c:v>-11.751980868853678</c:v>
                </c:pt>
                <c:pt idx="198">
                  <c:v>-11.825091387101242</c:v>
                </c:pt>
                <c:pt idx="199">
                  <c:v>-11.897953912276435</c:v>
                </c:pt>
                <c:pt idx="200">
                  <c:v>-11.970571244807783</c:v>
                </c:pt>
                <c:pt idx="201">
                  <c:v>-12.042946128010918</c:v>
                </c:pt>
                <c:pt idx="202">
                  <c:v>-12.115081249578999</c:v>
                </c:pt>
                <c:pt idx="203">
                  <c:v>-12.186979243027494</c:v>
                </c:pt>
                <c:pt idx="204">
                  <c:v>-12.258642689095167</c:v>
                </c:pt>
                <c:pt idx="205">
                  <c:v>-12.330074117102587</c:v>
                </c:pt>
                <c:pt idx="206">
                  <c:v>-12.401276006269772</c:v>
                </c:pt>
                <c:pt idx="207">
                  <c:v>-12.472250786994385</c:v>
                </c:pt>
                <c:pt idx="208">
                  <c:v>-12.543000842091761</c:v>
                </c:pt>
                <c:pt idx="209">
                  <c:v>-12.613528507998131</c:v>
                </c:pt>
                <c:pt idx="210">
                  <c:v>-12.683836075938332</c:v>
                </c:pt>
                <c:pt idx="211">
                  <c:v>-12.753925793059135</c:v>
                </c:pt>
                <c:pt idx="212">
                  <c:v>-12.823799863529377</c:v>
                </c:pt>
                <c:pt idx="213">
                  <c:v>-12.893460449608053</c:v>
                </c:pt>
                <c:pt idx="214">
                  <c:v>-12.962909672681382</c:v>
                </c:pt>
                <c:pt idx="215">
                  <c:v>-13.032149614269933</c:v>
                </c:pt>
                <c:pt idx="216">
                  <c:v>-13.101182317006712</c:v>
                </c:pt>
                <c:pt idx="217">
                  <c:v>-13.170009785587304</c:v>
                </c:pt>
                <c:pt idx="218">
                  <c:v>-13.23863398769285</c:v>
                </c:pt>
                <c:pt idx="219">
                  <c:v>-13.307056854886801</c:v>
                </c:pt>
                <c:pt idx="220">
                  <c:v>-13.375280283486369</c:v>
                </c:pt>
                <c:pt idx="221">
                  <c:v>-13.443306135409284</c:v>
                </c:pt>
                <c:pt idx="222">
                  <c:v>-13.51113623899694</c:v>
                </c:pt>
                <c:pt idx="223">
                  <c:v>-13.578772389814446</c:v>
                </c:pt>
                <c:pt idx="224">
                  <c:v>-13.646216351428404</c:v>
                </c:pt>
                <c:pt idx="225">
                  <c:v>-13.713469856163144</c:v>
                </c:pt>
                <c:pt idx="226">
                  <c:v>-14.375889961766582</c:v>
                </c:pt>
                <c:pt idx="227">
                  <c:v>-15.020963870113899</c:v>
                </c:pt>
                <c:pt idx="228">
                  <c:v>-15.65000687952573</c:v>
                </c:pt>
                <c:pt idx="229">
                  <c:v>-16.264143430517887</c:v>
                </c:pt>
                <c:pt idx="230">
                  <c:v>-16.864343955110307</c:v>
                </c:pt>
                <c:pt idx="231">
                  <c:v>-17.451453535815936</c:v>
                </c:pt>
                <c:pt idx="232">
                  <c:v>-18.026214370467947</c:v>
                </c:pt>
                <c:pt idx="233">
                  <c:v>-18.589283512868814</c:v>
                </c:pt>
                <c:pt idx="234">
                  <c:v>-19.141246983011509</c:v>
                </c:pt>
                <c:pt idx="235">
                  <c:v>-19.682631068033182</c:v>
                </c:pt>
                <c:pt idx="236">
                  <c:v>-20.213911435292044</c:v>
                </c:pt>
                <c:pt idx="237">
                  <c:v>-20.735520531095545</c:v>
                </c:pt>
                <c:pt idx="238">
                  <c:v>-21.247853628215807</c:v>
                </c:pt>
                <c:pt idx="239">
                  <c:v>-21.751273802286583</c:v>
                </c:pt>
                <c:pt idx="240">
                  <c:v>-22.246116054289843</c:v>
                </c:pt>
                <c:pt idx="241">
                  <c:v>-22.732690748434685</c:v>
                </c:pt>
                <c:pt idx="242">
                  <c:v>-23.211286498040469</c:v>
                </c:pt>
                <c:pt idx="243">
                  <c:v>-23.682172603796474</c:v>
                </c:pt>
                <c:pt idx="244">
                  <c:v>-24.145601126935794</c:v>
                </c:pt>
                <c:pt idx="245">
                  <c:v>-24.601808662904926</c:v>
                </c:pt>
                <c:pt idx="246">
                  <c:v>-25.051017867888294</c:v>
                </c:pt>
                <c:pt idx="247">
                  <c:v>-25.49343878019446</c:v>
                </c:pt>
                <c:pt idx="248">
                  <c:v>-25.929269970371955</c:v>
                </c:pt>
                <c:pt idx="249">
                  <c:v>-26.358699547499363</c:v>
                </c:pt>
                <c:pt idx="250">
                  <c:v>-26.78190604400325</c:v>
                </c:pt>
                <c:pt idx="251">
                  <c:v>-27.199059197306887</c:v>
                </c:pt>
                <c:pt idx="252">
                  <c:v>-27.610320643374948</c:v>
                </c:pt>
                <c:pt idx="253">
                  <c:v>-28.015844534621319</c:v>
                </c:pt>
                <c:pt idx="254">
                  <c:v>-28.415778092552351</c:v>
                </c:pt>
                <c:pt idx="255">
                  <c:v>-28.810262103821316</c:v>
                </c:pt>
                <c:pt idx="256">
                  <c:v>-29.199431366989597</c:v>
                </c:pt>
                <c:pt idx="257">
                  <c:v>-29.58341509616136</c:v>
                </c:pt>
                <c:pt idx="258">
                  <c:v>-29.962337286731206</c:v>
                </c:pt>
                <c:pt idx="259">
                  <c:v>-30.336317047718765</c:v>
                </c:pt>
                <c:pt idx="260">
                  <c:v>-30.705468904528601</c:v>
                </c:pt>
                <c:pt idx="261">
                  <c:v>-31.06990307544401</c:v>
                </c:pt>
                <c:pt idx="262">
                  <c:v>-31.429725724719063</c:v>
                </c:pt>
                <c:pt idx="263">
                  <c:v>-31.785039194759158</c:v>
                </c:pt>
                <c:pt idx="264">
                  <c:v>-32.135942219563375</c:v>
                </c:pt>
                <c:pt idx="265">
                  <c:v>-32.482530121332744</c:v>
                </c:pt>
                <c:pt idx="266">
                  <c:v>-32.824894991918406</c:v>
                </c:pt>
                <c:pt idx="267">
                  <c:v>-33.163125860585666</c:v>
                </c:pt>
                <c:pt idx="268">
                  <c:v>-33.497308849400213</c:v>
                </c:pt>
                <c:pt idx="269">
                  <c:v>-33.827527317394811</c:v>
                </c:pt>
                <c:pt idx="270">
                  <c:v>-34.153861994547327</c:v>
                </c:pt>
                <c:pt idx="271">
                  <c:v>-34.476391106488585</c:v>
                </c:pt>
                <c:pt idx="272">
                  <c:v>-34.795190490761577</c:v>
                </c:pt>
                <c:pt idx="273">
                  <c:v>-35.110333705367303</c:v>
                </c:pt>
                <c:pt idx="274">
                  <c:v>-35.421892130257206</c:v>
                </c:pt>
                <c:pt idx="275">
                  <c:v>-35.729935062365556</c:v>
                </c:pt>
                <c:pt idx="276">
                  <c:v>-36.034529804716243</c:v>
                </c:pt>
                <c:pt idx="277">
                  <c:v>-36.335741750085731</c:v>
                </c:pt>
                <c:pt idx="278">
                  <c:v>-36.633634459658055</c:v>
                </c:pt>
                <c:pt idx="279">
                  <c:v>-36.92826973706579</c:v>
                </c:pt>
                <c:pt idx="280">
                  <c:v>-37.219707698174005</c:v>
                </c:pt>
                <c:pt idx="281">
                  <c:v>-37.508006836931507</c:v>
                </c:pt>
                <c:pt idx="282">
                  <c:v>-37.793224087583575</c:v>
                </c:pt>
                <c:pt idx="283">
                  <c:v>-38.075414883514213</c:v>
                </c:pt>
                <c:pt idx="284">
                  <c:v>-38.354633212961879</c:v>
                </c:pt>
                <c:pt idx="285">
                  <c:v>-38.630931671831206</c:v>
                </c:pt>
                <c:pt idx="286">
                  <c:v>-38.904361513804055</c:v>
                </c:pt>
                <c:pt idx="287">
                  <c:v>-39.17497269793558</c:v>
                </c:pt>
                <c:pt idx="288">
                  <c:v>-39.442813933905427</c:v>
                </c:pt>
                <c:pt idx="289">
                  <c:v>-39.707932725079999</c:v>
                </c:pt>
                <c:pt idx="290">
                  <c:v>-39.970375409528643</c:v>
                </c:pt>
                <c:pt idx="291">
                  <c:v>-40.230187199125155</c:v>
                </c:pt>
                <c:pt idx="292">
                  <c:v>-40.487412216855425</c:v>
                </c:pt>
                <c:pt idx="293">
                  <c:v>-40.742093532442389</c:v>
                </c:pt>
                <c:pt idx="294">
                  <c:v>-40.994273196390772</c:v>
                </c:pt>
                <c:pt idx="295">
                  <c:v>-41.243992272546194</c:v>
                </c:pt>
                <c:pt idx="296">
                  <c:v>-41.491290869256105</c:v>
                </c:pt>
                <c:pt idx="297">
                  <c:v>-41.736208169213157</c:v>
                </c:pt>
                <c:pt idx="298">
                  <c:v>-41.978782458056173</c:v>
                </c:pt>
                <c:pt idx="299">
                  <c:v>-42.219051151797665</c:v>
                </c:pt>
                <c:pt idx="300">
                  <c:v>-42.457050823142701</c:v>
                </c:pt>
                <c:pt idx="301">
                  <c:v>-42.692817226758599</c:v>
                </c:pt>
                <c:pt idx="302">
                  <c:v>-42.926385323551301</c:v>
                </c:pt>
                <c:pt idx="303">
                  <c:v>-43.157789304000154</c:v>
                </c:pt>
                <c:pt idx="304">
                  <c:v>-43.387062610599401</c:v>
                </c:pt>
                <c:pt idx="305">
                  <c:v>-43.614237959451515</c:v>
                </c:pt>
                <c:pt idx="306">
                  <c:v>-43.839347361054422</c:v>
                </c:pt>
                <c:pt idx="307">
                  <c:v>-44.062422140322106</c:v>
                </c:pt>
                <c:pt idx="308">
                  <c:v>-44.283492955875367</c:v>
                </c:pt>
                <c:pt idx="309">
                  <c:v>-44.502589818637475</c:v>
                </c:pt>
                <c:pt idx="310">
                  <c:v>-44.719742109766976</c:v>
                </c:pt>
                <c:pt idx="311">
                  <c:v>-44.934978597958313</c:v>
                </c:pt>
                <c:pt idx="312">
                  <c:v>-45.148327456138745</c:v>
                </c:pt>
                <c:pt idx="313">
                  <c:v>-45.359816277588664</c:v>
                </c:pt>
                <c:pt idx="314">
                  <c:v>-45.569472091510733</c:v>
                </c:pt>
                <c:pt idx="315">
                  <c:v>-45.777321378071612</c:v>
                </c:pt>
                <c:pt idx="316">
                  <c:v>-45.98339008293916</c:v>
                </c:pt>
                <c:pt idx="317">
                  <c:v>-46.187703631336262</c:v>
                </c:pt>
                <c:pt idx="318">
                  <c:v>-46.390286941631587</c:v>
                </c:pt>
                <c:pt idx="319">
                  <c:v>-46.59116443848643</c:v>
                </c:pt>
                <c:pt idx="320">
                  <c:v>-46.790360065575669</c:v>
                </c:pt>
                <c:pt idx="321">
                  <c:v>-46.987897297899934</c:v>
                </c:pt>
                <c:pt idx="322">
                  <c:v>-47.183799153705628</c:v>
                </c:pt>
                <c:pt idx="323">
                  <c:v>-47.378088206027783</c:v>
                </c:pt>
                <c:pt idx="324">
                  <c:v>-47.570786593870842</c:v>
                </c:pt>
                <c:pt idx="325">
                  <c:v>-47.761916033041139</c:v>
                </c:pt>
                <c:pt idx="326">
                  <c:v>-47.951497826644463</c:v>
                </c:pt>
                <c:pt idx="327">
                  <c:v>-48.139552875261259</c:v>
                </c:pt>
                <c:pt idx="328">
                  <c:v>-48.326101686811768</c:v>
                </c:pt>
                <c:pt idx="329">
                  <c:v>-48.511164386122296</c:v>
                </c:pt>
                <c:pt idx="330">
                  <c:v>-48.694760724203903</c:v>
                </c:pt>
                <c:pt idx="331">
                  <c:v>-48.876910087253748</c:v>
                </c:pt>
                <c:pt idx="332">
                  <c:v>-49.057631505389232</c:v>
                </c:pt>
                <c:pt idx="333">
                  <c:v>-49.236943661124485</c:v>
                </c:pt>
                <c:pt idx="334">
                  <c:v>-49.414864897598356</c:v>
                </c:pt>
                <c:pt idx="335">
                  <c:v>-49.591413226562622</c:v>
                </c:pt>
                <c:pt idx="336">
                  <c:v>-49.766606336138793</c:v>
                </c:pt>
                <c:pt idx="337">
                  <c:v>-49.940461598351639</c:v>
                </c:pt>
                <c:pt idx="338">
                  <c:v>-50.112996076446962</c:v>
                </c:pt>
                <c:pt idx="339">
                  <c:v>-50.284226532001199</c:v>
                </c:pt>
                <c:pt idx="340">
                  <c:v>-50.454169431829669</c:v>
                </c:pt>
                <c:pt idx="341">
                  <c:v>-50.622840954700493</c:v>
                </c:pt>
                <c:pt idx="342">
                  <c:v>-50.790256997860546</c:v>
                </c:pt>
                <c:pt idx="343">
                  <c:v>-50.956433183379708</c:v>
                </c:pt>
                <c:pt idx="344">
                  <c:v>-51.121384864319509</c:v>
                </c:pt>
                <c:pt idx="345">
                  <c:v>-51.285127130731773</c:v>
                </c:pt>
                <c:pt idx="346">
                  <c:v>-51.447674815493052</c:v>
                </c:pt>
                <c:pt idx="347">
                  <c:v>-51.609042499979878</c:v>
                </c:pt>
                <c:pt idx="348">
                  <c:v>-51.769244519590231</c:v>
                </c:pt>
                <c:pt idx="349">
                  <c:v>-51.928294969116003</c:v>
                </c:pt>
                <c:pt idx="350">
                  <c:v>-52.086207707971241</c:v>
                </c:pt>
                <c:pt idx="351">
                  <c:v>-52.242996365280796</c:v>
                </c:pt>
                <c:pt idx="352">
                  <c:v>-52.398674344833708</c:v>
                </c:pt>
                <c:pt idx="353">
                  <c:v>-52.553254829905583</c:v>
                </c:pt>
                <c:pt idx="354">
                  <c:v>-52.706750787954128</c:v>
                </c:pt>
                <c:pt idx="355">
                  <c:v>-52.859174975191578</c:v>
                </c:pt>
                <c:pt idx="356">
                  <c:v>-53.010539941038203</c:v>
                </c:pt>
                <c:pt idx="357">
                  <c:v>-53.160858032460006</c:v>
                </c:pt>
                <c:pt idx="358">
                  <c:v>-53.310141398194688</c:v>
                </c:pt>
                <c:pt idx="359">
                  <c:v>-53.458401992868929</c:v>
                </c:pt>
                <c:pt idx="360">
                  <c:v>-53.605651581010378</c:v>
                </c:pt>
                <c:pt idx="361">
                  <c:v>-53.751901740957599</c:v>
                </c:pt>
                <c:pt idx="362">
                  <c:v>-53.897163868670916</c:v>
                </c:pt>
                <c:pt idx="363">
                  <c:v>-54.041449181447156</c:v>
                </c:pt>
                <c:pt idx="364">
                  <c:v>-54.184768721541268</c:v>
                </c:pt>
                <c:pt idx="365">
                  <c:v>-54.327133359697257</c:v>
                </c:pt>
                <c:pt idx="366">
                  <c:v>-54.468553798591515</c:v>
                </c:pt>
                <c:pt idx="367">
                  <c:v>-54.609040576190814</c:v>
                </c:pt>
                <c:pt idx="368">
                  <c:v>-54.748604069027522</c:v>
                </c:pt>
                <c:pt idx="369">
                  <c:v>-54.887254495394522</c:v>
                </c:pt>
                <c:pt idx="370">
                  <c:v>-55.025001918462102</c:v>
                </c:pt>
                <c:pt idx="371">
                  <c:v>-55.161856249319072</c:v>
                </c:pt>
                <c:pt idx="372">
                  <c:v>-55.297827249940219</c:v>
                </c:pt>
                <c:pt idx="373">
                  <c:v>-55.432924536082396</c:v>
                </c:pt>
                <c:pt idx="374">
                  <c:v>-55.567157580110973</c:v>
                </c:pt>
                <c:pt idx="375">
                  <c:v>-55.700535713758931</c:v>
                </c:pt>
                <c:pt idx="376">
                  <c:v>-55.833068130820337</c:v>
                </c:pt>
                <c:pt idx="377">
                  <c:v>-55.964763889779981</c:v>
                </c:pt>
                <c:pt idx="378">
                  <c:v>-56.095631916381159</c:v>
                </c:pt>
                <c:pt idx="379">
                  <c:v>-56.225681006133136</c:v>
                </c:pt>
                <c:pt idx="380">
                  <c:v>-56.354919826760067</c:v>
                </c:pt>
                <c:pt idx="381">
                  <c:v>-56.483356920592989</c:v>
                </c:pt>
                <c:pt idx="382">
                  <c:v>-56.61100070690641</c:v>
                </c:pt>
                <c:pt idx="383">
                  <c:v>-56.737859484200996</c:v>
                </c:pt>
                <c:pt idx="384">
                  <c:v>-56.863941432433933</c:v>
                </c:pt>
                <c:pt idx="385">
                  <c:v>-56.989254615198263</c:v>
                </c:pt>
                <c:pt idx="386">
                  <c:v>-57.113806981852697</c:v>
                </c:pt>
                <c:pt idx="387">
                  <c:v>-57.237606369603064</c:v>
                </c:pt>
                <c:pt idx="388">
                  <c:v>-57.360660505536949</c:v>
                </c:pt>
                <c:pt idx="389">
                  <c:v>-57.482977008612515</c:v>
                </c:pt>
                <c:pt idx="390">
                  <c:v>-57.604563391602909</c:v>
                </c:pt>
                <c:pt idx="391">
                  <c:v>-57.725427062997369</c:v>
                </c:pt>
                <c:pt idx="392">
                  <c:v>-57.845575328860122</c:v>
                </c:pt>
                <c:pt idx="393">
                  <c:v>-57.965015394648347</c:v>
                </c:pt>
                <c:pt idx="394">
                  <c:v>-58.083754366990057</c:v>
                </c:pt>
                <c:pt idx="395">
                  <c:v>-58.201799255423161</c:v>
                </c:pt>
                <c:pt idx="396">
                  <c:v>-58.319156974096522</c:v>
                </c:pt>
                <c:pt idx="397">
                  <c:v>-58.435834343434223</c:v>
                </c:pt>
                <c:pt idx="398">
                  <c:v>-58.551838091763727</c:v>
                </c:pt>
                <c:pt idx="399">
                  <c:v>-58.667174856909114</c:v>
                </c:pt>
                <c:pt idx="400">
                  <c:v>-58.781851187750064</c:v>
                </c:pt>
                <c:pt idx="401">
                  <c:v>-58.895873545747705</c:v>
                </c:pt>
                <c:pt idx="402">
                  <c:v>-59.009248306437897</c:v>
                </c:pt>
                <c:pt idx="403">
                  <c:v>-59.121981760893021</c:v>
                </c:pt>
                <c:pt idx="404">
                  <c:v>-59.234080117152921</c:v>
                </c:pt>
                <c:pt idx="405">
                  <c:v>-59.34554950162579</c:v>
                </c:pt>
                <c:pt idx="406">
                  <c:v>-59.456395960459858</c:v>
                </c:pt>
                <c:pt idx="407">
                  <c:v>-59.56662546088647</c:v>
                </c:pt>
                <c:pt idx="408">
                  <c:v>-59.676243892535332</c:v>
                </c:pt>
                <c:pt idx="409">
                  <c:v>-59.785257068722686</c:v>
                </c:pt>
                <c:pt idx="410">
                  <c:v>-59.893670727712916</c:v>
                </c:pt>
                <c:pt idx="411">
                  <c:v>-60.001490533954353</c:v>
                </c:pt>
                <c:pt idx="412">
                  <c:v>-60.108722079289947</c:v>
                </c:pt>
                <c:pt idx="413">
                  <c:v>-60.215370884143326</c:v>
                </c:pt>
                <c:pt idx="414">
                  <c:v>-60.321442398680816</c:v>
                </c:pt>
                <c:pt idx="415">
                  <c:v>-60.426942003950181</c:v>
                </c:pt>
                <c:pt idx="416">
                  <c:v>-60.531875012996458</c:v>
                </c:pt>
                <c:pt idx="417">
                  <c:v>-60.636246671955476</c:v>
                </c:pt>
                <c:pt idx="418">
                  <c:v>-60.740062161125714</c:v>
                </c:pt>
                <c:pt idx="419">
                  <c:v>-60.843326596018841</c:v>
                </c:pt>
                <c:pt idx="420">
                  <c:v>-60.946045028389605</c:v>
                </c:pt>
                <c:pt idx="421">
                  <c:v>-61.048222447245379</c:v>
                </c:pt>
                <c:pt idx="422">
                  <c:v>-61.14986377983611</c:v>
                </c:pt>
                <c:pt idx="423">
                  <c:v>-61.250973892624778</c:v>
                </c:pt>
                <c:pt idx="424">
                  <c:v>-61.35155759223916</c:v>
                </c:pt>
                <c:pt idx="425">
                  <c:v>-61.451619626405119</c:v>
                </c:pt>
                <c:pt idx="426">
                  <c:v>-61.551164684861973</c:v>
                </c:pt>
                <c:pt idx="427">
                  <c:v>-61.650197400260176</c:v>
                </c:pt>
                <c:pt idx="428">
                  <c:v>-61.748722349042026</c:v>
                </c:pt>
                <c:pt idx="429">
                  <c:v>-61.846744052305453</c:v>
                </c:pt>
                <c:pt idx="430">
                  <c:v>-61.944266976651512</c:v>
                </c:pt>
                <c:pt idx="431">
                  <c:v>-62.041295535015834</c:v>
                </c:pt>
                <c:pt idx="432">
                  <c:v>-62.13783408748445</c:v>
                </c:pt>
                <c:pt idx="433">
                  <c:v>-62.233886942094337</c:v>
                </c:pt>
                <c:pt idx="434">
                  <c:v>-62.329458355618996</c:v>
                </c:pt>
                <c:pt idx="435">
                  <c:v>-62.424552534339455</c:v>
                </c:pt>
                <c:pt idx="436">
                  <c:v>-62.5191736348009</c:v>
                </c:pt>
                <c:pt idx="437">
                  <c:v>-62.613325764555505</c:v>
                </c:pt>
                <c:pt idx="438">
                  <c:v>-62.707012982891428</c:v>
                </c:pt>
                <c:pt idx="439">
                  <c:v>-62.800239301548615</c:v>
                </c:pt>
                <c:pt idx="440">
                  <c:v>-62.893008685421414</c:v>
                </c:pt>
                <c:pt idx="441">
                  <c:v>-62.985325053248509</c:v>
                </c:pt>
                <c:pt idx="442">
                  <c:v>-63.077192278290326</c:v>
                </c:pt>
                <c:pt idx="443">
                  <c:v>-63.168614188994205</c:v>
                </c:pt>
                <c:pt idx="444">
                  <c:v>-63.259594569647682</c:v>
                </c:pt>
                <c:pt idx="445">
                  <c:v>-63.350137161019973</c:v>
                </c:pt>
                <c:pt idx="446">
                  <c:v>-63.440245660992119</c:v>
                </c:pt>
                <c:pt idx="447">
                  <c:v>-63.529923725175863</c:v>
                </c:pt>
                <c:pt idx="448">
                  <c:v>-63.619174967521602</c:v>
                </c:pt>
                <c:pt idx="449">
                  <c:v>-63.7080029609156</c:v>
                </c:pt>
                <c:pt idx="450">
                  <c:v>-63.796411237766705</c:v>
                </c:pt>
                <c:pt idx="451">
                  <c:v>-63.884403290582782</c:v>
                </c:pt>
                <c:pt idx="452">
                  <c:v>-63.971982572537144</c:v>
                </c:pt>
                <c:pt idx="453">
                  <c:v>-64.059152498025057</c:v>
                </c:pt>
                <c:pt idx="454">
                  <c:v>-64.145916443210609</c:v>
                </c:pt>
                <c:pt idx="455">
                  <c:v>-64.232277746564193</c:v>
                </c:pt>
                <c:pt idx="456">
                  <c:v>-64.318239709390781</c:v>
                </c:pt>
                <c:pt idx="457">
                  <c:v>-64.403805596348974</c:v>
                </c:pt>
                <c:pt idx="458">
                  <c:v>-64.488978635961359</c:v>
                </c:pt>
                <c:pt idx="459">
                  <c:v>-64.573762021116067</c:v>
                </c:pt>
                <c:pt idx="460">
                  <c:v>-64.658158909559972</c:v>
                </c:pt>
                <c:pt idx="461">
                  <c:v>-64.742172424383327</c:v>
                </c:pt>
                <c:pt idx="462">
                  <c:v>-64.825805654496449</c:v>
                </c:pt>
                <c:pt idx="463">
                  <c:v>-64.909061655098327</c:v>
                </c:pt>
                <c:pt idx="464">
                  <c:v>-64.99194344813732</c:v>
                </c:pt>
                <c:pt idx="465">
                  <c:v>-65.074454022764314</c:v>
                </c:pt>
                <c:pt idx="466">
                  <c:v>-65.156596335778261</c:v>
                </c:pt>
                <c:pt idx="467">
                  <c:v>-65.23837331206434</c:v>
                </c:pt>
                <c:pt idx="468">
                  <c:v>-65.319787845024905</c:v>
                </c:pt>
                <c:pt idx="469">
                  <c:v>-65.400842797003421</c:v>
                </c:pt>
                <c:pt idx="470">
                  <c:v>-65.481540999701309</c:v>
                </c:pt>
                <c:pt idx="471">
                  <c:v>-65.561885254588049</c:v>
                </c:pt>
                <c:pt idx="472">
                  <c:v>-65.641878333304717</c:v>
                </c:pt>
                <c:pt idx="473">
                  <c:v>-65.721522978060776</c:v>
                </c:pt>
                <c:pt idx="474">
                  <c:v>-65.800821902024566</c:v>
                </c:pt>
                <c:pt idx="475">
                  <c:v>-65.879777789707504</c:v>
                </c:pt>
                <c:pt idx="476">
                  <c:v>-65.958393297342084</c:v>
                </c:pt>
                <c:pt idx="477">
                  <c:v>-66.036671053253812</c:v>
                </c:pt>
                <c:pt idx="478">
                  <c:v>-66.114613658227213</c:v>
                </c:pt>
                <c:pt idx="479">
                  <c:v>-66.192223685866068</c:v>
                </c:pt>
                <c:pt idx="480">
                  <c:v>-66.269503682947828</c:v>
                </c:pt>
                <c:pt idx="481">
                  <c:v>-66.346456169772509</c:v>
                </c:pt>
                <c:pt idx="482">
                  <c:v>-66.423083640506107</c:v>
                </c:pt>
                <c:pt idx="483">
                  <c:v>-66.499388563518522</c:v>
                </c:pt>
                <c:pt idx="484">
                  <c:v>-66.575373381716261</c:v>
                </c:pt>
                <c:pt idx="485">
                  <c:v>-66.65104051286994</c:v>
                </c:pt>
                <c:pt idx="486">
                  <c:v>-66.726392349936674</c:v>
                </c:pt>
                <c:pt idx="487">
                  <c:v>-66.801431261377459</c:v>
                </c:pt>
                <c:pt idx="488">
                  <c:v>-66.876159591469701</c:v>
                </c:pt>
                <c:pt idx="489">
                  <c:v>-66.950579660614807</c:v>
                </c:pt>
                <c:pt idx="490">
                  <c:v>-67.024693765641189</c:v>
                </c:pt>
                <c:pt idx="491">
                  <c:v>-67.098504180102495</c:v>
                </c:pt>
                <c:pt idx="492">
                  <c:v>-67.172013154571431</c:v>
                </c:pt>
                <c:pt idx="493">
                  <c:v>-67.24522291692891</c:v>
                </c:pt>
                <c:pt idx="494">
                  <c:v>-67.318135672649021</c:v>
                </c:pt>
                <c:pt idx="495">
                  <c:v>-67.390753605079468</c:v>
                </c:pt>
                <c:pt idx="496">
                  <c:v>-67.463078875718011</c:v>
                </c:pt>
                <c:pt idx="497">
                  <c:v>-67.535113624484524</c:v>
                </c:pt>
                <c:pt idx="498">
                  <c:v>-67.606859969989131</c:v>
                </c:pt>
                <c:pt idx="499">
                  <c:v>-67.678320009796195</c:v>
                </c:pt>
                <c:pt idx="500">
                  <c:v>-67.749495820684501</c:v>
                </c:pt>
                <c:pt idx="501">
                  <c:v>-67.820389458903449</c:v>
                </c:pt>
                <c:pt idx="502">
                  <c:v>-67.891002960425553</c:v>
                </c:pt>
                <c:pt idx="503">
                  <c:v>-67.961338341195102</c:v>
                </c:pt>
                <c:pt idx="504">
                  <c:v>-68.031397597373214</c:v>
                </c:pt>
                <c:pt idx="505">
                  <c:v>-68.101182705579291</c:v>
                </c:pt>
                <c:pt idx="506">
                  <c:v>-68.170695623128864</c:v>
                </c:pt>
                <c:pt idx="507">
                  <c:v>-68.23993828826805</c:v>
                </c:pt>
                <c:pt idx="508">
                  <c:v>-68.308912620404541</c:v>
                </c:pt>
                <c:pt idx="509">
                  <c:v>-68.377620520335199</c:v>
                </c:pt>
                <c:pt idx="510">
                  <c:v>-68.446063870470425</c:v>
                </c:pt>
                <c:pt idx="511">
                  <c:v>-68.514244535055226</c:v>
                </c:pt>
                <c:pt idx="512">
                  <c:v>-68.582164360387111</c:v>
                </c:pt>
                <c:pt idx="513">
                  <c:v>-68.649825175030827</c:v>
                </c:pt>
                <c:pt idx="514">
                  <c:v>-68.717228790030063</c:v>
                </c:pt>
                <c:pt idx="515">
                  <c:v>-68.78437699911612</c:v>
                </c:pt>
                <c:pt idx="516">
                  <c:v>-68.851271578913497</c:v>
                </c:pt>
                <c:pt idx="517">
                  <c:v>-68.917914289142715</c:v>
                </c:pt>
                <c:pt idx="518">
                  <c:v>-68.984306872820127</c:v>
                </c:pt>
                <c:pt idx="519">
                  <c:v>-69.050451056454975</c:v>
                </c:pt>
                <c:pt idx="520">
                  <c:v>-69.116348550243629</c:v>
                </c:pt>
                <c:pt idx="521">
                  <c:v>-69.182001048261071</c:v>
                </c:pt>
                <c:pt idx="522">
                  <c:v>-69.247410228649812</c:v>
                </c:pt>
                <c:pt idx="523">
                  <c:v>-69.31257775380594</c:v>
                </c:pt>
                <c:pt idx="524">
                  <c:v>-69.377505270562779</c:v>
                </c:pt>
                <c:pt idx="525">
                  <c:v>-69.442194410371854</c:v>
                </c:pt>
                <c:pt idx="526">
                  <c:v>-69.506646789481451</c:v>
                </c:pt>
                <c:pt idx="527">
                  <c:v>-69.57086400911254</c:v>
                </c:pt>
                <c:pt idx="528">
                  <c:v>-69.634847655632484</c:v>
                </c:pt>
                <c:pt idx="529">
                  <c:v>-69.698599300726073</c:v>
                </c:pt>
                <c:pt idx="530">
                  <c:v>-69.762120501564539</c:v>
                </c:pt>
                <c:pt idx="531">
                  <c:v>-69.825412800971918</c:v>
                </c:pt>
                <c:pt idx="532">
                  <c:v>-69.888477727589319</c:v>
                </c:pt>
                <c:pt idx="533">
                  <c:v>-69.951316796036963</c:v>
                </c:pt>
                <c:pt idx="534">
                  <c:v>-70.013931507073906</c:v>
                </c:pt>
                <c:pt idx="535">
                  <c:v>-70.076323347755732</c:v>
                </c:pt>
                <c:pt idx="536">
                  <c:v>-70.138493791589894</c:v>
                </c:pt>
                <c:pt idx="537">
                  <c:v>-70.200444298689163</c:v>
                </c:pt>
                <c:pt idx="538">
                  <c:v>-70.262176315922943</c:v>
                </c:pt>
                <c:pt idx="539">
                  <c:v>-70.323691277066416</c:v>
                </c:pt>
                <c:pt idx="540">
                  <c:v>-70.384990602947965</c:v>
                </c:pt>
                <c:pt idx="541">
                  <c:v>-70.446075701594296</c:v>
                </c:pt>
                <c:pt idx="542">
                  <c:v>-70.506947968373836</c:v>
                </c:pt>
                <c:pt idx="543">
                  <c:v>-70.567608786138209</c:v>
                </c:pt>
                <c:pt idx="544">
                  <c:v>-70.62805952536165</c:v>
                </c:pt>
                <c:pt idx="545">
                  <c:v>-70.688301544278843</c:v>
                </c:pt>
                <c:pt idx="546">
                  <c:v>-70.748336189020648</c:v>
                </c:pt>
                <c:pt idx="547">
                  <c:v>-70.80816479374829</c:v>
                </c:pt>
                <c:pt idx="548">
                  <c:v>-70.867788680785566</c:v>
                </c:pt>
                <c:pt idx="549">
                  <c:v>-70.927209160749427</c:v>
                </c:pt>
                <c:pt idx="550">
                  <c:v>-70.986427532678903</c:v>
                </c:pt>
                <c:pt idx="551">
                  <c:v>-71.045445084162139</c:v>
                </c:pt>
                <c:pt idx="552">
                  <c:v>-71.104263091462002</c:v>
                </c:pt>
                <c:pt idx="553">
                  <c:v>-71.162882819639862</c:v>
                </c:pt>
                <c:pt idx="554">
                  <c:v>-71.221305522677852</c:v>
                </c:pt>
                <c:pt idx="555">
                  <c:v>-71.279532443599621</c:v>
                </c:pt>
                <c:pt idx="556">
                  <c:v>-71.337564814589328</c:v>
                </c:pt>
                <c:pt idx="557">
                  <c:v>-71.395403857109244</c:v>
                </c:pt>
                <c:pt idx="558">
                  <c:v>-71.453050782015794</c:v>
                </c:pt>
                <c:pt idx="559">
                  <c:v>-71.510506789674167</c:v>
                </c:pt>
                <c:pt idx="560">
                  <c:v>-71.567773070071269</c:v>
                </c:pt>
                <c:pt idx="561">
                  <c:v>-71.624850802927483</c:v>
                </c:pt>
                <c:pt idx="562">
                  <c:v>-71.681741157806812</c:v>
                </c:pt>
                <c:pt idx="563">
                  <c:v>-71.738445294225741</c:v>
                </c:pt>
                <c:pt idx="564">
                  <c:v>-71.794964361760549</c:v>
                </c:pt>
                <c:pt idx="565">
                  <c:v>-71.851299500153488</c:v>
                </c:pt>
                <c:pt idx="566">
                  <c:v>-71.907451839417377</c:v>
                </c:pt>
                <c:pt idx="567">
                  <c:v>-71.963422499939057</c:v>
                </c:pt>
                <c:pt idx="568">
                  <c:v>-72.019212592581482</c:v>
                </c:pt>
                <c:pt idx="569">
                  <c:v>-72.074823218784474</c:v>
                </c:pt>
                <c:pt idx="570">
                  <c:v>-72.130255470664252</c:v>
                </c:pt>
                <c:pt idx="571">
                  <c:v>-72.185510431111737</c:v>
                </c:pt>
                <c:pt idx="572">
                  <c:v>-72.240589173889617</c:v>
                </c:pt>
                <c:pt idx="573">
                  <c:v>-72.295492763728149</c:v>
                </c:pt>
                <c:pt idx="574">
                  <c:v>-72.350222256419812</c:v>
                </c:pt>
                <c:pt idx="575">
                  <c:v>-72.404778698912764</c:v>
                </c:pt>
                <c:pt idx="576">
                  <c:v>-72.459163129403223</c:v>
                </c:pt>
                <c:pt idx="577">
                  <c:v>-72.513376577426556</c:v>
                </c:pt>
                <c:pt idx="578">
                  <c:v>-72.567420063947324</c:v>
                </c:pt>
                <c:pt idx="579">
                  <c:v>-72.621294601448227</c:v>
                </c:pt>
                <c:pt idx="580">
                  <c:v>-72.67500119401798</c:v>
                </c:pt>
                <c:pt idx="581">
                  <c:v>-72.728540837437961</c:v>
                </c:pt>
                <c:pt idx="582">
                  <c:v>-72.781914519268028</c:v>
                </c:pt>
                <c:pt idx="583">
                  <c:v>-72.835123218931059</c:v>
                </c:pt>
                <c:pt idx="584">
                  <c:v>-72.8881679077966</c:v>
                </c:pt>
                <c:pt idx="585">
                  <c:v>-72.941049549263482</c:v>
                </c:pt>
                <c:pt idx="586">
                  <c:v>-72.993769098841341</c:v>
                </c:pt>
                <c:pt idx="587">
                  <c:v>-73.0463275042313</c:v>
                </c:pt>
                <c:pt idx="588">
                  <c:v>-73.098725705405514</c:v>
                </c:pt>
                <c:pt idx="589">
                  <c:v>-73.15096463468582</c:v>
                </c:pt>
                <c:pt idx="590">
                  <c:v>-73.20304521682155</c:v>
                </c:pt>
                <c:pt idx="591">
                  <c:v>-73.254968369066148</c:v>
                </c:pt>
                <c:pt idx="592">
                  <c:v>-73.306735001253159</c:v>
                </c:pt>
                <c:pt idx="593">
                  <c:v>-73.358346015871064</c:v>
                </c:pt>
                <c:pt idx="594">
                  <c:v>-73.409802308137373</c:v>
                </c:pt>
                <c:pt idx="595">
                  <c:v>-73.461104766071784</c:v>
                </c:pt>
                <c:pt idx="596">
                  <c:v>-73.512254270568462</c:v>
                </c:pt>
                <c:pt idx="597">
                  <c:v>-73.5632516954674</c:v>
                </c:pt>
                <c:pt idx="598">
                  <c:v>-73.614097907625094</c:v>
                </c:pt>
                <c:pt idx="599">
                  <c:v>-73.664793766984218</c:v>
                </c:pt>
                <c:pt idx="600">
                  <c:v>-73.715340126642545</c:v>
                </c:pt>
                <c:pt idx="601">
                  <c:v>-73.765737832921033</c:v>
                </c:pt>
                <c:pt idx="602">
                  <c:v>-73.815987725431157</c:v>
                </c:pt>
                <c:pt idx="603">
                  <c:v>-73.866090637141369</c:v>
                </c:pt>
                <c:pt idx="604">
                  <c:v>-73.916047394442856</c:v>
                </c:pt>
                <c:pt idx="605">
                  <c:v>-73.965858817214439</c:v>
                </c:pt>
                <c:pt idx="606">
                  <c:v>-76.2875260512251</c:v>
                </c:pt>
                <c:pt idx="607">
                  <c:v>-78.329988279081533</c:v>
                </c:pt>
                <c:pt idx="608">
                  <c:v>-80.15277507391184</c:v>
                </c:pt>
                <c:pt idx="609">
                  <c:v>-81.798712146705128</c:v>
                </c:pt>
                <c:pt idx="610">
                  <c:v>-83.299478389212723</c:v>
                </c:pt>
                <c:pt idx="611">
                  <c:v>-84.679082276701564</c:v>
                </c:pt>
                <c:pt idx="612">
                  <c:v>-85.956108903306685</c:v>
                </c:pt>
                <c:pt idx="613">
                  <c:v>-87.145215214992646</c:v>
                </c:pt>
                <c:pt idx="614">
                  <c:v>-88.258151224131524</c:v>
                </c:pt>
                <c:pt idx="615">
                  <c:v>-89.304474024074395</c:v>
                </c:pt>
                <c:pt idx="616">
                  <c:v>-90.292057698119024</c:v>
                </c:pt>
                <c:pt idx="617">
                  <c:v>-91.227464515807739</c:v>
                </c:pt>
                <c:pt idx="618">
                  <c:v>-91.587644529820693</c:v>
                </c:pt>
                <c:pt idx="619">
                  <c:v>-91.9406502795363</c:v>
                </c:pt>
                <c:pt idx="620">
                  <c:v>-92.28677982935956</c:v>
                </c:pt>
                <c:pt idx="621">
                  <c:v>-92.626313125725218</c:v>
                </c:pt>
                <c:pt idx="622">
                  <c:v>-92.959513435329839</c:v>
                </c:pt>
                <c:pt idx="623">
                  <c:v>-93.286628643814296</c:v>
                </c:pt>
                <c:pt idx="624">
                  <c:v>-93.607892430741586</c:v>
                </c:pt>
                <c:pt idx="625">
                  <c:v>-93.92352533467205</c:v>
                </c:pt>
                <c:pt idx="626">
                  <c:v>-94.233735720385965</c:v>
                </c:pt>
                <c:pt idx="627">
                  <c:v>-94.538720658800543</c:v>
                </c:pt>
                <c:pt idx="628">
                  <c:v>-94.8386667288338</c:v>
                </c:pt>
                <c:pt idx="629">
                  <c:v>-95.133750749349929</c:v>
                </c:pt>
                <c:pt idx="630">
                  <c:v>-95.424140448354564</c:v>
                </c:pt>
                <c:pt idx="631">
                  <c:v>-95.709995075769143</c:v>
                </c:pt>
                <c:pt idx="632">
                  <c:v>-95.991465965385018</c:v>
                </c:pt>
                <c:pt idx="633">
                  <c:v>-96.268697050962473</c:v>
                </c:pt>
                <c:pt idx="634">
                  <c:v>-96.541825340885623</c:v>
                </c:pt>
                <c:pt idx="635">
                  <c:v>-96.810981355298026</c:v>
                </c:pt>
                <c:pt idx="636">
                  <c:v>-97.076289529219636</c:v>
                </c:pt>
                <c:pt idx="637">
                  <c:v>-97.337868584770376</c:v>
                </c:pt>
                <c:pt idx="638">
                  <c:v>-97.595831875297776</c:v>
                </c:pt>
                <c:pt idx="639">
                  <c:v>-97.85028770391493</c:v>
                </c:pt>
                <c:pt idx="640">
                  <c:v>-98.101339618699285</c:v>
                </c:pt>
                <c:pt idx="641">
                  <c:v>-98.349086686575035</c:v>
                </c:pt>
                <c:pt idx="642">
                  <c:v>-98.593623747701287</c:v>
                </c:pt>
                <c:pt idx="643">
                  <c:v>-98.835041652008911</c:v>
                </c:pt>
                <c:pt idx="644">
                  <c:v>-99.073427479369826</c:v>
                </c:pt>
                <c:pt idx="645">
                  <c:v>-99.308864744741214</c:v>
                </c:pt>
                <c:pt idx="646">
                  <c:v>-99.541433589499974</c:v>
                </c:pt>
                <c:pt idx="647">
                  <c:v>-99.771210960070221</c:v>
                </c:pt>
                <c:pt idx="648">
                  <c:v>-99.998270774844556</c:v>
                </c:pt>
                <c:pt idx="649">
                  <c:v>-100.22268408031027</c:v>
                </c:pt>
                <c:pt idx="650">
                  <c:v>-100.44451919720859</c:v>
                </c:pt>
                <c:pt idx="651">
                  <c:v>-100.66384185748304</c:v>
                </c:pt>
                <c:pt idx="652">
                  <c:v>-100.88071533270634</c:v>
                </c:pt>
                <c:pt idx="653">
                  <c:v>-101.09520055461614</c:v>
                </c:pt>
                <c:pt idx="654">
                  <c:v>-101.30735622833542</c:v>
                </c:pt>
                <c:pt idx="655">
                  <c:v>-101.51723893880616</c:v>
                </c:pt>
                <c:pt idx="656">
                  <c:v>-101.72490325091943</c:v>
                </c:pt>
                <c:pt idx="657">
                  <c:v>-101.93040180378647</c:v>
                </c:pt>
                <c:pt idx="658">
                  <c:v>-102.13378539955869</c:v>
                </c:pt>
                <c:pt idx="659">
                  <c:v>-102.33510308717138</c:v>
                </c:pt>
                <c:pt idx="660">
                  <c:v>-102.53440224135707</c:v>
                </c:pt>
                <c:pt idx="661">
                  <c:v>-102.73172863724623</c:v>
                </c:pt>
                <c:pt idx="662">
                  <c:v>-102.92712652084928</c:v>
                </c:pt>
                <c:pt idx="663">
                  <c:v>-103.12063867569029</c:v>
                </c:pt>
                <c:pt idx="664">
                  <c:v>-103.31230648584332</c:v>
                </c:pt>
                <c:pt idx="665">
                  <c:v>-103.50216999560237</c:v>
                </c:pt>
                <c:pt idx="666">
                  <c:v>-103.6902679659996</c:v>
                </c:pt>
                <c:pt idx="667">
                  <c:v>-103.87663792836996</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90.023607467686048</c:v>
                </c:pt>
                <c:pt idx="1">
                  <c:v>90.047214929726977</c:v>
                </c:pt>
                <c:pt idx="2">
                  <c:v>90.070822380477722</c:v>
                </c:pt>
                <c:pt idx="3">
                  <c:v>90.094429814293122</c:v>
                </c:pt>
                <c:pt idx="4">
                  <c:v>90.118037225528155</c:v>
                </c:pt>
                <c:pt idx="5">
                  <c:v>90.141644608537717</c:v>
                </c:pt>
                <c:pt idx="6">
                  <c:v>90.165251957676759</c:v>
                </c:pt>
                <c:pt idx="7">
                  <c:v>90.188859267300259</c:v>
                </c:pt>
                <c:pt idx="8">
                  <c:v>90.212466531763226</c:v>
                </c:pt>
                <c:pt idx="9">
                  <c:v>90.236073745420654</c:v>
                </c:pt>
                <c:pt idx="10">
                  <c:v>90.472141845828446</c:v>
                </c:pt>
                <c:pt idx="11">
                  <c:v>90.708198656595329</c:v>
                </c:pt>
                <c:pt idx="12">
                  <c:v>90.944238533862688</c:v>
                </c:pt>
                <c:pt idx="13">
                  <c:v>91.180255834925816</c:v>
                </c:pt>
                <c:pt idx="14">
                  <c:v>91.416244918617664</c:v>
                </c:pt>
                <c:pt idx="15">
                  <c:v>91.652200145692049</c:v>
                </c:pt>
                <c:pt idx="16">
                  <c:v>91.888115879206055</c:v>
                </c:pt>
                <c:pt idx="17">
                  <c:v>92.123986484901408</c:v>
                </c:pt>
                <c:pt idx="18">
                  <c:v>92.359806331584878</c:v>
                </c:pt>
                <c:pt idx="19">
                  <c:v>94.713977135488534</c:v>
                </c:pt>
                <c:pt idx="20">
                  <c:v>97.056914833065619</c:v>
                </c:pt>
                <c:pt idx="21">
                  <c:v>99.383096147156238</c:v>
                </c:pt>
                <c:pt idx="22">
                  <c:v>101.68710533484281</c:v>
                </c:pt>
                <c:pt idx="23">
                  <c:v>103.96366291717649</c:v>
                </c:pt>
                <c:pt idx="24">
                  <c:v>106.20764871512309</c:v>
                </c:pt>
                <c:pt idx="25">
                  <c:v>108.41411822823348</c:v>
                </c:pt>
                <c:pt idx="26">
                  <c:v>110.578311633748</c:v>
                </c:pt>
                <c:pt idx="27">
                  <c:v>112.69565491786854</c:v>
                </c:pt>
                <c:pt idx="28">
                  <c:v>122.43095714105887</c:v>
                </c:pt>
                <c:pt idx="29">
                  <c:v>130.37999107917167</c:v>
                </c:pt>
                <c:pt idx="30">
                  <c:v>135.98249127641429</c:v>
                </c:pt>
                <c:pt idx="31">
                  <c:v>138.33019692037229</c:v>
                </c:pt>
                <c:pt idx="32">
                  <c:v>135.52803564847443</c:v>
                </c:pt>
                <c:pt idx="33">
                  <c:v>123.61174236143461</c:v>
                </c:pt>
                <c:pt idx="34">
                  <c:v>98.908574775559714</c:v>
                </c:pt>
                <c:pt idx="35">
                  <c:v>72.391150086645965</c:v>
                </c:pt>
                <c:pt idx="36">
                  <c:v>57.019490600102287</c:v>
                </c:pt>
                <c:pt idx="37">
                  <c:v>49.981765461790417</c:v>
                </c:pt>
                <c:pt idx="38">
                  <c:v>46.994741894479944</c:v>
                </c:pt>
                <c:pt idx="39">
                  <c:v>45.944615529042295</c:v>
                </c:pt>
                <c:pt idx="40">
                  <c:v>45.863058984309845</c:v>
                </c:pt>
                <c:pt idx="41">
                  <c:v>46.280251224856841</c:v>
                </c:pt>
                <c:pt idx="42">
                  <c:v>46.952960957791674</c:v>
                </c:pt>
                <c:pt idx="43">
                  <c:v>47.74863581860285</c:v>
                </c:pt>
                <c:pt idx="44">
                  <c:v>48.592431527410071</c:v>
                </c:pt>
                <c:pt idx="45">
                  <c:v>49.441235171215567</c:v>
                </c:pt>
                <c:pt idx="46">
                  <c:v>50.270122376098954</c:v>
                </c:pt>
                <c:pt idx="47">
                  <c:v>51.064928163372258</c:v>
                </c:pt>
                <c:pt idx="48">
                  <c:v>51.817998038345593</c:v>
                </c:pt>
                <c:pt idx="49">
                  <c:v>52.52567420803237</c:v>
                </c:pt>
                <c:pt idx="50">
                  <c:v>53.186767289907365</c:v>
                </c:pt>
                <c:pt idx="51">
                  <c:v>53.801606972845406</c:v>
                </c:pt>
                <c:pt idx="52">
                  <c:v>54.371442580688566</c:v>
                </c:pt>
                <c:pt idx="53">
                  <c:v>54.898060184317984</c:v>
                </c:pt>
                <c:pt idx="54">
                  <c:v>55.383536399012442</c:v>
                </c:pt>
                <c:pt idx="55">
                  <c:v>55.830079861289846</c:v>
                </c:pt>
                <c:pt idx="56">
                  <c:v>56.239929678343969</c:v>
                </c:pt>
                <c:pt idx="57">
                  <c:v>56.61529126061231</c:v>
                </c:pt>
                <c:pt idx="58">
                  <c:v>56.95829684748729</c:v>
                </c:pt>
                <c:pt idx="59">
                  <c:v>57.27098239872511</c:v>
                </c:pt>
                <c:pt idx="60">
                  <c:v>57.555275328144873</c:v>
                </c:pt>
                <c:pt idx="61">
                  <c:v>57.812989384584213</c:v>
                </c:pt>
                <c:pt idx="62">
                  <c:v>58.045824192270771</c:v>
                </c:pt>
                <c:pt idx="63">
                  <c:v>58.25536776848439</c:v>
                </c:pt>
                <c:pt idx="64">
                  <c:v>58.443100879119271</c:v>
                </c:pt>
                <c:pt idx="65">
                  <c:v>58.610402461144872</c:v>
                </c:pt>
                <c:pt idx="66">
                  <c:v>58.758555592561365</c:v>
                </c:pt>
                <c:pt idx="67">
                  <c:v>58.888753663055368</c:v>
                </c:pt>
                <c:pt idx="68">
                  <c:v>59.00210651732452</c:v>
                </c:pt>
                <c:pt idx="69">
                  <c:v>59.099646424835441</c:v>
                </c:pt>
                <c:pt idx="70">
                  <c:v>59.182333786056034</c:v>
                </c:pt>
                <c:pt idx="71">
                  <c:v>59.251062523764645</c:v>
                </c:pt>
                <c:pt idx="72">
                  <c:v>59.306665134282653</c:v>
                </c:pt>
                <c:pt idx="73">
                  <c:v>59.349917391119007</c:v>
                </c:pt>
                <c:pt idx="74">
                  <c:v>59.3815427051575</c:v>
                </c:pt>
                <c:pt idx="75">
                  <c:v>59.40221615297861</c:v>
                </c:pt>
                <c:pt idx="76">
                  <c:v>59.412568189456223</c:v>
                </c:pt>
                <c:pt idx="77">
                  <c:v>59.413188063315275</c:v>
                </c:pt>
                <c:pt idx="78">
                  <c:v>59.404626955501939</c:v>
                </c:pt>
                <c:pt idx="79">
                  <c:v>59.387400860458754</c:v>
                </c:pt>
                <c:pt idx="80">
                  <c:v>59.361993230024012</c:v>
                </c:pt>
                <c:pt idx="81">
                  <c:v>59.328857398913698</c:v>
                </c:pt>
                <c:pt idx="82">
                  <c:v>59.288418809742254</c:v>
                </c:pt>
                <c:pt idx="83">
                  <c:v>59.241077054415484</c:v>
                </c:pt>
                <c:pt idx="84">
                  <c:v>59.187207747546324</c:v>
                </c:pt>
                <c:pt idx="85">
                  <c:v>59.127164246361588</c:v>
                </c:pt>
                <c:pt idx="86">
                  <c:v>59.061279230411614</c:v>
                </c:pt>
                <c:pt idx="87">
                  <c:v>58.989866153290478</c:v>
                </c:pt>
                <c:pt idx="88">
                  <c:v>58.913220577531348</c:v>
                </c:pt>
                <c:pt idx="89">
                  <c:v>58.831621402867697</c:v>
                </c:pt>
                <c:pt idx="90">
                  <c:v>58.745331997147161</c:v>
                </c:pt>
                <c:pt idx="91">
                  <c:v>58.654601238354658</c:v>
                </c:pt>
                <c:pt idx="92">
                  <c:v>58.559664475436975</c:v>
                </c:pt>
                <c:pt idx="93">
                  <c:v>58.460744414922388</c:v>
                </c:pt>
                <c:pt idx="94">
                  <c:v>58.358051939694505</c:v>
                </c:pt>
                <c:pt idx="95">
                  <c:v>58.251786865698875</c:v>
                </c:pt>
                <c:pt idx="96">
                  <c:v>58.142138641836709</c:v>
                </c:pt>
                <c:pt idx="97">
                  <c:v>58.029286997819781</c:v>
                </c:pt>
                <c:pt idx="98">
                  <c:v>57.913402544330992</c:v>
                </c:pt>
                <c:pt idx="99">
                  <c:v>57.794647329441389</c:v>
                </c:pt>
                <c:pt idx="100">
                  <c:v>57.673175354878381</c:v>
                </c:pt>
                <c:pt idx="101">
                  <c:v>57.549133055420199</c:v>
                </c:pt>
                <c:pt idx="102">
                  <c:v>57.422659744398075</c:v>
                </c:pt>
                <c:pt idx="103">
                  <c:v>57.293888028024952</c:v>
                </c:pt>
                <c:pt idx="104">
                  <c:v>57.162944191030931</c:v>
                </c:pt>
                <c:pt idx="105">
                  <c:v>57.029948555866483</c:v>
                </c:pt>
                <c:pt idx="106">
                  <c:v>56.895015817541847</c:v>
                </c:pt>
                <c:pt idx="107">
                  <c:v>56.758255355988879</c:v>
                </c:pt>
                <c:pt idx="108">
                  <c:v>56.61977152767372</c:v>
                </c:pt>
                <c:pt idx="109">
                  <c:v>56.479663938038499</c:v>
                </c:pt>
                <c:pt idx="110">
                  <c:v>56.338027696220607</c:v>
                </c:pt>
                <c:pt idx="111">
                  <c:v>56.194953653373204</c:v>
                </c:pt>
                <c:pt idx="112">
                  <c:v>56.050528625804475</c:v>
                </c:pt>
                <c:pt idx="113">
                  <c:v>55.904835604049126</c:v>
                </c:pt>
                <c:pt idx="114">
                  <c:v>55.757953948897836</c:v>
                </c:pt>
                <c:pt idx="115">
                  <c:v>55.609959575324581</c:v>
                </c:pt>
                <c:pt idx="116">
                  <c:v>55.460925125177965</c:v>
                </c:pt>
                <c:pt idx="117">
                  <c:v>55.310920129432233</c:v>
                </c:pt>
                <c:pt idx="118">
                  <c:v>55.160011160731585</c:v>
                </c:pt>
                <c:pt idx="119">
                  <c:v>55.008261976902745</c:v>
                </c:pt>
                <c:pt idx="120">
                  <c:v>54.855733656059655</c:v>
                </c:pt>
                <c:pt idx="121">
                  <c:v>54.702484723874008</c:v>
                </c:pt>
                <c:pt idx="122">
                  <c:v>54.548571273542251</c:v>
                </c:pt>
                <c:pt idx="123">
                  <c:v>54.394047078940929</c:v>
                </c:pt>
                <c:pt idx="124">
                  <c:v>54.238963701421127</c:v>
                </c:pt>
                <c:pt idx="125">
                  <c:v>54.083370590663264</c:v>
                </c:pt>
                <c:pt idx="126">
                  <c:v>53.927315179979544</c:v>
                </c:pt>
                <c:pt idx="127">
                  <c:v>53.770842976423808</c:v>
                </c:pt>
                <c:pt idx="128">
                  <c:v>53.613997646041724</c:v>
                </c:pt>
                <c:pt idx="129">
                  <c:v>53.456821094570913</c:v>
                </c:pt>
                <c:pt idx="130">
                  <c:v>53.299353543877316</c:v>
                </c:pt>
                <c:pt idx="131">
                  <c:v>53.141633604394698</c:v>
                </c:pt>
                <c:pt idx="132">
                  <c:v>52.983698343813927</c:v>
                </c:pt>
                <c:pt idx="133">
                  <c:v>52.825583352253133</c:v>
                </c:pt>
                <c:pt idx="134">
                  <c:v>52.667322804121966</c:v>
                </c:pt>
                <c:pt idx="135">
                  <c:v>52.508949516879412</c:v>
                </c:pt>
                <c:pt idx="136">
                  <c:v>52.350495006871043</c:v>
                </c:pt>
                <c:pt idx="137">
                  <c:v>52.191989542418042</c:v>
                </c:pt>
                <c:pt idx="138">
                  <c:v>52.033462194319625</c:v>
                </c:pt>
                <c:pt idx="139">
                  <c:v>51.874940883919095</c:v>
                </c:pt>
                <c:pt idx="140">
                  <c:v>51.716452428873879</c:v>
                </c:pt>
                <c:pt idx="141">
                  <c:v>51.558022586761069</c:v>
                </c:pt>
                <c:pt idx="142">
                  <c:v>51.399676096639894</c:v>
                </c:pt>
                <c:pt idx="143">
                  <c:v>51.241436718687083</c:v>
                </c:pt>
                <c:pt idx="144">
                  <c:v>51.083327272011672</c:v>
                </c:pt>
                <c:pt idx="145">
                  <c:v>50.925369670749035</c:v>
                </c:pt>
                <c:pt idx="146">
                  <c:v>50.767584958528488</c:v>
                </c:pt>
                <c:pt idx="147">
                  <c:v>50.609993341403055</c:v>
                </c:pt>
                <c:pt idx="148">
                  <c:v>50.45261421932301</c:v>
                </c:pt>
                <c:pt idx="149">
                  <c:v>50.295466216230466</c:v>
                </c:pt>
                <c:pt idx="150">
                  <c:v>50.138567208848684</c:v>
                </c:pt>
                <c:pt idx="151">
                  <c:v>49.981934354233232</c:v>
                </c:pt>
                <c:pt idx="152">
                  <c:v>49.825584116149145</c:v>
                </c:pt>
                <c:pt idx="153">
                  <c:v>49.669532290334928</c:v>
                </c:pt>
                <c:pt idx="154">
                  <c:v>49.513794028709299</c:v>
                </c:pt>
                <c:pt idx="155">
                  <c:v>49.358383862573589</c:v>
                </c:pt>
                <c:pt idx="156">
                  <c:v>49.203315724861312</c:v>
                </c:pt>
                <c:pt idx="157">
                  <c:v>49.048602971480136</c:v>
                </c:pt>
                <c:pt idx="158">
                  <c:v>48.894258401792229</c:v>
                </c:pt>
                <c:pt idx="159">
                  <c:v>48.74029427827395</c:v>
                </c:pt>
                <c:pt idx="160">
                  <c:v>48.586722345395032</c:v>
                </c:pt>
                <c:pt idx="161">
                  <c:v>48.433553847753331</c:v>
                </c:pt>
                <c:pt idx="162">
                  <c:v>48.280799547501942</c:v>
                </c:pt>
                <c:pt idx="163">
                  <c:v>48.128469741100389</c:v>
                </c:pt>
                <c:pt idx="164">
                  <c:v>47.976574275422138</c:v>
                </c:pt>
                <c:pt idx="165">
                  <c:v>47.825122563247447</c:v>
                </c:pt>
                <c:pt idx="166">
                  <c:v>47.674123598170127</c:v>
                </c:pt>
                <c:pt idx="167">
                  <c:v>47.523585968944218</c:v>
                </c:pt>
                <c:pt idx="168">
                  <c:v>47.37351787329618</c:v>
                </c:pt>
                <c:pt idx="169">
                  <c:v>47.223927131225906</c:v>
                </c:pt>
                <c:pt idx="170">
                  <c:v>47.074821197818579</c:v>
                </c:pt>
                <c:pt idx="171">
                  <c:v>46.926207175590463</c:v>
                </c:pt>
                <c:pt idx="172">
                  <c:v>46.77809182638677</c:v>
                </c:pt>
                <c:pt idx="173">
                  <c:v>46.630481582851786</c:v>
                </c:pt>
                <c:pt idx="174">
                  <c:v>46.483382559489456</c:v>
                </c:pt>
                <c:pt idx="175">
                  <c:v>46.336800563331479</c:v>
                </c:pt>
                <c:pt idx="176">
                  <c:v>46.190741104229488</c:v>
                </c:pt>
                <c:pt idx="177">
                  <c:v>46.045209404786164</c:v>
                </c:pt>
                <c:pt idx="178">
                  <c:v>45.900210409941394</c:v>
                </c:pt>
                <c:pt idx="179">
                  <c:v>45.755748796226698</c:v>
                </c:pt>
                <c:pt idx="180">
                  <c:v>45.611828980700921</c:v>
                </c:pt>
                <c:pt idx="181">
                  <c:v>45.468455129580974</c:v>
                </c:pt>
                <c:pt idx="182">
                  <c:v>45.325631166579058</c:v>
                </c:pt>
                <c:pt idx="183">
                  <c:v>45.183360780958111</c:v>
                </c:pt>
                <c:pt idx="184">
                  <c:v>45.041647435316605</c:v>
                </c:pt>
                <c:pt idx="185">
                  <c:v>44.900494373112622</c:v>
                </c:pt>
                <c:pt idx="186">
                  <c:v>44.759904625938248</c:v>
                </c:pt>
                <c:pt idx="187">
                  <c:v>44.619881020553123</c:v>
                </c:pt>
                <c:pt idx="188">
                  <c:v>44.480426185685729</c:v>
                </c:pt>
                <c:pt idx="189">
                  <c:v>44.341542558612758</c:v>
                </c:pt>
                <c:pt idx="190">
                  <c:v>44.203232391523073</c:v>
                </c:pt>
                <c:pt idx="191">
                  <c:v>44.065497757675615</c:v>
                </c:pt>
                <c:pt idx="192">
                  <c:v>43.9283405573577</c:v>
                </c:pt>
                <c:pt idx="193">
                  <c:v>43.791762523651926</c:v>
                </c:pt>
                <c:pt idx="194">
                  <c:v>43.655765228017913</c:v>
                </c:pt>
                <c:pt idx="195">
                  <c:v>43.520350085696009</c:v>
                </c:pt>
                <c:pt idx="196">
                  <c:v>43.385518360939216</c:v>
                </c:pt>
                <c:pt idx="197">
                  <c:v>43.251271172078674</c:v>
                </c:pt>
                <c:pt idx="198">
                  <c:v>43.117609496430333</c:v>
                </c:pt>
                <c:pt idx="199">
                  <c:v>42.98453417504615</c:v>
                </c:pt>
                <c:pt idx="200">
                  <c:v>42.852045917316985</c:v>
                </c:pt>
                <c:pt idx="201">
                  <c:v>42.72014530543143</c:v>
                </c:pt>
                <c:pt idx="202">
                  <c:v>42.588832798695535</c:v>
                </c:pt>
                <c:pt idx="203">
                  <c:v>42.45810873771876</c:v>
                </c:pt>
                <c:pt idx="204">
                  <c:v>42.327973348469783</c:v>
                </c:pt>
                <c:pt idx="205">
                  <c:v>42.198426746207332</c:v>
                </c:pt>
                <c:pt idx="206">
                  <c:v>42.069468939289919</c:v>
                </c:pt>
                <c:pt idx="207">
                  <c:v>41.941099832868019</c:v>
                </c:pt>
                <c:pt idx="208">
                  <c:v>41.813319232464067</c:v>
                </c:pt>
                <c:pt idx="209">
                  <c:v>41.686126847441614</c:v>
                </c:pt>
                <c:pt idx="210">
                  <c:v>41.559522294369799</c:v>
                </c:pt>
                <c:pt idx="211">
                  <c:v>41.433505100284492</c:v>
                </c:pt>
                <c:pt idx="212">
                  <c:v>41.308074705850771</c:v>
                </c:pt>
                <c:pt idx="213">
                  <c:v>41.183230468429173</c:v>
                </c:pt>
                <c:pt idx="214">
                  <c:v>41.058971665049143</c:v>
                </c:pt>
                <c:pt idx="215">
                  <c:v>40.935297495292559</c:v>
                </c:pt>
                <c:pt idx="216">
                  <c:v>40.812207084090232</c:v>
                </c:pt>
                <c:pt idx="217">
                  <c:v>40.689699484433675</c:v>
                </c:pt>
                <c:pt idx="218">
                  <c:v>40.567773680005786</c:v>
                </c:pt>
                <c:pt idx="219">
                  <c:v>40.446428587731901</c:v>
                </c:pt>
                <c:pt idx="220">
                  <c:v>40.325663060254271</c:v>
                </c:pt>
                <c:pt idx="221">
                  <c:v>40.20547588833233</c:v>
                </c:pt>
                <c:pt idx="222">
                  <c:v>40.085865803171089</c:v>
                </c:pt>
                <c:pt idx="223">
                  <c:v>39.966831478679211</c:v>
                </c:pt>
                <c:pt idx="224">
                  <c:v>39.848371533659872</c:v>
                </c:pt>
                <c:pt idx="225">
                  <c:v>39.730484533935794</c:v>
                </c:pt>
                <c:pt idx="226">
                  <c:v>38.582777076014793</c:v>
                </c:pt>
                <c:pt idx="227">
                  <c:v>37.490465195902004</c:v>
                </c:pt>
                <c:pt idx="228">
                  <c:v>36.451512265581641</c:v>
                </c:pt>
                <c:pt idx="229">
                  <c:v>35.46368202885472</c:v>
                </c:pt>
                <c:pt idx="230">
                  <c:v>34.524631891748925</c:v>
                </c:pt>
                <c:pt idx="231">
                  <c:v>33.631980917497629</c:v>
                </c:pt>
                <c:pt idx="232">
                  <c:v>32.783358824385886</c:v>
                </c:pt>
                <c:pt idx="233">
                  <c:v>31.976440701883973</c:v>
                </c:pt>
                <c:pt idx="234">
                  <c:v>31.208970998299037</c:v>
                </c:pt>
                <c:pt idx="235">
                  <c:v>30.478779469347671</c:v>
                </c:pt>
                <c:pt idx="236">
                  <c:v>29.783791128989378</c:v>
                </c:pt>
                <c:pt idx="237">
                  <c:v>29.122031754270068</c:v>
                </c:pt>
                <c:pt idx="238">
                  <c:v>28.491630124167898</c:v>
                </c:pt>
                <c:pt idx="239">
                  <c:v>27.890817889121081</c:v>
                </c:pt>
                <c:pt idx="240">
                  <c:v>27.317927751464282</c:v>
                </c:pt>
                <c:pt idx="241">
                  <c:v>26.771390471380982</c:v>
                </c:pt>
                <c:pt idx="242">
                  <c:v>26.249731086137189</c:v>
                </c:pt>
                <c:pt idx="243">
                  <c:v>25.751564633218692</c:v>
                </c:pt>
                <c:pt idx="244">
                  <c:v>25.275591593625677</c:v>
                </c:pt>
                <c:pt idx="245">
                  <c:v>24.820593214708708</c:v>
                </c:pt>
                <c:pt idx="246">
                  <c:v>24.385426828519087</c:v>
                </c:pt>
                <c:pt idx="247">
                  <c:v>23.969021248592355</c:v>
                </c:pt>
                <c:pt idx="248">
                  <c:v>23.570372302998379</c:v>
                </c:pt>
                <c:pt idx="249">
                  <c:v>23.188538542537231</c:v>
                </c:pt>
                <c:pt idx="250">
                  <c:v>22.822637148722919</c:v>
                </c:pt>
                <c:pt idx="251">
                  <c:v>22.471840055581112</c:v>
                </c:pt>
                <c:pt idx="252">
                  <c:v>22.135370291445184</c:v>
                </c:pt>
                <c:pt idx="253">
                  <c:v>21.81249854122575</c:v>
                </c:pt>
                <c:pt idx="254">
                  <c:v>21.502539925533824</c:v>
                </c:pt>
                <c:pt idx="255">
                  <c:v>21.204850990181768</c:v>
                </c:pt>
                <c:pt idx="256">
                  <c:v>20.918826897662825</c:v>
                </c:pt>
                <c:pt idx="257">
                  <c:v>20.64389881098819</c:v>
                </c:pt>
                <c:pt idx="258">
                  <c:v>20.379531459562884</c:v>
                </c:pt>
                <c:pt idx="259">
                  <c:v>20.125220876475652</c:v>
                </c:pt>
                <c:pt idx="260">
                  <c:v>19.880492296549193</c:v>
                </c:pt>
                <c:pt idx="261">
                  <c:v>19.64489820467648</c:v>
                </c:pt>
                <c:pt idx="262">
                  <c:v>19.418016524285861</c:v>
                </c:pt>
                <c:pt idx="263">
                  <c:v>19.199448936192681</c:v>
                </c:pt>
                <c:pt idx="264">
                  <c:v>18.988819318569313</c:v>
                </c:pt>
                <c:pt idx="265">
                  <c:v>18.785772299274129</c:v>
                </c:pt>
                <c:pt idx="266">
                  <c:v>18.589971912304435</c:v>
                </c:pt>
                <c:pt idx="267">
                  <c:v>18.401100350663484</c:v>
                </c:pt>
                <c:pt idx="268">
                  <c:v>18.218856808447129</c:v>
                </c:pt>
                <c:pt idx="269">
                  <c:v>18.042956405455612</c:v>
                </c:pt>
                <c:pt idx="270">
                  <c:v>17.873129188116678</c:v>
                </c:pt>
                <c:pt idx="271">
                  <c:v>17.709119200957559</c:v>
                </c:pt>
                <c:pt idx="272">
                  <c:v>17.550683623298227</c:v>
                </c:pt>
                <c:pt idx="273">
                  <c:v>17.397591966237059</c:v>
                </c:pt>
                <c:pt idx="274">
                  <c:v>17.249625325378332</c:v>
                </c:pt>
                <c:pt idx="275">
                  <c:v>17.106575685106236</c:v>
                </c:pt>
                <c:pt idx="276">
                  <c:v>16.96824527052766</c:v>
                </c:pt>
                <c:pt idx="277">
                  <c:v>16.834445943518631</c:v>
                </c:pt>
                <c:pt idx="278">
                  <c:v>16.704998639580708</c:v>
                </c:pt>
                <c:pt idx="279">
                  <c:v>16.579732842475778</c:v>
                </c:pt>
                <c:pt idx="280">
                  <c:v>16.458486093846034</c:v>
                </c:pt>
                <c:pt idx="281">
                  <c:v>16.341103535242638</c:v>
                </c:pt>
                <c:pt idx="282">
                  <c:v>16.227437480192833</c:v>
                </c:pt>
                <c:pt idx="283">
                  <c:v>16.11734701411558</c:v>
                </c:pt>
                <c:pt idx="284">
                  <c:v>16.010697620073302</c:v>
                </c:pt>
                <c:pt idx="285">
                  <c:v>15.907360828497303</c:v>
                </c:pt>
                <c:pt idx="286">
                  <c:v>15.80721388917604</c:v>
                </c:pt>
                <c:pt idx="287">
                  <c:v>15.71013946392182</c:v>
                </c:pt>
                <c:pt idx="288">
                  <c:v>15.616025338457291</c:v>
                </c:pt>
                <c:pt idx="289">
                  <c:v>15.524764152174015</c:v>
                </c:pt>
                <c:pt idx="290">
                  <c:v>15.436253144518219</c:v>
                </c:pt>
                <c:pt idx="291">
                  <c:v>15.350393916853164</c:v>
                </c:pt>
                <c:pt idx="292">
                  <c:v>15.267092208735477</c:v>
                </c:pt>
                <c:pt idx="293">
                  <c:v>15.18625768762189</c:v>
                </c:pt>
                <c:pt idx="294">
                  <c:v>15.10780375109664</c:v>
                </c:pt>
                <c:pt idx="295">
                  <c:v>15.031647340777255</c:v>
                </c:pt>
                <c:pt idx="296">
                  <c:v>14.957708767120096</c:v>
                </c:pt>
                <c:pt idx="297">
                  <c:v>14.885911544401154</c:v>
                </c:pt>
                <c:pt idx="298">
                  <c:v>14.81618223520428</c:v>
                </c:pt>
                <c:pt idx="299">
                  <c:v>14.748450303794527</c:v>
                </c:pt>
                <c:pt idx="300">
                  <c:v>14.682647977801111</c:v>
                </c:pt>
                <c:pt idx="301">
                  <c:v>14.618710117674084</c:v>
                </c:pt>
                <c:pt idx="302">
                  <c:v>14.55657409341876</c:v>
                </c:pt>
                <c:pt idx="303">
                  <c:v>14.4961796681458</c:v>
                </c:pt>
                <c:pt idx="304">
                  <c:v>14.437468888007231</c:v>
                </c:pt>
                <c:pt idx="305">
                  <c:v>14.380385978120302</c:v>
                </c:pt>
                <c:pt idx="306">
                  <c:v>14.324877244106005</c:v>
                </c:pt>
                <c:pt idx="307">
                  <c:v>14.270890978897626</c:v>
                </c:pt>
                <c:pt idx="308">
                  <c:v>14.218377374496583</c:v>
                </c:pt>
                <c:pt idx="309">
                  <c:v>14.167288438375152</c:v>
                </c:pt>
                <c:pt idx="310">
                  <c:v>14.117577914245544</c:v>
                </c:pt>
                <c:pt idx="311">
                  <c:v>14.069201206935588</c:v>
                </c:pt>
                <c:pt idx="312">
                  <c:v>14.02211531112502</c:v>
                </c:pt>
                <c:pt idx="313">
                  <c:v>13.976278743716563</c:v>
                </c:pt>
                <c:pt idx="314">
                  <c:v>13.931651479627874</c:v>
                </c:pt>
                <c:pt idx="315">
                  <c:v>13.888194890806432</c:v>
                </c:pt>
                <c:pt idx="316">
                  <c:v>13.845871688280255</c:v>
                </c:pt>
                <c:pt idx="317">
                  <c:v>13.804645867071855</c:v>
                </c:pt>
                <c:pt idx="318">
                  <c:v>13.764482653811768</c:v>
                </c:pt>
                <c:pt idx="319">
                  <c:v>13.725348456899127</c:v>
                </c:pt>
                <c:pt idx="320">
                  <c:v>13.687210819067531</c:v>
                </c:pt>
                <c:pt idx="321">
                  <c:v>13.650038372220592</c:v>
                </c:pt>
                <c:pt idx="322">
                  <c:v>13.613800794413493</c:v>
                </c:pt>
                <c:pt idx="323">
                  <c:v>13.578468768861626</c:v>
                </c:pt>
                <c:pt idx="324">
                  <c:v>13.54401394486618</c:v>
                </c:pt>
                <c:pt idx="325">
                  <c:v>13.510408900553159</c:v>
                </c:pt>
                <c:pt idx="326">
                  <c:v>13.477627107328004</c:v>
                </c:pt>
                <c:pt idx="327">
                  <c:v>13.445642895954336</c:v>
                </c:pt>
                <c:pt idx="328">
                  <c:v>13.414431424171426</c:v>
                </c:pt>
                <c:pt idx="329">
                  <c:v>13.383968645768334</c:v>
                </c:pt>
                <c:pt idx="330">
                  <c:v>13.354231281039375</c:v>
                </c:pt>
                <c:pt idx="331">
                  <c:v>13.325196788548936</c:v>
                </c:pt>
                <c:pt idx="332">
                  <c:v>13.296843338138387</c:v>
                </c:pt>
                <c:pt idx="333">
                  <c:v>13.269149785111125</c:v>
                </c:pt>
                <c:pt idx="334">
                  <c:v>13.24209564553604</c:v>
                </c:pt>
                <c:pt idx="335">
                  <c:v>13.215661072613557</c:v>
                </c:pt>
                <c:pt idx="336">
                  <c:v>13.189826834049342</c:v>
                </c:pt>
                <c:pt idx="337">
                  <c:v>13.164574290387407</c:v>
                </c:pt>
                <c:pt idx="338">
                  <c:v>13.139885374254078</c:v>
                </c:pt>
                <c:pt idx="339">
                  <c:v>13.115742570467773</c:v>
                </c:pt>
                <c:pt idx="340">
                  <c:v>13.092128896973691</c:v>
                </c:pt>
                <c:pt idx="341">
                  <c:v>13.069027886561514</c:v>
                </c:pt>
                <c:pt idx="342">
                  <c:v>13.046423569330329</c:v>
                </c:pt>
                <c:pt idx="343">
                  <c:v>13.02430045586371</c:v>
                </c:pt>
                <c:pt idx="344">
                  <c:v>13.002643521081779</c:v>
                </c:pt>
                <c:pt idx="345">
                  <c:v>12.981438188738281</c:v>
                </c:pt>
                <c:pt idx="346">
                  <c:v>12.960670316531747</c:v>
                </c:pt>
                <c:pt idx="347">
                  <c:v>12.940326181803727</c:v>
                </c:pt>
                <c:pt idx="348">
                  <c:v>12.920392467794983</c:v>
                </c:pt>
                <c:pt idx="349">
                  <c:v>12.900856250435623</c:v>
                </c:pt>
                <c:pt idx="350">
                  <c:v>12.881704985643523</c:v>
                </c:pt>
                <c:pt idx="351">
                  <c:v>12.862926497109186</c:v>
                </c:pt>
                <c:pt idx="352">
                  <c:v>12.844508964544104</c:v>
                </c:pt>
                <c:pt idx="353">
                  <c:v>12.826440912372362</c:v>
                </c:pt>
                <c:pt idx="354">
                  <c:v>12.808711198845572</c:v>
                </c:pt>
                <c:pt idx="355">
                  <c:v>12.791309005563249</c:v>
                </c:pt>
                <c:pt idx="356">
                  <c:v>12.77422382737879</c:v>
                </c:pt>
                <c:pt idx="357">
                  <c:v>12.757445462677396</c:v>
                </c:pt>
                <c:pt idx="358">
                  <c:v>12.740964004006003</c:v>
                </c:pt>
                <c:pt idx="359">
                  <c:v>12.72476982904405</c:v>
                </c:pt>
                <c:pt idx="360">
                  <c:v>12.708853591896997</c:v>
                </c:pt>
                <c:pt idx="361">
                  <c:v>12.693206214701405</c:v>
                </c:pt>
                <c:pt idx="362">
                  <c:v>12.67781887952691</c:v>
                </c:pt>
                <c:pt idx="363">
                  <c:v>12.662683020563776</c:v>
                </c:pt>
                <c:pt idx="364">
                  <c:v>12.647790316582729</c:v>
                </c:pt>
                <c:pt idx="365">
                  <c:v>12.633132683657323</c:v>
                </c:pt>
                <c:pt idx="366">
                  <c:v>12.618702268137127</c:v>
                </c:pt>
                <c:pt idx="367">
                  <c:v>12.604491439861533</c:v>
                </c:pt>
                <c:pt idx="368">
                  <c:v>12.59049278560471</c:v>
                </c:pt>
                <c:pt idx="369">
                  <c:v>12.576699102742538</c:v>
                </c:pt>
                <c:pt idx="370">
                  <c:v>12.563103393131655</c:v>
                </c:pt>
                <c:pt idx="371">
                  <c:v>12.549698857193391</c:v>
                </c:pt>
                <c:pt idx="372">
                  <c:v>12.536478888194011</c:v>
                </c:pt>
                <c:pt idx="373">
                  <c:v>12.523437066712887</c:v>
                </c:pt>
                <c:pt idx="374">
                  <c:v>12.510567155292904</c:v>
                </c:pt>
                <c:pt idx="375">
                  <c:v>12.497863093263618</c:v>
                </c:pt>
                <c:pt idx="376">
                  <c:v>12.48531899173318</c:v>
                </c:pt>
                <c:pt idx="377">
                  <c:v>12.472929128740361</c:v>
                </c:pt>
                <c:pt idx="378">
                  <c:v>12.460687944562011</c:v>
                </c:pt>
                <c:pt idx="379">
                  <c:v>12.448590037169225</c:v>
                </c:pt>
                <c:pt idx="380">
                  <c:v>12.436630157827068</c:v>
                </c:pt>
                <c:pt idx="381">
                  <c:v>12.424803206832422</c:v>
                </c:pt>
                <c:pt idx="382">
                  <c:v>12.413104229384629</c:v>
                </c:pt>
                <c:pt idx="383">
                  <c:v>12.401528411584451</c:v>
                </c:pt>
                <c:pt idx="384">
                  <c:v>12.390071076556069</c:v>
                </c:pt>
                <c:pt idx="385">
                  <c:v>12.378727680688115</c:v>
                </c:pt>
                <c:pt idx="386">
                  <c:v>12.36749380998944</c:v>
                </c:pt>
                <c:pt idx="387">
                  <c:v>12.356365176554903</c:v>
                </c:pt>
                <c:pt idx="388">
                  <c:v>12.34533761513822</c:v>
                </c:pt>
                <c:pt idx="389">
                  <c:v>12.334407079826946</c:v>
                </c:pt>
                <c:pt idx="390">
                  <c:v>12.323569640817169</c:v>
                </c:pt>
                <c:pt idx="391">
                  <c:v>12.312821481283265</c:v>
                </c:pt>
                <c:pt idx="392">
                  <c:v>12.302158894340408</c:v>
                </c:pt>
                <c:pt idx="393">
                  <c:v>12.291578280095933</c:v>
                </c:pt>
                <c:pt idx="394">
                  <c:v>12.281076142786873</c:v>
                </c:pt>
                <c:pt idx="395">
                  <c:v>12.27064908800034</c:v>
                </c:pt>
                <c:pt idx="396">
                  <c:v>12.260293819974578</c:v>
                </c:pt>
                <c:pt idx="397">
                  <c:v>12.250007138977423</c:v>
                </c:pt>
                <c:pt idx="398">
                  <c:v>12.239785938759326</c:v>
                </c:pt>
                <c:pt idx="399">
                  <c:v>12.229627204079804</c:v>
                </c:pt>
                <c:pt idx="400">
                  <c:v>12.219528008302689</c:v>
                </c:pt>
                <c:pt idx="401">
                  <c:v>12.209485511060421</c:v>
                </c:pt>
                <c:pt idx="402">
                  <c:v>12.199496955982681</c:v>
                </c:pt>
                <c:pt idx="403">
                  <c:v>12.189559668489437</c:v>
                </c:pt>
                <c:pt idx="404">
                  <c:v>12.179671053644824</c:v>
                </c:pt>
                <c:pt idx="405">
                  <c:v>12.169828594070196</c:v>
                </c:pt>
                <c:pt idx="406">
                  <c:v>12.160029847915411</c:v>
                </c:pt>
                <c:pt idx="407">
                  <c:v>12.150272446884884</c:v>
                </c:pt>
                <c:pt idx="408">
                  <c:v>12.140554094318333</c:v>
                </c:pt>
                <c:pt idx="409">
                  <c:v>12.130872563323095</c:v>
                </c:pt>
                <c:pt idx="410">
                  <c:v>12.121225694957445</c:v>
                </c:pt>
                <c:pt idx="411">
                  <c:v>12.111611396462763</c:v>
                </c:pt>
                <c:pt idx="412">
                  <c:v>12.10202763954311</c:v>
                </c:pt>
                <c:pt idx="413">
                  <c:v>12.092472458691049</c:v>
                </c:pt>
                <c:pt idx="414">
                  <c:v>12.082943949557887</c:v>
                </c:pt>
                <c:pt idx="415">
                  <c:v>12.073440267367261</c:v>
                </c:pt>
                <c:pt idx="416">
                  <c:v>12.063959625371012</c:v>
                </c:pt>
                <c:pt idx="417">
                  <c:v>12.054500293345114</c:v>
                </c:pt>
                <c:pt idx="418">
                  <c:v>12.045060596125808</c:v>
                </c:pt>
                <c:pt idx="419">
                  <c:v>12.035638912183373</c:v>
                </c:pt>
                <c:pt idx="420">
                  <c:v>12.026233672233928</c:v>
                </c:pt>
                <c:pt idx="421">
                  <c:v>12.016843357886557</c:v>
                </c:pt>
                <c:pt idx="422">
                  <c:v>12.007466500325904</c:v>
                </c:pt>
                <c:pt idx="423">
                  <c:v>11.998101679028707</c:v>
                </c:pt>
                <c:pt idx="424">
                  <c:v>11.988747520513471</c:v>
                </c:pt>
                <c:pt idx="425">
                  <c:v>11.979402697121998</c:v>
                </c:pt>
                <c:pt idx="426">
                  <c:v>11.9700659258325</c:v>
                </c:pt>
                <c:pt idx="427">
                  <c:v>11.960735967102693</c:v>
                </c:pt>
                <c:pt idx="428">
                  <c:v>11.951411623742359</c:v>
                </c:pt>
                <c:pt idx="429">
                  <c:v>11.942091739814572</c:v>
                </c:pt>
                <c:pt idx="430">
                  <c:v>11.932775199565157</c:v>
                </c:pt>
                <c:pt idx="431">
                  <c:v>11.923460926378226</c:v>
                </c:pt>
                <c:pt idx="432">
                  <c:v>11.914147881759163</c:v>
                </c:pt>
                <c:pt idx="433">
                  <c:v>11.90483506434208</c:v>
                </c:pt>
                <c:pt idx="434">
                  <c:v>11.895521508923025</c:v>
                </c:pt>
                <c:pt idx="435">
                  <c:v>11.886206285516806</c:v>
                </c:pt>
                <c:pt idx="436">
                  <c:v>11.876888498437751</c:v>
                </c:pt>
                <c:pt idx="437">
                  <c:v>11.867567285402771</c:v>
                </c:pt>
                <c:pt idx="438">
                  <c:v>11.858241816657568</c:v>
                </c:pt>
                <c:pt idx="439">
                  <c:v>11.848911294123752</c:v>
                </c:pt>
                <c:pt idx="440">
                  <c:v>11.839574950567282</c:v>
                </c:pt>
                <c:pt idx="441">
                  <c:v>11.830232048787565</c:v>
                </c:pt>
                <c:pt idx="442">
                  <c:v>11.820881880826704</c:v>
                </c:pt>
                <c:pt idx="443">
                  <c:v>11.811523767197741</c:v>
                </c:pt>
                <c:pt idx="444">
                  <c:v>11.802157056132017</c:v>
                </c:pt>
                <c:pt idx="445">
                  <c:v>11.792781122845383</c:v>
                </c:pt>
                <c:pt idx="446">
                  <c:v>11.783395368821857</c:v>
                </c:pt>
                <c:pt idx="447">
                  <c:v>11.773999221115275</c:v>
                </c:pt>
                <c:pt idx="448">
                  <c:v>11.764592131667456</c:v>
                </c:pt>
                <c:pt idx="449">
                  <c:v>11.755173576643472</c:v>
                </c:pt>
                <c:pt idx="450">
                  <c:v>11.745743055782953</c:v>
                </c:pt>
                <c:pt idx="451">
                  <c:v>11.736300091766992</c:v>
                </c:pt>
                <c:pt idx="452">
                  <c:v>11.726844229600914</c:v>
                </c:pt>
                <c:pt idx="453">
                  <c:v>11.717375036011248</c:v>
                </c:pt>
                <c:pt idx="454">
                  <c:v>11.707892098858395</c:v>
                </c:pt>
                <c:pt idx="455">
                  <c:v>11.698395026562281</c:v>
                </c:pt>
                <c:pt idx="456">
                  <c:v>11.688883447542992</c:v>
                </c:pt>
                <c:pt idx="457">
                  <c:v>11.679357009674447</c:v>
                </c:pt>
                <c:pt idx="458">
                  <c:v>11.669815379751213</c:v>
                </c:pt>
                <c:pt idx="459">
                  <c:v>11.660258242968496</c:v>
                </c:pt>
                <c:pt idx="460">
                  <c:v>11.650685302414104</c:v>
                </c:pt>
                <c:pt idx="461">
                  <c:v>11.641096278573656</c:v>
                </c:pt>
                <c:pt idx="462">
                  <c:v>11.631490908846871</c:v>
                </c:pt>
                <c:pt idx="463">
                  <c:v>11.621868947075541</c:v>
                </c:pt>
                <c:pt idx="464">
                  <c:v>11.612230163083581</c:v>
                </c:pt>
                <c:pt idx="465">
                  <c:v>11.602574342227541</c:v>
                </c:pt>
                <c:pt idx="466">
                  <c:v>11.592901284957748</c:v>
                </c:pt>
                <c:pt idx="467">
                  <c:v>11.583210806391122</c:v>
                </c:pt>
                <c:pt idx="468">
                  <c:v>11.573502735892873</c:v>
                </c:pt>
                <c:pt idx="469">
                  <c:v>11.563776916669241</c:v>
                </c:pt>
                <c:pt idx="470">
                  <c:v>11.554033205369649</c:v>
                </c:pt>
                <c:pt idx="471">
                  <c:v>11.544271471698551</c:v>
                </c:pt>
                <c:pt idx="472">
                  <c:v>11.534491598036738</c:v>
                </c:pt>
                <c:pt idx="473">
                  <c:v>11.524693479071118</c:v>
                </c:pt>
                <c:pt idx="474">
                  <c:v>11.514877021434842</c:v>
                </c:pt>
                <c:pt idx="475">
                  <c:v>11.505042143354245</c:v>
                </c:pt>
                <c:pt idx="476">
                  <c:v>11.495188774305774</c:v>
                </c:pt>
                <c:pt idx="477">
                  <c:v>11.485316854680491</c:v>
                </c:pt>
                <c:pt idx="478">
                  <c:v>11.475426335457087</c:v>
                </c:pt>
                <c:pt idx="479">
                  <c:v>11.465517177882219</c:v>
                </c:pt>
                <c:pt idx="480">
                  <c:v>11.455589353159098</c:v>
                </c:pt>
                <c:pt idx="481">
                  <c:v>11.4456428421434</c:v>
                </c:pt>
                <c:pt idx="482">
                  <c:v>11.435677635046375</c:v>
                </c:pt>
                <c:pt idx="483">
                  <c:v>11.425693731145742</c:v>
                </c:pt>
                <c:pt idx="484">
                  <c:v>11.415691138502808</c:v>
                </c:pt>
                <c:pt idx="485">
                  <c:v>11.405669873686946</c:v>
                </c:pt>
                <c:pt idx="486">
                  <c:v>11.395629961506501</c:v>
                </c:pt>
                <c:pt idx="487">
                  <c:v>11.385571434746737</c:v>
                </c:pt>
                <c:pt idx="488">
                  <c:v>11.375494333913309</c:v>
                </c:pt>
                <c:pt idx="489">
                  <c:v>11.365398706983001</c:v>
                </c:pt>
                <c:pt idx="490">
                  <c:v>11.355284609159582</c:v>
                </c:pt>
                <c:pt idx="491">
                  <c:v>11.345152102636348</c:v>
                </c:pt>
                <c:pt idx="492">
                  <c:v>11.335001256363967</c:v>
                </c:pt>
                <c:pt idx="493">
                  <c:v>11.324832145824502</c:v>
                </c:pt>
                <c:pt idx="494">
                  <c:v>11.314644852810659</c:v>
                </c:pt>
                <c:pt idx="495">
                  <c:v>11.304439465210294</c:v>
                </c:pt>
                <c:pt idx="496">
                  <c:v>11.294216076796687</c:v>
                </c:pt>
                <c:pt idx="497">
                  <c:v>11.283974787023681</c:v>
                </c:pt>
                <c:pt idx="498">
                  <c:v>11.273715700825989</c:v>
                </c:pt>
                <c:pt idx="499">
                  <c:v>11.263438928424222</c:v>
                </c:pt>
                <c:pt idx="500">
                  <c:v>11.253144585135232</c:v>
                </c:pt>
                <c:pt idx="501">
                  <c:v>11.242832791186629</c:v>
                </c:pt>
                <c:pt idx="502">
                  <c:v>11.232503671536193</c:v>
                </c:pt>
                <c:pt idx="503">
                  <c:v>11.222157355695856</c:v>
                </c:pt>
                <c:pt idx="504">
                  <c:v>11.211793977559836</c:v>
                </c:pt>
                <c:pt idx="505">
                  <c:v>11.201413675237376</c:v>
                </c:pt>
                <c:pt idx="506">
                  <c:v>11.191016590889348</c:v>
                </c:pt>
                <c:pt idx="507">
                  <c:v>11.18060287056926</c:v>
                </c:pt>
                <c:pt idx="508">
                  <c:v>11.170172664067991</c:v>
                </c:pt>
                <c:pt idx="509">
                  <c:v>11.159726124762926</c:v>
                </c:pt>
                <c:pt idx="510">
                  <c:v>11.149263409470336</c:v>
                </c:pt>
                <c:pt idx="511">
                  <c:v>11.138784678301761</c:v>
                </c:pt>
                <c:pt idx="512">
                  <c:v>11.128290094524289</c:v>
                </c:pt>
                <c:pt idx="513">
                  <c:v>11.11777982442419</c:v>
                </c:pt>
                <c:pt idx="514">
                  <c:v>11.10725403717359</c:v>
                </c:pt>
                <c:pt idx="515">
                  <c:v>11.096712904701604</c:v>
                </c:pt>
                <c:pt idx="516">
                  <c:v>11.086156601567978</c:v>
                </c:pt>
                <c:pt idx="517">
                  <c:v>11.075585304840075</c:v>
                </c:pt>
                <c:pt idx="518">
                  <c:v>11.064999193973364</c:v>
                </c:pt>
                <c:pt idx="519">
                  <c:v>11.054398450694976</c:v>
                </c:pt>
                <c:pt idx="520">
                  <c:v>11.043783258890073</c:v>
                </c:pt>
                <c:pt idx="521">
                  <c:v>11.033153804491008</c:v>
                </c:pt>
                <c:pt idx="522">
                  <c:v>11.022510275370337</c:v>
                </c:pt>
                <c:pt idx="523">
                  <c:v>11.011852861235525</c:v>
                </c:pt>
                <c:pt idx="524">
                  <c:v>11.00118175352705</c:v>
                </c:pt>
                <c:pt idx="525">
                  <c:v>10.99049714531921</c:v>
                </c:pt>
                <c:pt idx="526">
                  <c:v>10.979799231223296</c:v>
                </c:pt>
                <c:pt idx="527">
                  <c:v>10.969088207293652</c:v>
                </c:pt>
                <c:pt idx="528">
                  <c:v>10.958364270936045</c:v>
                </c:pt>
                <c:pt idx="529">
                  <c:v>10.947627620818821</c:v>
                </c:pt>
                <c:pt idx="530">
                  <c:v>10.936878456785735</c:v>
                </c:pt>
                <c:pt idx="531">
                  <c:v>10.926116979772473</c:v>
                </c:pt>
                <c:pt idx="532">
                  <c:v>10.915343391723781</c:v>
                </c:pt>
                <c:pt idx="533">
                  <c:v>10.904557895514415</c:v>
                </c:pt>
                <c:pt idx="534">
                  <c:v>10.893760694871105</c:v>
                </c:pt>
                <c:pt idx="535">
                  <c:v>10.88295199429777</c:v>
                </c:pt>
                <c:pt idx="536">
                  <c:v>10.872131999001567</c:v>
                </c:pt>
                <c:pt idx="537">
                  <c:v>10.861300914822152</c:v>
                </c:pt>
                <c:pt idx="538">
                  <c:v>10.850458948162299</c:v>
                </c:pt>
                <c:pt idx="539">
                  <c:v>10.839606305920483</c:v>
                </c:pt>
                <c:pt idx="540">
                  <c:v>10.828743195425943</c:v>
                </c:pt>
                <c:pt idx="541">
                  <c:v>10.817869824374839</c:v>
                </c:pt>
                <c:pt idx="542">
                  <c:v>10.806986400768523</c:v>
                </c:pt>
                <c:pt idx="543">
                  <c:v>10.796093132854082</c:v>
                </c:pt>
                <c:pt idx="544">
                  <c:v>10.785190229066103</c:v>
                </c:pt>
                <c:pt idx="545">
                  <c:v>10.774277897969711</c:v>
                </c:pt>
                <c:pt idx="546">
                  <c:v>10.763356348206827</c:v>
                </c:pt>
                <c:pt idx="547">
                  <c:v>10.752425788441997</c:v>
                </c:pt>
                <c:pt idx="548">
                  <c:v>10.741486427311514</c:v>
                </c:pt>
                <c:pt idx="549">
                  <c:v>10.73053847337323</c:v>
                </c:pt>
                <c:pt idx="550">
                  <c:v>10.719582135057834</c:v>
                </c:pt>
                <c:pt idx="551">
                  <c:v>10.708617620622391</c:v>
                </c:pt>
                <c:pt idx="552">
                  <c:v>10.697645138104178</c:v>
                </c:pt>
                <c:pt idx="553">
                  <c:v>10.68666489527692</c:v>
                </c:pt>
                <c:pt idx="554">
                  <c:v>10.675677099607896</c:v>
                </c:pt>
                <c:pt idx="555">
                  <c:v>10.664681958216448</c:v>
                </c:pt>
                <c:pt idx="556">
                  <c:v>10.653679677833935</c:v>
                </c:pt>
                <c:pt idx="557">
                  <c:v>10.642670464764819</c:v>
                </c:pt>
                <c:pt idx="558">
                  <c:v>10.631654524849296</c:v>
                </c:pt>
                <c:pt idx="559">
                  <c:v>10.620632063426314</c:v>
                </c:pt>
                <c:pt idx="560">
                  <c:v>10.609603285299329</c:v>
                </c:pt>
                <c:pt idx="561">
                  <c:v>10.598568394701431</c:v>
                </c:pt>
                <c:pt idx="562">
                  <c:v>10.587527595262969</c:v>
                </c:pt>
                <c:pt idx="563">
                  <c:v>10.576481089979495</c:v>
                </c:pt>
                <c:pt idx="564">
                  <c:v>10.565429081181293</c:v>
                </c:pt>
                <c:pt idx="565">
                  <c:v>10.554371770503451</c:v>
                </c:pt>
                <c:pt idx="566">
                  <c:v>10.543309358857698</c:v>
                </c:pt>
                <c:pt idx="567">
                  <c:v>10.532242046404292</c:v>
                </c:pt>
                <c:pt idx="568">
                  <c:v>10.521170032525902</c:v>
                </c:pt>
                <c:pt idx="569">
                  <c:v>10.510093515801373</c:v>
                </c:pt>
                <c:pt idx="570">
                  <c:v>10.499012693981683</c:v>
                </c:pt>
                <c:pt idx="571">
                  <c:v>10.487927763965331</c:v>
                </c:pt>
                <c:pt idx="572">
                  <c:v>10.476838921776221</c:v>
                </c:pt>
                <c:pt idx="573">
                  <c:v>10.465746362540898</c:v>
                </c:pt>
                <c:pt idx="574">
                  <c:v>10.454650280467916</c:v>
                </c:pt>
                <c:pt idx="575">
                  <c:v>10.443550868826861</c:v>
                </c:pt>
                <c:pt idx="576">
                  <c:v>10.432448319929307</c:v>
                </c:pt>
                <c:pt idx="577">
                  <c:v>10.421342825109662</c:v>
                </c:pt>
                <c:pt idx="578">
                  <c:v>10.410234574707317</c:v>
                </c:pt>
                <c:pt idx="579">
                  <c:v>10.399123758049171</c:v>
                </c:pt>
                <c:pt idx="580">
                  <c:v>10.38801056343334</c:v>
                </c:pt>
                <c:pt idx="581">
                  <c:v>10.376895178112875</c:v>
                </c:pt>
                <c:pt idx="582">
                  <c:v>10.36577778828115</c:v>
                </c:pt>
                <c:pt idx="583">
                  <c:v>10.354658579056888</c:v>
                </c:pt>
                <c:pt idx="584">
                  <c:v>10.343537734470488</c:v>
                </c:pt>
                <c:pt idx="585">
                  <c:v>10.33241543745109</c:v>
                </c:pt>
                <c:pt idx="586">
                  <c:v>10.321291869813564</c:v>
                </c:pt>
                <c:pt idx="587">
                  <c:v>10.310167212246853</c:v>
                </c:pt>
                <c:pt idx="588">
                  <c:v>10.299041644302378</c:v>
                </c:pt>
                <c:pt idx="589">
                  <c:v>10.287915344383634</c:v>
                </c:pt>
                <c:pt idx="590">
                  <c:v>10.276788489735509</c:v>
                </c:pt>
                <c:pt idx="591">
                  <c:v>10.265661256434839</c:v>
                </c:pt>
                <c:pt idx="592">
                  <c:v>10.254533819381294</c:v>
                </c:pt>
                <c:pt idx="593">
                  <c:v>10.243406352288503</c:v>
                </c:pt>
                <c:pt idx="594">
                  <c:v>10.232279027676356</c:v>
                </c:pt>
                <c:pt idx="595">
                  <c:v>10.221152016862874</c:v>
                </c:pt>
                <c:pt idx="596">
                  <c:v>10.210025489957417</c:v>
                </c:pt>
                <c:pt idx="597">
                  <c:v>10.19889961585389</c:v>
                </c:pt>
                <c:pt idx="598">
                  <c:v>10.187774562224405</c:v>
                </c:pt>
                <c:pt idx="599">
                  <c:v>10.176650495513712</c:v>
                </c:pt>
                <c:pt idx="600">
                  <c:v>10.165527580933684</c:v>
                </c:pt>
                <c:pt idx="601">
                  <c:v>10.154405982458343</c:v>
                </c:pt>
                <c:pt idx="602">
                  <c:v>10.143285862819482</c:v>
                </c:pt>
                <c:pt idx="603">
                  <c:v>10.132167383502377</c:v>
                </c:pt>
                <c:pt idx="604">
                  <c:v>10.121050704742089</c:v>
                </c:pt>
                <c:pt idx="605">
                  <c:v>10.109935985520139</c:v>
                </c:pt>
                <c:pt idx="606">
                  <c:v>9.5598429103237379</c:v>
                </c:pt>
                <c:pt idx="607">
                  <c:v>9.0302106647370124</c:v>
                </c:pt>
                <c:pt idx="608">
                  <c:v>8.5300959781540655</c:v>
                </c:pt>
                <c:pt idx="609">
                  <c:v>8.063642723675116</c:v>
                </c:pt>
                <c:pt idx="610">
                  <c:v>7.6318416564602387</c:v>
                </c:pt>
                <c:pt idx="611">
                  <c:v>7.2338241617786991</c:v>
                </c:pt>
                <c:pt idx="612">
                  <c:v>6.8677187250323755</c:v>
                </c:pt>
                <c:pt idx="613">
                  <c:v>6.5311855700064712</c:v>
                </c:pt>
                <c:pt idx="614">
                  <c:v>6.2217359427699535</c:v>
                </c:pt>
                <c:pt idx="615">
                  <c:v>5.9369141992012828</c:v>
                </c:pt>
                <c:pt idx="616">
                  <c:v>5.6743951591502082</c:v>
                </c:pt>
                <c:pt idx="617">
                  <c:v>5.4320304140206304</c:v>
                </c:pt>
                <c:pt idx="618">
                  <c:v>5.3402831909846782</c:v>
                </c:pt>
                <c:pt idx="619">
                  <c:v>5.2513292283996407</c:v>
                </c:pt>
                <c:pt idx="620">
                  <c:v>5.1650569850584986</c:v>
                </c:pt>
                <c:pt idx="621">
                  <c:v>5.0813596773599556</c:v>
                </c:pt>
                <c:pt idx="622">
                  <c:v>5.0001351463701269</c:v>
                </c:pt>
                <c:pt idx="623">
                  <c:v>4.9212857110931054</c:v>
                </c:pt>
                <c:pt idx="624">
                  <c:v>4.8447180124124145</c:v>
                </c:pt>
                <c:pt idx="625">
                  <c:v>4.7703428512765527</c:v>
                </c:pt>
                <c:pt idx="626">
                  <c:v>4.6980750239711995</c:v>
                </c:pt>
                <c:pt idx="627">
                  <c:v>4.627833156723085</c:v>
                </c:pt>
                <c:pt idx="628">
                  <c:v>4.5595395413931215</c:v>
                </c:pt>
                <c:pt idx="629">
                  <c:v>4.4931199736181213</c:v>
                </c:pt>
                <c:pt idx="630">
                  <c:v>4.4285035944366768</c:v>
                </c:pt>
                <c:pt idx="631">
                  <c:v>4.3656227361712183</c:v>
                </c:pt>
                <c:pt idx="632">
                  <c:v>4.3044127731267849</c:v>
                </c:pt>
                <c:pt idx="633">
                  <c:v>4.2448119774942086</c:v>
                </c:pt>
                <c:pt idx="634">
                  <c:v>4.1867613807089015</c:v>
                </c:pt>
                <c:pt idx="635">
                  <c:v>4.1302046404057364</c:v>
                </c:pt>
                <c:pt idx="636">
                  <c:v>4.0750879130237081</c:v>
                </c:pt>
                <c:pt idx="637">
                  <c:v>4.0213597320463919</c:v>
                </c:pt>
                <c:pt idx="638">
                  <c:v>3.9689708918086239</c:v>
                </c:pt>
                <c:pt idx="639">
                  <c:v>3.9178743367626794</c:v>
                </c:pt>
                <c:pt idx="640">
                  <c:v>3.8680250560626064</c:v>
                </c:pt>
                <c:pt idx="641">
                  <c:v>3.8193799833052253</c:v>
                </c:pt>
                <c:pt idx="642">
                  <c:v>3.77189790125027</c:v>
                </c:pt>
                <c:pt idx="643">
                  <c:v>3.7255393513296724</c:v>
                </c:pt>
                <c:pt idx="644">
                  <c:v>3.6802665477525522</c:v>
                </c:pt>
                <c:pt idx="645">
                  <c:v>3.6360432960063349</c:v>
                </c:pt>
                <c:pt idx="646">
                  <c:v>3.5928349155569208</c:v>
                </c:pt>
                <c:pt idx="647">
                  <c:v>3.5506081665506315</c:v>
                </c:pt>
                <c:pt idx="648">
                  <c:v>3.509331180325546</c:v>
                </c:pt>
                <c:pt idx="649">
                  <c:v>3.4689733935431093</c:v>
                </c:pt>
                <c:pt idx="650">
                  <c:v>3.4295054857579998</c:v>
                </c:pt>
                <c:pt idx="651">
                  <c:v>3.3908993202486499</c:v>
                </c:pt>
                <c:pt idx="652">
                  <c:v>3.3531278879395359</c:v>
                </c:pt>
                <c:pt idx="653">
                  <c:v>3.3161652542513025</c:v>
                </c:pt>
                <c:pt idx="654">
                  <c:v>3.27998650872334</c:v>
                </c:pt>
                <c:pt idx="655">
                  <c:v>3.2445677172596561</c:v>
                </c:pt>
                <c:pt idx="656">
                  <c:v>3.2098858768564185</c:v>
                </c:pt>
                <c:pt idx="657">
                  <c:v>3.1759188726764194</c:v>
                </c:pt>
                <c:pt idx="658">
                  <c:v>3.1426454373421677</c:v>
                </c:pt>
                <c:pt idx="659">
                  <c:v>3.1100451123268158</c:v>
                </c:pt>
                <c:pt idx="660">
                  <c:v>3.0780982113272728</c:v>
                </c:pt>
                <c:pt idx="661">
                  <c:v>3.0467857855110481</c:v>
                </c:pt>
                <c:pt idx="662">
                  <c:v>3.0160895905338521</c:v>
                </c:pt>
                <c:pt idx="663">
                  <c:v>2.9859920552309802</c:v>
                </c:pt>
                <c:pt idx="664">
                  <c:v>2.9564762518896259</c:v>
                </c:pt>
                <c:pt idx="665">
                  <c:v>2.9275258680168292</c:v>
                </c:pt>
                <c:pt idx="666">
                  <c:v>2.8991251795196717</c:v>
                </c:pt>
                <c:pt idx="667">
                  <c:v>2.8712590252219741</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135.08948133370441</c:v>
                </c:pt>
                <c:pt idx="1">
                  <c:v>116.66493962247199</c:v>
                </c:pt>
                <c:pt idx="2">
                  <c:v>108.54520794766972</c:v>
                </c:pt>
                <c:pt idx="3">
                  <c:v>104.16152190262966</c:v>
                </c:pt>
                <c:pt idx="4">
                  <c:v>101.45309427836419</c:v>
                </c:pt>
                <c:pt idx="5">
                  <c:v>99.625061348888053</c:v>
                </c:pt>
                <c:pt idx="6">
                  <c:v>98.313472192123101</c:v>
                </c:pt>
                <c:pt idx="7">
                  <c:v>97.329708214509424</c:v>
                </c:pt>
                <c:pt idx="8">
                  <c:v>96.56668099561287</c:v>
                </c:pt>
                <c:pt idx="9">
                  <c:v>95.959219519763707</c:v>
                </c:pt>
                <c:pt idx="10">
                  <c:v>93.340097466285656</c:v>
                </c:pt>
                <c:pt idx="11">
                  <c:v>92.620196451502537</c:v>
                </c:pt>
                <c:pt idx="12">
                  <c:v>92.377566300175573</c:v>
                </c:pt>
                <c:pt idx="13">
                  <c:v>92.326074664902663</c:v>
                </c:pt>
                <c:pt idx="14">
                  <c:v>92.370186016563181</c:v>
                </c:pt>
                <c:pt idx="15">
                  <c:v>92.46892480164135</c:v>
                </c:pt>
                <c:pt idx="16">
                  <c:v>92.601792842527558</c:v>
                </c:pt>
                <c:pt idx="17">
                  <c:v>92.757397233578104</c:v>
                </c:pt>
                <c:pt idx="18">
                  <c:v>92.928898996037319</c:v>
                </c:pt>
                <c:pt idx="19">
                  <c:v>94.990781813615939</c:v>
                </c:pt>
                <c:pt idx="20">
                  <c:v>97.232842194422247</c:v>
                </c:pt>
                <c:pt idx="21">
                  <c:v>99.506001189974995</c:v>
                </c:pt>
                <c:pt idx="22">
                  <c:v>101.77613011152494</c:v>
                </c:pt>
                <c:pt idx="23">
                  <c:v>104.02837829716402</c:v>
                </c:pt>
                <c:pt idx="24">
                  <c:v>106.25352356419693</c:v>
                </c:pt>
                <c:pt idx="25">
                  <c:v>108.44457036818172</c:v>
                </c:pt>
                <c:pt idx="26">
                  <c:v>110.59561938422344</c:v>
                </c:pt>
                <c:pt idx="27">
                  <c:v>112.70141286861458</c:v>
                </c:pt>
                <c:pt idx="28">
                  <c:v>122.39171604590618</c:v>
                </c:pt>
                <c:pt idx="29">
                  <c:v>130.30529630518234</c:v>
                </c:pt>
                <c:pt idx="30">
                  <c:v>135.87613680142192</c:v>
                </c:pt>
                <c:pt idx="31">
                  <c:v>138.19405386302674</c:v>
                </c:pt>
                <c:pt idx="32">
                  <c:v>135.36314615198157</c:v>
                </c:pt>
                <c:pt idx="33">
                  <c:v>123.41872981842783</c:v>
                </c:pt>
                <c:pt idx="34">
                  <c:v>98.687826169501719</c:v>
                </c:pt>
                <c:pt idx="35">
                  <c:v>72.142907182417218</c:v>
                </c:pt>
                <c:pt idx="36">
                  <c:v>56.743899704730808</c:v>
                </c:pt>
                <c:pt idx="37">
                  <c:v>49.678906472364048</c:v>
                </c:pt>
                <c:pt idx="38">
                  <c:v>46.664646194928764</c:v>
                </c:pt>
                <c:pt idx="39">
                  <c:v>45.587277516607486</c:v>
                </c:pt>
                <c:pt idx="40">
                  <c:v>45.478443775442003</c:v>
                </c:pt>
                <c:pt idx="41">
                  <c:v>45.86829997474598</c:v>
                </c:pt>
                <c:pt idx="42">
                  <c:v>46.513594637151186</c:v>
                </c:pt>
                <c:pt idx="43">
                  <c:v>47.281757963225488</c:v>
                </c:pt>
                <c:pt idx="44">
                  <c:v>48.097930286059977</c:v>
                </c:pt>
                <c:pt idx="45">
                  <c:v>48.918984863445274</c:v>
                </c:pt>
                <c:pt idx="46">
                  <c:v>49.719984701022071</c:v>
                </c:pt>
                <c:pt idx="47">
                  <c:v>50.486753155523587</c:v>
                </c:pt>
                <c:pt idx="48">
                  <c:v>51.211624837474545</c:v>
                </c:pt>
                <c:pt idx="49">
                  <c:v>51.890931690152314</c:v>
                </c:pt>
                <c:pt idx="50">
                  <c:v>52.523474593646839</c:v>
                </c:pt>
                <c:pt idx="51">
                  <c:v>53.109573945953983</c:v>
                </c:pt>
                <c:pt idx="52">
                  <c:v>53.650470165080833</c:v>
                </c:pt>
                <c:pt idx="53">
                  <c:v>54.147940753417942</c:v>
                </c:pt>
                <c:pt idx="54">
                  <c:v>54.604054057812931</c:v>
                </c:pt>
                <c:pt idx="55">
                  <c:v>55.02101071708654</c:v>
                </c:pt>
                <c:pt idx="56">
                  <c:v>55.4010420882814</c:v>
                </c:pt>
                <c:pt idx="57">
                  <c:v>55.746346060813408</c:v>
                </c:pt>
                <c:pt idx="58">
                  <c:v>56.059047567501239</c:v>
                </c:pt>
                <c:pt idx="59">
                  <c:v>56.341175464236258</c:v>
                </c:pt>
                <c:pt idx="60">
                  <c:v>56.594650254274896</c:v>
                </c:pt>
                <c:pt idx="61">
                  <c:v>56.821278961642861</c:v>
                </c:pt>
                <c:pt idx="62">
                  <c:v>57.022754665438484</c:v>
                </c:pt>
                <c:pt idx="63">
                  <c:v>57.200659012615901</c:v>
                </c:pt>
                <c:pt idx="64">
                  <c:v>57.356466569621716</c:v>
                </c:pt>
                <c:pt idx="65">
                  <c:v>57.491550241698363</c:v>
                </c:pt>
                <c:pt idx="66">
                  <c:v>57.60718724029914</c:v>
                </c:pt>
                <c:pt idx="67">
                  <c:v>57.704565251697417</c:v>
                </c:pt>
                <c:pt idx="68">
                  <c:v>57.784788578660681</c:v>
                </c:pt>
                <c:pt idx="69">
                  <c:v>57.848884108873492</c:v>
                </c:pt>
                <c:pt idx="70">
                  <c:v>57.897807020081856</c:v>
                </c:pt>
                <c:pt idx="71">
                  <c:v>57.932446170509309</c:v>
                </c:pt>
                <c:pt idx="72">
                  <c:v>57.953629149344337</c:v>
                </c:pt>
                <c:pt idx="73">
                  <c:v>57.962126979751375</c:v>
                </c:pt>
                <c:pt idx="74">
                  <c:v>57.958658478504177</c:v>
                </c:pt>
                <c:pt idx="75">
                  <c:v>57.943894283808064</c:v>
                </c:pt>
                <c:pt idx="76">
                  <c:v>57.918460567430373</c:v>
                </c:pt>
                <c:pt idx="77">
                  <c:v>57.882942449805839</c:v>
                </c:pt>
                <c:pt idx="78">
                  <c:v>57.837887137954809</c:v>
                </c:pt>
                <c:pt idx="79">
                  <c:v>57.783806806293669</c:v>
                </c:pt>
                <c:pt idx="80">
                  <c:v>57.721181240046946</c:v>
                </c:pt>
                <c:pt idx="81">
                  <c:v>57.650460260210195</c:v>
                </c:pt>
                <c:pt idx="82">
                  <c:v>57.572065948013702</c:v>
                </c:pt>
                <c:pt idx="83">
                  <c:v>57.48639468571362</c:v>
                </c:pt>
                <c:pt idx="84">
                  <c:v>57.393819029358212</c:v>
                </c:pt>
                <c:pt idx="85">
                  <c:v>57.294689427991756</c:v>
                </c:pt>
                <c:pt idx="86">
                  <c:v>57.189335802606593</c:v>
                </c:pt>
                <c:pt idx="87">
                  <c:v>57.078068997048476</c:v>
                </c:pt>
                <c:pt idx="88">
                  <c:v>56.961182112037804</c:v>
                </c:pt>
                <c:pt idx="89">
                  <c:v>56.838951732496966</c:v>
                </c:pt>
                <c:pt idx="90">
                  <c:v>56.711639057469824</c:v>
                </c:pt>
                <c:pt idx="91">
                  <c:v>56.579490941090071</c:v>
                </c:pt>
                <c:pt idx="92">
                  <c:v>56.442740852289901</c:v>
                </c:pt>
                <c:pt idx="93">
                  <c:v>56.301609760244546</c:v>
                </c:pt>
                <c:pt idx="94">
                  <c:v>56.156306951911247</c:v>
                </c:pt>
                <c:pt idx="95">
                  <c:v>56.007030787443242</c:v>
                </c:pt>
                <c:pt idx="96">
                  <c:v>55.8539693987329</c:v>
                </c:pt>
                <c:pt idx="97">
                  <c:v>55.697301335861368</c:v>
                </c:pt>
                <c:pt idx="98">
                  <c:v>55.537196165798889</c:v>
                </c:pt>
                <c:pt idx="99">
                  <c:v>55.373815027309433</c:v>
                </c:pt>
                <c:pt idx="100">
                  <c:v>55.207311145655211</c:v>
                </c:pt>
                <c:pt idx="101">
                  <c:v>55.037830310378766</c:v>
                </c:pt>
                <c:pt idx="102">
                  <c:v>54.865511319145355</c:v>
                </c:pt>
                <c:pt idx="103">
                  <c:v>54.690486390367141</c:v>
                </c:pt>
                <c:pt idx="104">
                  <c:v>54.512881547090316</c:v>
                </c:pt>
                <c:pt idx="105">
                  <c:v>54.332816974409766</c:v>
                </c:pt>
                <c:pt idx="106">
                  <c:v>54.150407352480087</c:v>
                </c:pt>
                <c:pt idx="107">
                  <c:v>53.965762167013409</c:v>
                </c:pt>
                <c:pt idx="108">
                  <c:v>53.778985998991956</c:v>
                </c:pt>
                <c:pt idx="109">
                  <c:v>53.590178795178716</c:v>
                </c:pt>
                <c:pt idx="110">
                  <c:v>53.399436120874014</c:v>
                </c:pt>
                <c:pt idx="111">
                  <c:v>53.20684939624627</c:v>
                </c:pt>
                <c:pt idx="112">
                  <c:v>53.012506117454862</c:v>
                </c:pt>
                <c:pt idx="113">
                  <c:v>52.816490063681513</c:v>
                </c:pt>
                <c:pt idx="114">
                  <c:v>52.618881491098421</c:v>
                </c:pt>
                <c:pt idx="115">
                  <c:v>52.419757314714175</c:v>
                </c:pt>
                <c:pt idx="116">
                  <c:v>52.219191278966179</c:v>
                </c:pt>
                <c:pt idx="117">
                  <c:v>52.017254117857803</c:v>
                </c:pt>
                <c:pt idx="118">
                  <c:v>51.81401370537489</c:v>
                </c:pt>
                <c:pt idx="119">
                  <c:v>51.609535196859724</c:v>
                </c:pt>
                <c:pt idx="120">
                  <c:v>51.403881161966751</c:v>
                </c:pt>
                <c:pt idx="121">
                  <c:v>51.19711170977746</c:v>
                </c:pt>
                <c:pt idx="122">
                  <c:v>50.989284606605963</c:v>
                </c:pt>
                <c:pt idx="123">
                  <c:v>50.780455386988251</c:v>
                </c:pt>
                <c:pt idx="124">
                  <c:v>50.570677458309376</c:v>
                </c:pt>
                <c:pt idx="125">
                  <c:v>50.360002199490367</c:v>
                </c:pt>
                <c:pt idx="126">
                  <c:v>50.148479054124039</c:v>
                </c:pt>
                <c:pt idx="127">
                  <c:v>49.93615561842131</c:v>
                </c:pt>
                <c:pt idx="128">
                  <c:v>49.723077724302243</c:v>
                </c:pt>
                <c:pt idx="129">
                  <c:v>49.509289517943699</c:v>
                </c:pt>
                <c:pt idx="130">
                  <c:v>49.294833534069994</c:v>
                </c:pt>
                <c:pt idx="131">
                  <c:v>49.079750766256353</c:v>
                </c:pt>
                <c:pt idx="132">
                  <c:v>48.864080733492528</c:v>
                </c:pt>
                <c:pt idx="133">
                  <c:v>48.64786154323852</c:v>
                </c:pt>
                <c:pt idx="134">
                  <c:v>48.431129951188268</c:v>
                </c:pt>
                <c:pt idx="135">
                  <c:v>48.213921417940412</c:v>
                </c:pt>
                <c:pt idx="136">
                  <c:v>47.996270162764091</c:v>
                </c:pt>
                <c:pt idx="137">
                  <c:v>47.778209214633421</c:v>
                </c:pt>
                <c:pt idx="138">
                  <c:v>47.559770460692448</c:v>
                </c:pt>
                <c:pt idx="139">
                  <c:v>47.34098469230284</c:v>
                </c:pt>
                <c:pt idx="140">
                  <c:v>47.121881648814878</c:v>
                </c:pt>
                <c:pt idx="141">
                  <c:v>46.902490059194179</c:v>
                </c:pt>
                <c:pt idx="142">
                  <c:v>46.682837681627745</c:v>
                </c:pt>
                <c:pt idx="143">
                  <c:v>46.462951341223857</c:v>
                </c:pt>
                <c:pt idx="144">
                  <c:v>46.242856965915024</c:v>
                </c:pt>
                <c:pt idx="145">
                  <c:v>46.022579620663947</c:v>
                </c:pt>
                <c:pt idx="146">
                  <c:v>45.80214354006705</c:v>
                </c:pt>
                <c:pt idx="147">
                  <c:v>45.581572159445301</c:v>
                </c:pt>
                <c:pt idx="148">
                  <c:v>45.360888144504372</c:v>
                </c:pt>
                <c:pt idx="149">
                  <c:v>45.140113419642063</c:v>
                </c:pt>
                <c:pt idx="150">
                  <c:v>44.91926919497692</c:v>
                </c:pt>
                <c:pt idx="151">
                  <c:v>44.698375992165495</c:v>
                </c:pt>
                <c:pt idx="152">
                  <c:v>44.477453669074009</c:v>
                </c:pt>
                <c:pt idx="153">
                  <c:v>44.25652144336334</c:v>
                </c:pt>
                <c:pt idx="154">
                  <c:v>44.03559791504594</c:v>
                </c:pt>
                <c:pt idx="155">
                  <c:v>43.814701088066869</c:v>
                </c:pt>
                <c:pt idx="156">
                  <c:v>43.593848390959693</c:v>
                </c:pt>
                <c:pt idx="157">
                  <c:v>43.373056696625326</c:v>
                </c:pt>
                <c:pt idx="158">
                  <c:v>43.152342341277091</c:v>
                </c:pt>
                <c:pt idx="159">
                  <c:v>42.931721142594995</c:v>
                </c:pt>
                <c:pt idx="160">
                  <c:v>42.711208417128603</c:v>
                </c:pt>
                <c:pt idx="161">
                  <c:v>42.490818996985752</c:v>
                </c:pt>
                <c:pt idx="162">
                  <c:v>42.270567245842386</c:v>
                </c:pt>
                <c:pt idx="163">
                  <c:v>42.050467074306226</c:v>
                </c:pt>
                <c:pt idx="164">
                  <c:v>41.83053195466681</c:v>
                </c:pt>
                <c:pt idx="165">
                  <c:v>41.610774935060306</c:v>
                </c:pt>
                <c:pt idx="166">
                  <c:v>41.391208653077541</c:v>
                </c:pt>
                <c:pt idx="167">
                  <c:v>41.171845348841799</c:v>
                </c:pt>
                <c:pt idx="168">
                  <c:v>40.952696877581246</c:v>
                </c:pt>
                <c:pt idx="169">
                  <c:v>40.733774721719726</c:v>
                </c:pt>
                <c:pt idx="170">
                  <c:v>40.51509000250752</c:v>
                </c:pt>
                <c:pt idx="171">
                  <c:v>40.296653491214727</c:v>
                </c:pt>
                <c:pt idx="172">
                  <c:v>40.078475619906044</c:v>
                </c:pt>
                <c:pt idx="173">
                  <c:v>39.860566491815916</c:v>
                </c:pt>
                <c:pt idx="174">
                  <c:v>39.642935891343285</c:v>
                </c:pt>
                <c:pt idx="175">
                  <c:v>39.425593293681004</c:v>
                </c:pt>
                <c:pt idx="176">
                  <c:v>39.208547874098258</c:v>
                </c:pt>
                <c:pt idx="177">
                  <c:v>38.991808516889336</c:v>
                </c:pt>
                <c:pt idx="178">
                  <c:v>38.775383824004535</c:v>
                </c:pt>
                <c:pt idx="179">
                  <c:v>38.559282123376676</c:v>
                </c:pt>
                <c:pt idx="180">
                  <c:v>38.343511476955996</c:v>
                </c:pt>
                <c:pt idx="181">
                  <c:v>38.128079688466357</c:v>
                </c:pt>
                <c:pt idx="182">
                  <c:v>37.912994310894078</c:v>
                </c:pt>
                <c:pt idx="183">
                  <c:v>37.69826265372123</c:v>
                </c:pt>
                <c:pt idx="184">
                  <c:v>37.483891789913343</c:v>
                </c:pt>
                <c:pt idx="185">
                  <c:v>37.269888562672236</c:v>
                </c:pt>
                <c:pt idx="186">
                  <c:v>37.056259591963567</c:v>
                </c:pt>
                <c:pt idx="187">
                  <c:v>36.843011280827909</c:v>
                </c:pt>
                <c:pt idx="188">
                  <c:v>36.630149821484537</c:v>
                </c:pt>
                <c:pt idx="189">
                  <c:v>36.417681201235979</c:v>
                </c:pt>
                <c:pt idx="190">
                  <c:v>36.205611208181551</c:v>
                </c:pt>
                <c:pt idx="191">
                  <c:v>35.993945436746941</c:v>
                </c:pt>
                <c:pt idx="192">
                  <c:v>35.782689293037663</c:v>
                </c:pt>
                <c:pt idx="193">
                  <c:v>35.57184800002284</c:v>
                </c:pt>
                <c:pt idx="194">
                  <c:v>35.361426602555895</c:v>
                </c:pt>
                <c:pt idx="195">
                  <c:v>35.151429972238617</c:v>
                </c:pt>
                <c:pt idx="196">
                  <c:v>34.941862812134474</c:v>
                </c:pt>
                <c:pt idx="197">
                  <c:v>34.732729661336464</c:v>
                </c:pt>
                <c:pt idx="198">
                  <c:v>34.524034899396128</c:v>
                </c:pt>
                <c:pt idx="199">
                  <c:v>34.315782750616961</c:v>
                </c:pt>
                <c:pt idx="200">
                  <c:v>34.107977288219359</c:v>
                </c:pt>
                <c:pt idx="201">
                  <c:v>33.900622438380452</c:v>
                </c:pt>
                <c:pt idx="202">
                  <c:v>33.693721984153456</c:v>
                </c:pt>
                <c:pt idx="203">
                  <c:v>33.487279569271493</c:v>
                </c:pt>
                <c:pt idx="204">
                  <c:v>33.281298701839575</c:v>
                </c:pt>
                <c:pt idx="205">
                  <c:v>33.075782757918972</c:v>
                </c:pt>
                <c:pt idx="206">
                  <c:v>32.870734985007431</c:v>
                </c:pt>
                <c:pt idx="207">
                  <c:v>32.66615850541902</c:v>
                </c:pt>
                <c:pt idx="208">
                  <c:v>32.462056319567694</c:v>
                </c:pt>
                <c:pt idx="209">
                  <c:v>32.258431309156578</c:v>
                </c:pt>
                <c:pt idx="210">
                  <c:v>32.055286240277866</c:v>
                </c:pt>
                <c:pt idx="211">
                  <c:v>31.852623766424443</c:v>
                </c:pt>
                <c:pt idx="212">
                  <c:v>31.650446431418459</c:v>
                </c:pt>
                <c:pt idx="213">
                  <c:v>31.448756672257389</c:v>
                </c:pt>
                <c:pt idx="214">
                  <c:v>31.247556821882199</c:v>
                </c:pt>
                <c:pt idx="215">
                  <c:v>31.046849111868539</c:v>
                </c:pt>
                <c:pt idx="216">
                  <c:v>30.846635675045263</c:v>
                </c:pt>
                <c:pt idx="217">
                  <c:v>30.646918548040702</c:v>
                </c:pt>
                <c:pt idx="218">
                  <c:v>30.44769967376098</c:v>
                </c:pt>
                <c:pt idx="219">
                  <c:v>30.248980903800657</c:v>
                </c:pt>
                <c:pt idx="220">
                  <c:v>30.050764000789457</c:v>
                </c:pt>
                <c:pt idx="221">
                  <c:v>29.85305064067623</c:v>
                </c:pt>
                <c:pt idx="222">
                  <c:v>29.655842414952048</c:v>
                </c:pt>
                <c:pt idx="223">
                  <c:v>29.459140832815109</c:v>
                </c:pt>
                <c:pt idx="224">
                  <c:v>29.262947323278269</c:v>
                </c:pt>
                <c:pt idx="225">
                  <c:v>29.067263237221738</c:v>
                </c:pt>
                <c:pt idx="226">
                  <c:v>27.138685848616319</c:v>
                </c:pt>
                <c:pt idx="227">
                  <c:v>25.262027433226535</c:v>
                </c:pt>
                <c:pt idx="228">
                  <c:v>23.437619788265863</c:v>
                </c:pt>
                <c:pt idx="229">
                  <c:v>21.66534919539103</c:v>
                </c:pt>
                <c:pt idx="230">
                  <c:v>19.944760621484562</c:v>
                </c:pt>
                <c:pt idx="231">
                  <c:v>18.275139706023936</c:v>
                </c:pt>
                <c:pt idx="232">
                  <c:v>16.655577509263793</c:v>
                </c:pt>
                <c:pt idx="233">
                  <c:v>15.085021751809506</c:v>
                </c:pt>
                <c:pt idx="234">
                  <c:v>13.562317389427761</c:v>
                </c:pt>
                <c:pt idx="235">
                  <c:v>12.086238720659424</c:v>
                </c:pt>
                <c:pt idx="236">
                  <c:v>10.655514744305606</c:v>
                </c:pt>
                <c:pt idx="237">
                  <c:v>9.2688491203489605</c:v>
                </c:pt>
                <c:pt idx="238">
                  <c:v>7.9249358087220685</c:v>
                </c:pt>
                <c:pt idx="239">
                  <c:v>6.6224712432920398</c:v>
                </c:pt>
                <c:pt idx="240">
                  <c:v>5.360163727952596</c:v>
                </c:pt>
                <c:pt idx="241">
                  <c:v>4.1367406067272725</c:v>
                </c:pt>
                <c:pt idx="242">
                  <c:v>2.9509536522190842</c:v>
                </c:pt>
                <c:pt idx="243">
                  <c:v>1.8015830306048315</c:v>
                </c:pt>
                <c:pt idx="244">
                  <c:v>0.68744013214183042</c:v>
                </c:pt>
                <c:pt idx="245">
                  <c:v>-0.3926304996394947</c:v>
                </c:pt>
                <c:pt idx="246">
                  <c:v>-1.4397499519377845</c:v>
                </c:pt>
                <c:pt idx="247">
                  <c:v>-2.4550042881886327</c:v>
                </c:pt>
                <c:pt idx="248">
                  <c:v>-3.4394443328702096</c:v>
                </c:pt>
                <c:pt idx="249">
                  <c:v>-4.3940857972692697</c:v>
                </c:pt>
                <c:pt idx="250">
                  <c:v>-5.3199096672015003</c:v>
                </c:pt>
                <c:pt idx="251">
                  <c:v>-6.2178627893277962</c:v>
                </c:pt>
                <c:pt idx="252">
                  <c:v>-7.0888586053799827</c:v>
                </c:pt>
                <c:pt idx="253">
                  <c:v>-7.9337779938551876</c:v>
                </c:pt>
                <c:pt idx="254">
                  <c:v>-8.7534701870236802</c:v>
                </c:pt>
                <c:pt idx="255">
                  <c:v>-9.5487537377860576</c:v>
                </c:pt>
                <c:pt idx="256">
                  <c:v>-10.32041751631391</c:v>
                </c:pt>
                <c:pt idx="257">
                  <c:v>-11.069221720755877</c:v>
                </c:pt>
                <c:pt idx="258">
                  <c:v>-11.795898889792994</c:v>
                </c:pt>
                <c:pt idx="259">
                  <c:v>-12.501154907633236</c:v>
                </c:pt>
                <c:pt idx="260">
                  <c:v>-13.18566999428964</c:v>
                </c:pt>
                <c:pt idx="261">
                  <c:v>-13.850099675784918</c:v>
                </c:pt>
                <c:pt idx="262">
                  <c:v>-14.495075730360014</c:v>
                </c:pt>
                <c:pt idx="263">
                  <c:v>-15.12120710790478</c:v>
                </c:pt>
                <c:pt idx="264">
                  <c:v>-15.729080820729024</c:v>
                </c:pt>
                <c:pt idx="265">
                  <c:v>-16.319262804503154</c:v>
                </c:pt>
                <c:pt idx="266">
                  <c:v>-16.892298748752268</c:v>
                </c:pt>
                <c:pt idx="267">
                  <c:v>-17.448714896719736</c:v>
                </c:pt>
                <c:pt idx="268">
                  <c:v>-17.989018814746885</c:v>
                </c:pt>
                <c:pt idx="269">
                  <c:v>-18.513700131569664</c:v>
                </c:pt>
                <c:pt idx="270">
                  <c:v>-19.023231248120339</c:v>
                </c:pt>
                <c:pt idx="271">
                  <c:v>-19.518068018562701</c:v>
                </c:pt>
                <c:pt idx="272">
                  <c:v>-19.998650403385511</c:v>
                </c:pt>
                <c:pt idx="273">
                  <c:v>-20.465403095447726</c:v>
                </c:pt>
                <c:pt idx="274">
                  <c:v>-20.918736119910761</c:v>
                </c:pt>
                <c:pt idx="275">
                  <c:v>-21.359045409014271</c:v>
                </c:pt>
                <c:pt idx="276">
                  <c:v>-21.786713352662588</c:v>
                </c:pt>
                <c:pt idx="277">
                  <c:v>-22.202109325781635</c:v>
                </c:pt>
                <c:pt idx="278">
                  <c:v>-22.605590193397688</c:v>
                </c:pt>
                <c:pt idx="279">
                  <c:v>-22.997500794366857</c:v>
                </c:pt>
                <c:pt idx="280">
                  <c:v>-23.378174404662445</c:v>
                </c:pt>
                <c:pt idx="281">
                  <c:v>-23.747933181100308</c:v>
                </c:pt>
                <c:pt idx="282">
                  <c:v>-24.107088586352432</c:v>
                </c:pt>
                <c:pt idx="283">
                  <c:v>-24.455941796068146</c:v>
                </c:pt>
                <c:pt idx="284">
                  <c:v>-24.794784088892413</c:v>
                </c:pt>
                <c:pt idx="285">
                  <c:v>-25.123897220137337</c:v>
                </c:pt>
                <c:pt idx="286">
                  <c:v>-25.443553779832229</c:v>
                </c:pt>
                <c:pt idx="287">
                  <c:v>-25.754017535847083</c:v>
                </c:pt>
                <c:pt idx="288">
                  <c:v>-26.055543762753842</c:v>
                </c:pt>
                <c:pt idx="289">
                  <c:v>-26.348379557058905</c:v>
                </c:pt>
                <c:pt idx="290">
                  <c:v>-26.632764139414576</c:v>
                </c:pt>
                <c:pt idx="291">
                  <c:v>-26.908929144386974</c:v>
                </c:pt>
                <c:pt idx="292">
                  <c:v>-27.177098898332787</c:v>
                </c:pt>
                <c:pt idx="293">
                  <c:v>-27.437490685911882</c:v>
                </c:pt>
                <c:pt idx="294">
                  <c:v>-27.690315005737631</c:v>
                </c:pt>
                <c:pt idx="295">
                  <c:v>-27.935775815644746</c:v>
                </c:pt>
                <c:pt idx="296">
                  <c:v>-28.174070768030788</c:v>
                </c:pt>
                <c:pt idx="297">
                  <c:v>-28.405391435707287</c:v>
                </c:pt>
                <c:pt idx="298">
                  <c:v>-28.629923528676585</c:v>
                </c:pt>
                <c:pt idx="299">
                  <c:v>-28.847847102229082</c:v>
                </c:pt>
                <c:pt idx="300">
                  <c:v>-29.059336756740464</c:v>
                </c:pt>
                <c:pt idx="301">
                  <c:v>-29.264561829527764</c:v>
                </c:pt>
                <c:pt idx="302">
                  <c:v>-29.463686579108867</c:v>
                </c:pt>
                <c:pt idx="303">
                  <c:v>-29.656870362192763</c:v>
                </c:pt>
                <c:pt idx="304">
                  <c:v>-29.844267803713677</c:v>
                </c:pt>
                <c:pt idx="305">
                  <c:v>-30.026028960207384</c:v>
                </c:pt>
                <c:pt idx="306">
                  <c:v>-30.202299476813863</c:v>
                </c:pt>
                <c:pt idx="307">
                  <c:v>-30.373220738179498</c:v>
                </c:pt>
                <c:pt idx="308">
                  <c:v>-30.538930013516051</c:v>
                </c:pt>
                <c:pt idx="309">
                  <c:v>-30.699560596066135</c:v>
                </c:pt>
                <c:pt idx="310">
                  <c:v>-30.855241937209996</c:v>
                </c:pt>
                <c:pt idx="311">
                  <c:v>-31.006099775440248</c:v>
                </c:pt>
                <c:pt idx="312">
                  <c:v>-31.152256260418994</c:v>
                </c:pt>
                <c:pt idx="313">
                  <c:v>-31.293830072324681</c:v>
                </c:pt>
                <c:pt idx="314">
                  <c:v>-31.430936536683845</c:v>
                </c:pt>
                <c:pt idx="315">
                  <c:v>-31.563687734876282</c:v>
                </c:pt>
                <c:pt idx="316">
                  <c:v>-31.692192610492754</c:v>
                </c:pt>
                <c:pt idx="317">
                  <c:v>-31.816557071717369</c:v>
                </c:pt>
                <c:pt idx="318">
                  <c:v>-31.936884089897148</c:v>
                </c:pt>
                <c:pt idx="319">
                  <c:v>-32.053273794456999</c:v>
                </c:pt>
                <c:pt idx="320">
                  <c:v>-32.165823564308312</c:v>
                </c:pt>
                <c:pt idx="321">
                  <c:v>-32.27462811589541</c:v>
                </c:pt>
                <c:pt idx="322">
                  <c:v>-32.379779588015992</c:v>
                </c:pt>
                <c:pt idx="323">
                  <c:v>-32.481367623546532</c:v>
                </c:pt>
                <c:pt idx="324">
                  <c:v>-32.579479448198299</c:v>
                </c:pt>
                <c:pt idx="325">
                  <c:v>-32.674199946422533</c:v>
                </c:pt>
                <c:pt idx="326">
                  <c:v>-32.765611734580602</c:v>
                </c:pt>
                <c:pt idx="327">
                  <c:v>-32.853795231487567</c:v>
                </c:pt>
                <c:pt idx="328">
                  <c:v>-32.938828726434679</c:v>
                </c:pt>
                <c:pt idx="329">
                  <c:v>-33.020788444790497</c:v>
                </c:pt>
                <c:pt idx="330">
                  <c:v>-33.099748611277164</c:v>
                </c:pt>
                <c:pt idx="331">
                  <c:v>-33.175781511013099</c:v>
                </c:pt>
                <c:pt idx="332">
                  <c:v>-33.2489575484108</c:v>
                </c:pt>
                <c:pt idx="333">
                  <c:v>-33.319345304012785</c:v>
                </c:pt>
                <c:pt idx="334">
                  <c:v>-33.387011589347736</c:v>
                </c:pt>
                <c:pt idx="335">
                  <c:v>-33.452021499882648</c:v>
                </c:pt>
                <c:pt idx="336">
                  <c:v>-33.514438466145805</c:v>
                </c:pt>
                <c:pt idx="337">
                  <c:v>-33.574324303091004</c:v>
                </c:pt>
                <c:pt idx="338">
                  <c:v>-33.631739257770789</c:v>
                </c:pt>
                <c:pt idx="339">
                  <c:v>-33.686742055384116</c:v>
                </c:pt>
                <c:pt idx="340">
                  <c:v>-33.739389943759932</c:v>
                </c:pt>
                <c:pt idx="341">
                  <c:v>-33.789738736337455</c:v>
                </c:pt>
                <c:pt idx="342">
                  <c:v>-33.837842853699073</c:v>
                </c:pt>
                <c:pt idx="343">
                  <c:v>-33.883755363711231</c:v>
                </c:pt>
                <c:pt idx="344">
                  <c:v>-33.927528020326747</c:v>
                </c:pt>
                <c:pt idx="345">
                  <c:v>-33.969211301096863</c:v>
                </c:pt>
                <c:pt idx="346">
                  <c:v>-34.008854443443681</c:v>
                </c:pt>
                <c:pt idx="347">
                  <c:v>-34.046505479737249</c:v>
                </c:pt>
                <c:pt idx="348">
                  <c:v>-34.082211271223485</c:v>
                </c:pt>
                <c:pt idx="349">
                  <c:v>-34.116017540843814</c:v>
                </c:pt>
                <c:pt idx="350">
                  <c:v>-34.147968904989256</c:v>
                </c:pt>
                <c:pt idx="351">
                  <c:v>-34.178108904226491</c:v>
                </c:pt>
                <c:pt idx="352">
                  <c:v>-34.206480033034893</c:v>
                </c:pt>
                <c:pt idx="353">
                  <c:v>-34.233123768589564</c:v>
                </c:pt>
                <c:pt idx="354">
                  <c:v>-34.258080598626037</c:v>
                </c:pt>
                <c:pt idx="355">
                  <c:v>-34.281390048419013</c:v>
                </c:pt>
                <c:pt idx="356">
                  <c:v>-34.303090706908023</c:v>
                </c:pt>
                <c:pt idx="357">
                  <c:v>-34.323220251999629</c:v>
                </c:pt>
                <c:pt idx="358">
                  <c:v>-34.341815475077027</c:v>
                </c:pt>
                <c:pt idx="359">
                  <c:v>-34.358912304743484</c:v>
                </c:pt>
                <c:pt idx="360">
                  <c:v>-34.374545829829117</c:v>
                </c:pt>
                <c:pt idx="361">
                  <c:v>-34.388750321684881</c:v>
                </c:pt>
                <c:pt idx="362">
                  <c:v>-34.401559255790261</c:v>
                </c:pt>
                <c:pt idx="363">
                  <c:v>-34.413005332698788</c:v>
                </c:pt>
                <c:pt idx="364">
                  <c:v>-34.423120498343366</c:v>
                </c:pt>
                <c:pt idx="365">
                  <c:v>-34.431935963725209</c:v>
                </c:pt>
                <c:pt idx="366">
                  <c:v>-34.439482224006724</c:v>
                </c:pt>
                <c:pt idx="367">
                  <c:v>-34.445789077029559</c:v>
                </c:pt>
                <c:pt idx="368">
                  <c:v>-34.450885641277097</c:v>
                </c:pt>
                <c:pt idx="369">
                  <c:v>-34.454800373301026</c:v>
                </c:pt>
                <c:pt idx="370">
                  <c:v>-34.457561084629759</c:v>
                </c:pt>
                <c:pt idx="371">
                  <c:v>-34.459194958176624</c:v>
                </c:pt>
                <c:pt idx="372">
                  <c:v>-34.459728564164863</c:v>
                </c:pt>
                <c:pt idx="373">
                  <c:v>-34.4591878755854</c:v>
                </c:pt>
                <c:pt idx="374">
                  <c:v>-34.457598283203396</c:v>
                </c:pt>
                <c:pt idx="375">
                  <c:v>-34.454984610128577</c:v>
                </c:pt>
                <c:pt idx="376">
                  <c:v>-34.451371125963846</c:v>
                </c:pt>
                <c:pt idx="377">
                  <c:v>-34.446781560546384</c:v>
                </c:pt>
                <c:pt idx="378">
                  <c:v>-34.44123911729443</c:v>
                </c:pt>
                <c:pt idx="379">
                  <c:v>-34.434766486172805</c:v>
                </c:pt>
                <c:pt idx="380">
                  <c:v>-34.427385856289874</c:v>
                </c:pt>
                <c:pt idx="381">
                  <c:v>-34.419118928137692</c:v>
                </c:pt>
                <c:pt idx="382">
                  <c:v>-34.4099869254878</c:v>
                </c:pt>
                <c:pt idx="383">
                  <c:v>-34.400010606951611</c:v>
                </c:pt>
                <c:pt idx="384">
                  <c:v>-34.389210277219718</c:v>
                </c:pt>
                <c:pt idx="385">
                  <c:v>-34.377605797986519</c:v>
                </c:pt>
                <c:pt idx="386">
                  <c:v>-34.365216598573937</c:v>
                </c:pt>
                <c:pt idx="387">
                  <c:v>-34.352061686260669</c:v>
                </c:pt>
                <c:pt idx="388">
                  <c:v>-34.338159656328372</c:v>
                </c:pt>
                <c:pt idx="389">
                  <c:v>-34.323528701833084</c:v>
                </c:pt>
                <c:pt idx="390">
                  <c:v>-34.308186623110487</c:v>
                </c:pt>
                <c:pt idx="391">
                  <c:v>-34.292150837022888</c:v>
                </c:pt>
                <c:pt idx="392">
                  <c:v>-34.275438385957273</c:v>
                </c:pt>
                <c:pt idx="393">
                  <c:v>-34.2580659465807</c:v>
                </c:pt>
                <c:pt idx="394">
                  <c:v>-34.240049838361756</c:v>
                </c:pt>
                <c:pt idx="395">
                  <c:v>-34.221406031864262</c:v>
                </c:pt>
                <c:pt idx="396">
                  <c:v>-34.202150156821091</c:v>
                </c:pt>
                <c:pt idx="397">
                  <c:v>-34.182297509994328</c:v>
                </c:pt>
                <c:pt idx="398">
                  <c:v>-34.161863062828445</c:v>
                </c:pt>
                <c:pt idx="399">
                  <c:v>-34.140861468902216</c:v>
                </c:pt>
                <c:pt idx="400">
                  <c:v>-34.119307071187166</c:v>
                </c:pt>
                <c:pt idx="401">
                  <c:v>-34.097213909115709</c:v>
                </c:pt>
                <c:pt idx="402">
                  <c:v>-34.074595725467248</c:v>
                </c:pt>
                <c:pt idx="403">
                  <c:v>-34.051465973075892</c:v>
                </c:pt>
                <c:pt idx="404">
                  <c:v>-34.027837821366091</c:v>
                </c:pt>
                <c:pt idx="405">
                  <c:v>-34.003724162721056</c:v>
                </c:pt>
                <c:pt idx="406">
                  <c:v>-33.979137618688043</c:v>
                </c:pt>
                <c:pt idx="407">
                  <c:v>-33.954090546026947</c:v>
                </c:pt>
                <c:pt idx="408">
                  <c:v>-33.928595042605195</c:v>
                </c:pt>
                <c:pt idx="409">
                  <c:v>-33.902662953144642</c:v>
                </c:pt>
                <c:pt idx="410">
                  <c:v>-33.87630587482343</c:v>
                </c:pt>
                <c:pt idx="411">
                  <c:v>-33.849535162738448</c:v>
                </c:pt>
                <c:pt idx="412">
                  <c:v>-33.822361935231385</c:v>
                </c:pt>
                <c:pt idx="413">
                  <c:v>-33.794797079082684</c:v>
                </c:pt>
                <c:pt idx="414">
                  <c:v>-33.766851254577176</c:v>
                </c:pt>
                <c:pt idx="415">
                  <c:v>-33.738534900444535</c:v>
                </c:pt>
                <c:pt idx="416">
                  <c:v>-33.709858238678976</c:v>
                </c:pt>
                <c:pt idx="417">
                  <c:v>-33.680831279241147</c:v>
                </c:pt>
                <c:pt idx="418">
                  <c:v>-33.65146382464502</c:v>
                </c:pt>
                <c:pt idx="419">
                  <c:v>-33.621765474433943</c:v>
                </c:pt>
                <c:pt idx="420">
                  <c:v>-33.591745629548114</c:v>
                </c:pt>
                <c:pt idx="421">
                  <c:v>-33.561413496587221</c:v>
                </c:pt>
                <c:pt idx="422">
                  <c:v>-33.530778091970404</c:v>
                </c:pt>
                <c:pt idx="423">
                  <c:v>-33.499848245997043</c:v>
                </c:pt>
                <c:pt idx="424">
                  <c:v>-33.468632606810417</c:v>
                </c:pt>
                <c:pt idx="425">
                  <c:v>-33.437139644267404</c:v>
                </c:pt>
                <c:pt idx="426">
                  <c:v>-33.405377653716869</c:v>
                </c:pt>
                <c:pt idx="427">
                  <c:v>-33.373354759688397</c:v>
                </c:pt>
                <c:pt idx="428">
                  <c:v>-33.341078919494578</c:v>
                </c:pt>
                <c:pt idx="429">
                  <c:v>-33.308557926749444</c:v>
                </c:pt>
                <c:pt idx="430">
                  <c:v>-33.275799414803686</c:v>
                </c:pt>
                <c:pt idx="431">
                  <c:v>-33.242810860101031</c:v>
                </c:pt>
                <c:pt idx="432">
                  <c:v>-33.209599585456033</c:v>
                </c:pt>
                <c:pt idx="433">
                  <c:v>-33.176172763256631</c:v>
                </c:pt>
                <c:pt idx="434">
                  <c:v>-33.142537418592696</c:v>
                </c:pt>
                <c:pt idx="435">
                  <c:v>-33.108700432312816</c:v>
                </c:pt>
                <c:pt idx="436">
                  <c:v>-33.074668544011161</c:v>
                </c:pt>
                <c:pt idx="437">
                  <c:v>-33.040448354945994</c:v>
                </c:pt>
                <c:pt idx="438">
                  <c:v>-33.006046330892445</c:v>
                </c:pt>
                <c:pt idx="439">
                  <c:v>-32.971468804929799</c:v>
                </c:pt>
                <c:pt idx="440">
                  <c:v>-32.936721980166453</c:v>
                </c:pt>
                <c:pt idx="441">
                  <c:v>-32.901811932403348</c:v>
                </c:pt>
                <c:pt idx="442">
                  <c:v>-32.866744612737421</c:v>
                </c:pt>
                <c:pt idx="443">
                  <c:v>-32.831525850106942</c:v>
                </c:pt>
                <c:pt idx="444">
                  <c:v>-32.796161353779951</c:v>
                </c:pt>
                <c:pt idx="445">
                  <c:v>-32.76065671578769</c:v>
                </c:pt>
                <c:pt idx="446">
                  <c:v>-32.725017413303476</c:v>
                </c:pt>
                <c:pt idx="447">
                  <c:v>-32.689248810969303</c:v>
                </c:pt>
                <c:pt idx="448">
                  <c:v>-32.653356163171281</c:v>
                </c:pt>
                <c:pt idx="449">
                  <c:v>-32.617344616264774</c:v>
                </c:pt>
                <c:pt idx="450">
                  <c:v>-32.581219210750845</c:v>
                </c:pt>
                <c:pt idx="451">
                  <c:v>-32.544984883405164</c:v>
                </c:pt>
                <c:pt idx="452">
                  <c:v>-32.508646469360372</c:v>
                </c:pt>
                <c:pt idx="453">
                  <c:v>-32.472208704143554</c:v>
                </c:pt>
                <c:pt idx="454">
                  <c:v>-32.435676225669141</c:v>
                </c:pt>
                <c:pt idx="455">
                  <c:v>-32.399053576188805</c:v>
                </c:pt>
                <c:pt idx="456">
                  <c:v>-32.362345204199443</c:v>
                </c:pt>
                <c:pt idx="457">
                  <c:v>-32.325555466310249</c:v>
                </c:pt>
                <c:pt idx="458">
                  <c:v>-32.288688629069412</c:v>
                </c:pt>
                <c:pt idx="459">
                  <c:v>-32.251748870752039</c:v>
                </c:pt>
                <c:pt idx="460">
                  <c:v>-32.214740283109791</c:v>
                </c:pt>
                <c:pt idx="461">
                  <c:v>-32.177666873083467</c:v>
                </c:pt>
                <c:pt idx="462">
                  <c:v>-32.140532564478917</c:v>
                </c:pt>
                <c:pt idx="463">
                  <c:v>-32.103341199607911</c:v>
                </c:pt>
                <c:pt idx="464">
                  <c:v>-32.066096540894279</c:v>
                </c:pt>
                <c:pt idx="465">
                  <c:v>-32.028802272445603</c:v>
                </c:pt>
                <c:pt idx="466">
                  <c:v>-31.991462001593078</c:v>
                </c:pt>
                <c:pt idx="467">
                  <c:v>-31.954079260397947</c:v>
                </c:pt>
                <c:pt idx="468">
                  <c:v>-31.91665750712707</c:v>
                </c:pt>
                <c:pt idx="469">
                  <c:v>-31.879200127697715</c:v>
                </c:pt>
                <c:pt idx="470">
                  <c:v>-31.841710437092132</c:v>
                </c:pt>
                <c:pt idx="471">
                  <c:v>-31.804191680742747</c:v>
                </c:pt>
                <c:pt idx="472">
                  <c:v>-31.766647035888582</c:v>
                </c:pt>
                <c:pt idx="473">
                  <c:v>-31.729079612904258</c:v>
                </c:pt>
                <c:pt idx="474">
                  <c:v>-31.691492456600685</c:v>
                </c:pt>
                <c:pt idx="475">
                  <c:v>-31.653888547499776</c:v>
                </c:pt>
                <c:pt idx="476">
                  <c:v>-31.616270803082585</c:v>
                </c:pt>
                <c:pt idx="477">
                  <c:v>-31.57864207901207</c:v>
                </c:pt>
                <c:pt idx="478">
                  <c:v>-31.541005170330692</c:v>
                </c:pt>
                <c:pt idx="479">
                  <c:v>-31.503362812634066</c:v>
                </c:pt>
                <c:pt idx="480">
                  <c:v>-31.465717683219907</c:v>
                </c:pt>
                <c:pt idx="481">
                  <c:v>-31.428072402214639</c:v>
                </c:pt>
                <c:pt idx="482">
                  <c:v>-31.390429533676468</c:v>
                </c:pt>
                <c:pt idx="483">
                  <c:v>-31.352791586676346</c:v>
                </c:pt>
                <c:pt idx="484">
                  <c:v>-31.315161016357251</c:v>
                </c:pt>
                <c:pt idx="485">
                  <c:v>-31.277540224972199</c:v>
                </c:pt>
                <c:pt idx="486">
                  <c:v>-31.239931562901091</c:v>
                </c:pt>
                <c:pt idx="487">
                  <c:v>-31.202337329647435</c:v>
                </c:pt>
                <c:pt idx="488">
                  <c:v>-31.164759774815053</c:v>
                </c:pt>
                <c:pt idx="489">
                  <c:v>-31.127201099065246</c:v>
                </c:pt>
                <c:pt idx="490">
                  <c:v>-31.089663455054904</c:v>
                </c:pt>
                <c:pt idx="491">
                  <c:v>-31.052148948356063</c:v>
                </c:pt>
                <c:pt idx="492">
                  <c:v>-31.01465963835696</c:v>
                </c:pt>
                <c:pt idx="493">
                  <c:v>-30.977197539145408</c:v>
                </c:pt>
                <c:pt idx="494">
                  <c:v>-30.939764620374689</c:v>
                </c:pt>
                <c:pt idx="495">
                  <c:v>-30.90236280811223</c:v>
                </c:pt>
                <c:pt idx="496">
                  <c:v>-30.864993985671731</c:v>
                </c:pt>
                <c:pt idx="497">
                  <c:v>-30.827659994428728</c:v>
                </c:pt>
                <c:pt idx="498">
                  <c:v>-30.790362634620209</c:v>
                </c:pt>
                <c:pt idx="499">
                  <c:v>-30.753103666128681</c:v>
                </c:pt>
                <c:pt idx="500">
                  <c:v>-30.715884809250582</c:v>
                </c:pt>
                <c:pt idx="501">
                  <c:v>-30.678707745450026</c:v>
                </c:pt>
                <c:pt idx="502">
                  <c:v>-30.641574118097537</c:v>
                </c:pt>
                <c:pt idx="503">
                  <c:v>-30.604485533194634</c:v>
                </c:pt>
                <c:pt idx="504">
                  <c:v>-30.567443560084229</c:v>
                </c:pt>
                <c:pt idx="505">
                  <c:v>-30.530449732147048</c:v>
                </c:pt>
                <c:pt idx="506">
                  <c:v>-30.493505547484972</c:v>
                </c:pt>
                <c:pt idx="507">
                  <c:v>-30.456612469590738</c:v>
                </c:pt>
                <c:pt idx="508">
                  <c:v>-30.419771928004934</c:v>
                </c:pt>
                <c:pt idx="509">
                  <c:v>-30.382985318960266</c:v>
                </c:pt>
                <c:pt idx="510">
                  <c:v>-30.346254006013311</c:v>
                </c:pt>
                <c:pt idx="511">
                  <c:v>-30.309579320664284</c:v>
                </c:pt>
                <c:pt idx="512">
                  <c:v>-30.272962562964864</c:v>
                </c:pt>
                <c:pt idx="513">
                  <c:v>-30.236405002114083</c:v>
                </c:pt>
                <c:pt idx="514">
                  <c:v>-30.199907877043358</c:v>
                </c:pt>
                <c:pt idx="515">
                  <c:v>-30.163472396989903</c:v>
                </c:pt>
                <c:pt idx="516">
                  <c:v>-30.127099742058988</c:v>
                </c:pt>
                <c:pt idx="517">
                  <c:v>-30.090791063776209</c:v>
                </c:pt>
                <c:pt idx="518">
                  <c:v>-30.054547485628802</c:v>
                </c:pt>
                <c:pt idx="519">
                  <c:v>-30.018370103596226</c:v>
                </c:pt>
                <c:pt idx="520">
                  <c:v>-29.982259986671522</c:v>
                </c:pt>
                <c:pt idx="521">
                  <c:v>-29.946218177372401</c:v>
                </c:pt>
                <c:pt idx="522">
                  <c:v>-29.910245692242256</c:v>
                </c:pt>
                <c:pt idx="523">
                  <c:v>-29.874343522342343</c:v>
                </c:pt>
                <c:pt idx="524">
                  <c:v>-29.838512633734467</c:v>
                </c:pt>
                <c:pt idx="525">
                  <c:v>-29.802753967954061</c:v>
                </c:pt>
                <c:pt idx="526">
                  <c:v>-29.767068442475164</c:v>
                </c:pt>
                <c:pt idx="527">
                  <c:v>-29.731456951165995</c:v>
                </c:pt>
                <c:pt idx="528">
                  <c:v>-29.695920364736395</c:v>
                </c:pt>
                <c:pt idx="529">
                  <c:v>-29.660459531176343</c:v>
                </c:pt>
                <c:pt idx="530">
                  <c:v>-29.625075276186976</c:v>
                </c:pt>
                <c:pt idx="531">
                  <c:v>-29.58976840360279</c:v>
                </c:pt>
                <c:pt idx="532">
                  <c:v>-29.554539695806312</c:v>
                </c:pt>
                <c:pt idx="533">
                  <c:v>-29.519389914135246</c:v>
                </c:pt>
                <c:pt idx="534">
                  <c:v>-29.484319799281423</c:v>
                </c:pt>
                <c:pt idx="535">
                  <c:v>-29.449330071682851</c:v>
                </c:pt>
                <c:pt idx="536">
                  <c:v>-29.414421431908039</c:v>
                </c:pt>
                <c:pt idx="537">
                  <c:v>-29.379594561033514</c:v>
                </c:pt>
                <c:pt idx="538">
                  <c:v>-29.344850121014133</c:v>
                </c:pt>
                <c:pt idx="539">
                  <c:v>-29.310188755046511</c:v>
                </c:pt>
                <c:pt idx="540">
                  <c:v>-29.275611087925682</c:v>
                </c:pt>
                <c:pt idx="541">
                  <c:v>-29.24111772639543</c:v>
                </c:pt>
                <c:pt idx="542">
                  <c:v>-29.206709259491561</c:v>
                </c:pt>
                <c:pt idx="543">
                  <c:v>-29.172386258879385</c:v>
                </c:pt>
                <c:pt idx="544">
                  <c:v>-29.138149279184745</c:v>
                </c:pt>
                <c:pt idx="545">
                  <c:v>-29.103998858318846</c:v>
                </c:pt>
                <c:pt idx="546">
                  <c:v>-29.06993551779712</c:v>
                </c:pt>
                <c:pt idx="547">
                  <c:v>-29.03595976305229</c:v>
                </c:pt>
                <c:pt idx="548">
                  <c:v>-29.002072083741751</c:v>
                </c:pt>
                <c:pt idx="549">
                  <c:v>-28.968272954048871</c:v>
                </c:pt>
                <c:pt idx="550">
                  <c:v>-28.934562832979481</c:v>
                </c:pt>
                <c:pt idx="551">
                  <c:v>-28.90094216465198</c:v>
                </c:pt>
                <c:pt idx="552">
                  <c:v>-28.867411378583085</c:v>
                </c:pt>
                <c:pt idx="553">
                  <c:v>-28.833970889967446</c:v>
                </c:pt>
                <c:pt idx="554">
                  <c:v>-28.800621099952934</c:v>
                </c:pt>
                <c:pt idx="555">
                  <c:v>-28.767362395910254</c:v>
                </c:pt>
                <c:pt idx="556">
                  <c:v>-28.734195151698032</c:v>
                </c:pt>
                <c:pt idx="557">
                  <c:v>-28.701119727922702</c:v>
                </c:pt>
                <c:pt idx="558">
                  <c:v>-28.668136472193993</c:v>
                </c:pt>
                <c:pt idx="559">
                  <c:v>-28.635245719375632</c:v>
                </c:pt>
                <c:pt idx="560">
                  <c:v>-28.602447791831395</c:v>
                </c:pt>
                <c:pt idx="561">
                  <c:v>-28.56974299966646</c:v>
                </c:pt>
                <c:pt idx="562">
                  <c:v>-28.537131640965015</c:v>
                </c:pt>
                <c:pt idx="563">
                  <c:v>-28.50461400202289</c:v>
                </c:pt>
                <c:pt idx="564">
                  <c:v>-28.47219035757621</c:v>
                </c:pt>
                <c:pt idx="565">
                  <c:v>-28.439860971025922</c:v>
                </c:pt>
                <c:pt idx="566">
                  <c:v>-28.407626094658156</c:v>
                </c:pt>
                <c:pt idx="567">
                  <c:v>-28.37548596986062</c:v>
                </c:pt>
                <c:pt idx="568">
                  <c:v>-28.343440827335087</c:v>
                </c:pt>
                <c:pt idx="569">
                  <c:v>-28.311490887306064</c:v>
                </c:pt>
                <c:pt idx="570">
                  <c:v>-28.279636359725259</c:v>
                </c:pt>
                <c:pt idx="571">
                  <c:v>-28.247877444473289</c:v>
                </c:pt>
                <c:pt idx="572">
                  <c:v>-28.216214331556586</c:v>
                </c:pt>
                <c:pt idx="573">
                  <c:v>-28.184647201301544</c:v>
                </c:pt>
                <c:pt idx="574">
                  <c:v>-28.153176224544836</c:v>
                </c:pt>
                <c:pt idx="575">
                  <c:v>-28.121801562820536</c:v>
                </c:pt>
                <c:pt idx="576">
                  <c:v>-28.090523368543188</c:v>
                </c:pt>
                <c:pt idx="577">
                  <c:v>-28.059341785188508</c:v>
                </c:pt>
                <c:pt idx="578">
                  <c:v>-28.028256947470283</c:v>
                </c:pt>
                <c:pt idx="579">
                  <c:v>-27.997268981513855</c:v>
                </c:pt>
                <c:pt idx="580">
                  <c:v>-27.96637800502711</c:v>
                </c:pt>
                <c:pt idx="581">
                  <c:v>-27.935584127467848</c:v>
                </c:pt>
                <c:pt idx="582">
                  <c:v>-27.904887450208292</c:v>
                </c:pt>
                <c:pt idx="583">
                  <c:v>-27.874288066696863</c:v>
                </c:pt>
                <c:pt idx="584">
                  <c:v>-27.84378606261663</c:v>
                </c:pt>
                <c:pt idx="585">
                  <c:v>-27.81338151604109</c:v>
                </c:pt>
                <c:pt idx="586">
                  <c:v>-27.78307449758745</c:v>
                </c:pt>
                <c:pt idx="587">
                  <c:v>-27.752865070566486</c:v>
                </c:pt>
                <c:pt idx="588">
                  <c:v>-27.722753291130402</c:v>
                </c:pt>
                <c:pt idx="589">
                  <c:v>-27.692739208417464</c:v>
                </c:pt>
                <c:pt idx="590">
                  <c:v>-27.662822864694334</c:v>
                </c:pt>
                <c:pt idx="591">
                  <c:v>-27.633004295495851</c:v>
                </c:pt>
                <c:pt idx="592">
                  <c:v>-27.603283529762223</c:v>
                </c:pt>
                <c:pt idx="593">
                  <c:v>-27.573660589973656</c:v>
                </c:pt>
                <c:pt idx="594">
                  <c:v>-27.544135492282777</c:v>
                </c:pt>
                <c:pt idx="595">
                  <c:v>-27.514708246644403</c:v>
                </c:pt>
                <c:pt idx="596">
                  <c:v>-27.485378856943356</c:v>
                </c:pt>
                <c:pt idx="597">
                  <c:v>-27.456147321119573</c:v>
                </c:pt>
                <c:pt idx="598">
                  <c:v>-27.427013631291317</c:v>
                </c:pt>
                <c:pt idx="599">
                  <c:v>-27.397977773875795</c:v>
                </c:pt>
                <c:pt idx="600">
                  <c:v>-27.369039729708049</c:v>
                </c:pt>
                <c:pt idx="601">
                  <c:v>-27.340199474157458</c:v>
                </c:pt>
                <c:pt idx="602">
                  <c:v>-27.311456977242017</c:v>
                </c:pt>
                <c:pt idx="603">
                  <c:v>-27.282812203740917</c:v>
                </c:pt>
                <c:pt idx="604">
                  <c:v>-27.254265113304854</c:v>
                </c:pt>
                <c:pt idx="605">
                  <c:v>-27.225815660564393</c:v>
                </c:pt>
                <c:pt idx="606">
                  <c:v>-25.925651149272142</c:v>
                </c:pt>
                <c:pt idx="607">
                  <c:v>-24.851436856201417</c:v>
                </c:pt>
                <c:pt idx="608">
                  <c:v>-23.976818419948415</c:v>
                </c:pt>
                <c:pt idx="609">
                  <c:v>-23.274165262798618</c:v>
                </c:pt>
                <c:pt idx="610">
                  <c:v>-22.718134646680397</c:v>
                </c:pt>
                <c:pt idx="611">
                  <c:v>-22.286713681738178</c:v>
                </c:pt>
                <c:pt idx="612">
                  <c:v>-21.961247243705969</c:v>
                </c:pt>
                <c:pt idx="613">
                  <c:v>-21.726096245318246</c:v>
                </c:pt>
                <c:pt idx="614">
                  <c:v>-21.568198405588788</c:v>
                </c:pt>
                <c:pt idx="615">
                  <c:v>-21.476641121111555</c:v>
                </c:pt>
                <c:pt idx="616">
                  <c:v>-21.442285195456094</c:v>
                </c:pt>
                <c:pt idx="617">
                  <c:v>-21.457448007133536</c:v>
                </c:pt>
                <c:pt idx="618">
                  <c:v>-21.503767192713781</c:v>
                </c:pt>
                <c:pt idx="619">
                  <c:v>-21.555602398998587</c:v>
                </c:pt>
                <c:pt idx="620">
                  <c:v>-21.612667193638117</c:v>
                </c:pt>
                <c:pt idx="621">
                  <c:v>-21.674692151010248</c:v>
                </c:pt>
                <c:pt idx="622">
                  <c:v>-21.741423686187574</c:v>
                </c:pt>
                <c:pt idx="623">
                  <c:v>-21.812622972378875</c:v>
                </c:pt>
                <c:pt idx="624">
                  <c:v>-21.888064936692643</c:v>
                </c:pt>
                <c:pt idx="625">
                  <c:v>-21.96753732909545</c:v>
                </c:pt>
                <c:pt idx="626">
                  <c:v>-22.050839859559005</c:v>
                </c:pt>
                <c:pt idx="627">
                  <c:v>-22.13778339857538</c:v>
                </c:pt>
                <c:pt idx="628">
                  <c:v>-22.228189236444422</c:v>
                </c:pt>
                <c:pt idx="629">
                  <c:v>-22.321888396989493</c:v>
                </c:pt>
                <c:pt idx="630">
                  <c:v>-22.418721001618195</c:v>
                </c:pt>
                <c:pt idx="631">
                  <c:v>-22.518535679910116</c:v>
                </c:pt>
                <c:pt idx="632">
                  <c:v>-22.621189023175361</c:v>
                </c:pt>
                <c:pt idx="633">
                  <c:v>-22.726545077679958</c:v>
                </c:pt>
                <c:pt idx="634">
                  <c:v>-22.834474874478985</c:v>
                </c:pt>
                <c:pt idx="635">
                  <c:v>-22.944855993027744</c:v>
                </c:pt>
                <c:pt idx="636">
                  <c:v>-23.057572155958951</c:v>
                </c:pt>
                <c:pt idx="637">
                  <c:v>-23.172512852617615</c:v>
                </c:pt>
                <c:pt idx="638">
                  <c:v>-23.289572989135053</c:v>
                </c:pt>
                <c:pt idx="639">
                  <c:v>-23.408652562999066</c:v>
                </c:pt>
                <c:pt idx="640">
                  <c:v>-23.529656360241944</c:v>
                </c:pt>
                <c:pt idx="641">
                  <c:v>-23.652493673517085</c:v>
                </c:pt>
                <c:pt idx="642">
                  <c:v>-23.777078039475072</c:v>
                </c:pt>
                <c:pt idx="643">
                  <c:v>-23.903326993978055</c:v>
                </c:pt>
                <c:pt idx="644">
                  <c:v>-24.031161843808491</c:v>
                </c:pt>
                <c:pt idx="645">
                  <c:v>-24.160507453636569</c:v>
                </c:pt>
                <c:pt idx="646">
                  <c:v>-24.291292047110431</c:v>
                </c:pt>
                <c:pt idx="647">
                  <c:v>-24.423447021023151</c:v>
                </c:pt>
                <c:pt idx="648">
                  <c:v>-24.55690677159572</c:v>
                </c:pt>
                <c:pt idx="649">
                  <c:v>-24.691608531989687</c:v>
                </c:pt>
                <c:pt idx="650">
                  <c:v>-24.827492220235484</c:v>
                </c:pt>
                <c:pt idx="651">
                  <c:v>-24.964500296824895</c:v>
                </c:pt>
                <c:pt idx="652">
                  <c:v>-25.102577631276432</c:v>
                </c:pt>
                <c:pt idx="653">
                  <c:v>-25.241671377035829</c:v>
                </c:pt>
                <c:pt idx="654">
                  <c:v>-25.38173085412339</c:v>
                </c:pt>
                <c:pt idx="655">
                  <c:v>-25.522707438986004</c:v>
                </c:pt>
                <c:pt idx="656">
                  <c:v>-25.664554461051978</c:v>
                </c:pt>
                <c:pt idx="657">
                  <c:v>-25.807227105527602</c:v>
                </c:pt>
                <c:pt idx="658">
                  <c:v>-25.950682322006088</c:v>
                </c:pt>
                <c:pt idx="659">
                  <c:v>-26.09487873849497</c:v>
                </c:pt>
                <c:pt idx="660">
                  <c:v>-26.239776580495857</c:v>
                </c:pt>
                <c:pt idx="661">
                  <c:v>-26.385337594798017</c:v>
                </c:pt>
                <c:pt idx="662">
                  <c:v>-26.531524977672888</c:v>
                </c:pt>
                <c:pt idx="663">
                  <c:v>-26.67830330717868</c:v>
                </c:pt>
                <c:pt idx="664">
                  <c:v>-26.82563847930615</c:v>
                </c:pt>
                <c:pt idx="665">
                  <c:v>-26.97349764771667</c:v>
                </c:pt>
                <c:pt idx="666">
                  <c:v>-27.121849166839439</c:v>
                </c:pt>
                <c:pt idx="667">
                  <c:v>-27.270662538114493</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60.910079500991344</c:v>
                </c:pt>
                <c:pt idx="1">
                  <c:v>56.936681798039935</c:v>
                </c:pt>
                <c:pt idx="2">
                  <c:v>53.928386825226582</c:v>
                </c:pt>
                <c:pt idx="3">
                  <c:v>51.624726358569255</c:v>
                </c:pt>
                <c:pt idx="4">
                  <c:v>49.779895217949218</c:v>
                </c:pt>
                <c:pt idx="5">
                  <c:v>48.247846955424627</c:v>
                </c:pt>
                <c:pt idx="6">
                  <c:v>46.940312541983531</c:v>
                </c:pt>
                <c:pt idx="7">
                  <c:v>45.800980272811309</c:v>
                </c:pt>
                <c:pt idx="8">
                  <c:v>44.792049178609041</c:v>
                </c:pt>
                <c:pt idx="9">
                  <c:v>43.887031064200585</c:v>
                </c:pt>
                <c:pt idx="10">
                  <c:v>37.899125369765812</c:v>
                </c:pt>
                <c:pt idx="11">
                  <c:v>34.383642066344912</c:v>
                </c:pt>
                <c:pt idx="12">
                  <c:v>31.887396774951291</c:v>
                </c:pt>
                <c:pt idx="13">
                  <c:v>29.950705295774391</c:v>
                </c:pt>
                <c:pt idx="14">
                  <c:v>28.368258254885298</c:v>
                </c:pt>
                <c:pt idx="15">
                  <c:v>27.030405887321777</c:v>
                </c:pt>
                <c:pt idx="16">
                  <c:v>25.871654686952638</c:v>
                </c:pt>
                <c:pt idx="17">
                  <c:v>24.849743457806774</c:v>
                </c:pt>
                <c:pt idx="18">
                  <c:v>23.93580916453832</c:v>
                </c:pt>
                <c:pt idx="19">
                  <c:v>17.933089147489561</c:v>
                </c:pt>
                <c:pt idx="20">
                  <c:v>14.44047943308442</c:v>
                </c:pt>
                <c:pt idx="21">
                  <c:v>11.982335514632032</c:v>
                </c:pt>
                <c:pt idx="22">
                  <c:v>10.096006872427745</c:v>
                </c:pt>
                <c:pt idx="23">
                  <c:v>8.575247342385552</c:v>
                </c:pt>
                <c:pt idx="24">
                  <c:v>7.309872231106266</c:v>
                </c:pt>
                <c:pt idx="25">
                  <c:v>6.2339476137625489</c:v>
                </c:pt>
                <c:pt idx="26">
                  <c:v>5.3047867436242955</c:v>
                </c:pt>
                <c:pt idx="27">
                  <c:v>4.4930927767354021</c:v>
                </c:pt>
                <c:pt idx="28">
                  <c:v>1.6163290622890172</c:v>
                </c:pt>
                <c:pt idx="29">
                  <c:v>-6.7321957991583289E-2</c:v>
                </c:pt>
                <c:pt idx="30">
                  <c:v>-1.075511620863834</c:v>
                </c:pt>
                <c:pt idx="31">
                  <c:v>-1.6597439659853197</c:v>
                </c:pt>
                <c:pt idx="32">
                  <c:v>-1.9640854290382281</c:v>
                </c:pt>
                <c:pt idx="33">
                  <c:v>-2.0783542208125199</c:v>
                </c:pt>
                <c:pt idx="34">
                  <c:v>-2.0613725538209779</c:v>
                </c:pt>
                <c:pt idx="35">
                  <c:v>-1.9529295816017647</c:v>
                </c:pt>
                <c:pt idx="36">
                  <c:v>-1.7805735606178836</c:v>
                </c:pt>
                <c:pt idx="37">
                  <c:v>-1.5637164645191968</c:v>
                </c:pt>
                <c:pt idx="38">
                  <c:v>-1.3162241111446547</c:v>
                </c:pt>
                <c:pt idx="39">
                  <c:v>-1.0481048709176664</c:v>
                </c:pt>
                <c:pt idx="40">
                  <c:v>-0.76663973708202116</c:v>
                </c:pt>
                <c:pt idx="41">
                  <c:v>-0.47715492450020874</c:v>
                </c:pt>
                <c:pt idx="42">
                  <c:v>-0.18355960156571674</c:v>
                </c:pt>
                <c:pt idx="43">
                  <c:v>0.11127415231850839</c:v>
                </c:pt>
                <c:pt idx="44">
                  <c:v>0.40523938814362492</c:v>
                </c:pt>
                <c:pt idx="45">
                  <c:v>0.69679745266535242</c:v>
                </c:pt>
                <c:pt idx="46">
                  <c:v>0.98483413826716759</c:v>
                </c:pt>
                <c:pt idx="47">
                  <c:v>1.268553655380948</c:v>
                </c:pt>
                <c:pt idx="48">
                  <c:v>1.5473998919440142</c:v>
                </c:pt>
                <c:pt idx="49">
                  <c:v>1.8209975454840026</c:v>
                </c:pt>
                <c:pt idx="50">
                  <c:v>2.0891078510342971</c:v>
                </c:pt>
                <c:pt idx="51">
                  <c:v>2.3515951116102016</c:v>
                </c:pt>
                <c:pt idx="52">
                  <c:v>2.6084012796865217</c:v>
                </c:pt>
                <c:pt idx="53">
                  <c:v>2.859526577282117</c:v>
                </c:pt>
                <c:pt idx="54">
                  <c:v>3.1050146717220768</c:v>
                </c:pt>
                <c:pt idx="55">
                  <c:v>3.3449413066825482</c:v>
                </c:pt>
                <c:pt idx="56">
                  <c:v>3.5794055666975462</c:v>
                </c:pt>
                <c:pt idx="57">
                  <c:v>3.808523157664883</c:v>
                </c:pt>
                <c:pt idx="58">
                  <c:v>4.0324212368295358</c:v>
                </c:pt>
                <c:pt idx="59">
                  <c:v>4.2512344379229869</c:v>
                </c:pt>
                <c:pt idx="60">
                  <c:v>4.4651018210417046</c:v>
                </c:pt>
                <c:pt idx="61">
                  <c:v>4.6741645399479888</c:v>
                </c:pt>
                <c:pt idx="62">
                  <c:v>4.8785640671829036</c:v>
                </c:pt>
                <c:pt idx="63">
                  <c:v>5.0784408536321166</c:v>
                </c:pt>
                <c:pt idx="64">
                  <c:v>5.2739333268611048</c:v>
                </c:pt>
                <c:pt idx="65">
                  <c:v>5.4651771537611573</c:v>
                </c:pt>
                <c:pt idx="66">
                  <c:v>5.6523047093930074</c:v>
                </c:pt>
                <c:pt idx="67">
                  <c:v>5.8354447065530577</c:v>
                </c:pt>
                <c:pt idx="68">
                  <c:v>6.0147219503952769</c:v>
                </c:pt>
                <c:pt idx="69">
                  <c:v>6.1902571900800254</c:v>
                </c:pt>
                <c:pt idx="70">
                  <c:v>6.3621670453885759</c:v>
                </c:pt>
                <c:pt idx="71">
                  <c:v>6.5305639909189539</c:v>
                </c:pt>
                <c:pt idx="72">
                  <c:v>6.6955563841533596</c:v>
                </c:pt>
                <c:pt idx="73">
                  <c:v>6.8572485265828078</c:v>
                </c:pt>
                <c:pt idx="74">
                  <c:v>7.0157407493603525</c:v>
                </c:pt>
                <c:pt idx="75">
                  <c:v>7.1711295167630968</c:v>
                </c:pt>
                <c:pt idx="76">
                  <c:v>7.3235075421765803</c:v>
                </c:pt>
                <c:pt idx="77">
                  <c:v>7.4729639124530101</c:v>
                </c:pt>
                <c:pt idx="78">
                  <c:v>7.6195842173988693</c:v>
                </c:pt>
                <c:pt idx="79">
                  <c:v>7.7634506818668116</c:v>
                </c:pt>
                <c:pt idx="80">
                  <c:v>7.9046422984987776</c:v>
                </c:pt>
                <c:pt idx="81">
                  <c:v>8.0432349596227404</c:v>
                </c:pt>
                <c:pt idx="82">
                  <c:v>8.1793015871679238</c:v>
                </c:pt>
                <c:pt idx="83">
                  <c:v>8.3129122597510303</c:v>
                </c:pt>
                <c:pt idx="84">
                  <c:v>8.4441343363148675</c:v>
                </c:pt>
                <c:pt idx="85">
                  <c:v>8.573032575881733</c:v>
                </c:pt>
                <c:pt idx="86">
                  <c:v>8.6996692531268156</c:v>
                </c:pt>
                <c:pt idx="87">
                  <c:v>8.8241042695895384</c:v>
                </c:pt>
                <c:pt idx="88">
                  <c:v>8.9463952604287158</c:v>
                </c:pt>
                <c:pt idx="89">
                  <c:v>9.0665976966958262</c:v>
                </c:pt>
                <c:pt idx="90">
                  <c:v>9.1847649831536131</c:v>
                </c:pt>
                <c:pt idx="91">
                  <c:v>9.3009485517070747</c:v>
                </c:pt>
                <c:pt idx="92">
                  <c:v>9.4151979505444121</c:v>
                </c:pt>
                <c:pt idx="93">
                  <c:v>9.5275609291072527</c:v>
                </c:pt>
                <c:pt idx="94">
                  <c:v>9.6380835190253542</c:v>
                </c:pt>
                <c:pt idx="95">
                  <c:v>9.7468101111615404</c:v>
                </c:pt>
                <c:pt idx="96">
                  <c:v>9.8537835289192053</c:v>
                </c:pt>
                <c:pt idx="97">
                  <c:v>9.9590450979682501</c:v>
                </c:pt>
                <c:pt idx="98">
                  <c:v>10.062634712546236</c:v>
                </c:pt>
                <c:pt idx="99">
                  <c:v>10.164590898490735</c:v>
                </c:pt>
                <c:pt idx="100">
                  <c:v>10.264950873156305</c:v>
                </c:pt>
                <c:pt idx="101">
                  <c:v>10.363750602366316</c:v>
                </c:pt>
                <c:pt idx="102">
                  <c:v>10.461024854545393</c:v>
                </c:pt>
                <c:pt idx="103">
                  <c:v>10.556807252173453</c:v>
                </c:pt>
                <c:pt idx="104">
                  <c:v>10.651130320697174</c:v>
                </c:pt>
                <c:pt idx="105">
                  <c:v>10.7440255350292</c:v>
                </c:pt>
                <c:pt idx="106">
                  <c:v>10.835523363759716</c:v>
                </c:pt>
                <c:pt idx="107">
                  <c:v>10.925653311199564</c:v>
                </c:pt>
                <c:pt idx="108">
                  <c:v>11.014443957368325</c:v>
                </c:pt>
                <c:pt idx="109">
                  <c:v>11.101922996035329</c:v>
                </c:pt>
                <c:pt idx="110">
                  <c:v>11.188117270916145</c:v>
                </c:pt>
                <c:pt idx="111">
                  <c:v>11.273052810121943</c:v>
                </c:pt>
                <c:pt idx="112">
                  <c:v>11.356754858953867</c:v>
                </c:pt>
                <c:pt idx="113">
                  <c:v>11.439247911129955</c:v>
                </c:pt>
                <c:pt idx="114">
                  <c:v>11.520555738527236</c:v>
                </c:pt>
                <c:pt idx="115">
                  <c:v>11.60070141951733</c:v>
                </c:pt>
                <c:pt idx="116">
                  <c:v>11.679707365969518</c:v>
                </c:pt>
                <c:pt idx="117">
                  <c:v>11.757595348991252</c:v>
                </c:pt>
                <c:pt idx="118">
                  <c:v>11.834386523472249</c:v>
                </c:pt>
                <c:pt idx="119">
                  <c:v>11.910101451494581</c:v>
                </c:pt>
                <c:pt idx="120">
                  <c:v>11.98476012466778</c:v>
                </c:pt>
                <c:pt idx="121">
                  <c:v>12.058381985444715</c:v>
                </c:pt>
                <c:pt idx="122">
                  <c:v>12.130985947470826</c:v>
                </c:pt>
                <c:pt idx="123">
                  <c:v>12.202590415016449</c:v>
                </c:pt>
                <c:pt idx="124">
                  <c:v>12.273213301539226</c:v>
                </c:pt>
                <c:pt idx="125">
                  <c:v>12.342872047420844</c:v>
                </c:pt>
                <c:pt idx="126">
                  <c:v>12.411583636920069</c:v>
                </c:pt>
                <c:pt idx="127">
                  <c:v>12.479364614381677</c:v>
                </c:pt>
                <c:pt idx="128">
                  <c:v>12.546231099738536</c:v>
                </c:pt>
                <c:pt idx="129">
                  <c:v>12.612198803342302</c:v>
                </c:pt>
                <c:pt idx="130">
                  <c:v>12.677283040156055</c:v>
                </c:pt>
                <c:pt idx="131">
                  <c:v>12.741498743340451</c:v>
                </c:pt>
                <c:pt idx="132">
                  <c:v>12.804860477263208</c:v>
                </c:pt>
                <c:pt idx="133">
                  <c:v>12.867382449960186</c:v>
                </c:pt>
                <c:pt idx="134">
                  <c:v>12.929078525074694</c:v>
                </c:pt>
                <c:pt idx="135">
                  <c:v>12.989962233300346</c:v>
                </c:pt>
                <c:pt idx="136">
                  <c:v>13.050046783351302</c:v>
                </c:pt>
                <c:pt idx="137">
                  <c:v>13.109345072482466</c:v>
                </c:pt>
                <c:pt idx="138">
                  <c:v>13.16786969658126</c:v>
                </c:pt>
                <c:pt idx="139">
                  <c:v>13.225632959850914</c:v>
                </c:pt>
                <c:pt idx="140">
                  <c:v>13.282646884104825</c:v>
                </c:pt>
                <c:pt idx="141">
                  <c:v>13.338923217689933</c:v>
                </c:pt>
                <c:pt idx="142">
                  <c:v>13.394473444056453</c:v>
                </c:pt>
                <c:pt idx="143">
                  <c:v>13.449308789990384</c:v>
                </c:pt>
                <c:pt idx="144">
                  <c:v>13.503440233524096</c:v>
                </c:pt>
                <c:pt idx="145">
                  <c:v>13.556878511539912</c:v>
                </c:pt>
                <c:pt idx="146">
                  <c:v>13.609634127080529</c:v>
                </c:pt>
                <c:pt idx="147">
                  <c:v>13.661717356379516</c:v>
                </c:pt>
                <c:pt idx="148">
                  <c:v>13.713138255624456</c:v>
                </c:pt>
                <c:pt idx="149">
                  <c:v>13.763906667464722</c:v>
                </c:pt>
                <c:pt idx="150">
                  <c:v>13.814032227275151</c:v>
                </c:pt>
                <c:pt idx="151">
                  <c:v>13.863524369186397</c:v>
                </c:pt>
                <c:pt idx="152">
                  <c:v>13.912392331892228</c:v>
                </c:pt>
                <c:pt idx="153">
                  <c:v>13.960645164243486</c:v>
                </c:pt>
                <c:pt idx="154">
                  <c:v>14.008291730637898</c:v>
                </c:pt>
                <c:pt idx="155">
                  <c:v>14.055340716214616</c:v>
                </c:pt>
                <c:pt idx="156">
                  <c:v>14.101800631861812</c:v>
                </c:pt>
                <c:pt idx="157">
                  <c:v>14.147679819045273</c:v>
                </c:pt>
                <c:pt idx="158">
                  <c:v>14.192986454465634</c:v>
                </c:pt>
                <c:pt idx="159">
                  <c:v>14.237728554551378</c:v>
                </c:pt>
                <c:pt idx="160">
                  <c:v>14.2819139797946</c:v>
                </c:pt>
                <c:pt idx="161">
                  <c:v>14.325550438935903</c:v>
                </c:pt>
                <c:pt idx="162">
                  <c:v>14.36864549300485</c:v>
                </c:pt>
                <c:pt idx="163">
                  <c:v>14.411206559221835</c:v>
                </c:pt>
                <c:pt idx="164">
                  <c:v>14.453240914766962</c:v>
                </c:pt>
                <c:pt idx="165">
                  <c:v>14.494755700421502</c:v>
                </c:pt>
                <c:pt idx="166">
                  <c:v>14.535757924086958</c:v>
                </c:pt>
                <c:pt idx="167">
                  <c:v>14.576254464186656</c:v>
                </c:pt>
                <c:pt idx="168">
                  <c:v>14.616252072954703</c:v>
                </c:pt>
                <c:pt idx="169">
                  <c:v>14.655757379616558</c:v>
                </c:pt>
                <c:pt idx="170">
                  <c:v>14.694776893465701</c:v>
                </c:pt>
                <c:pt idx="171">
                  <c:v>14.733317006840386</c:v>
                </c:pt>
                <c:pt idx="172">
                  <c:v>14.771383998004364</c:v>
                </c:pt>
                <c:pt idx="173">
                  <c:v>14.808984033935413</c:v>
                </c:pt>
                <c:pt idx="174">
                  <c:v>14.846123173025067</c:v>
                </c:pt>
                <c:pt idx="175">
                  <c:v>14.882807367693147</c:v>
                </c:pt>
                <c:pt idx="176">
                  <c:v>14.919042466920171</c:v>
                </c:pt>
                <c:pt idx="177">
                  <c:v>14.954834218700885</c:v>
                </c:pt>
                <c:pt idx="178">
                  <c:v>14.990188272421854</c:v>
                </c:pt>
                <c:pt idx="179">
                  <c:v>15.025110181165918</c:v>
                </c:pt>
                <c:pt idx="180">
                  <c:v>15.059605403946307</c:v>
                </c:pt>
                <c:pt idx="181">
                  <c:v>15.093679307873032</c:v>
                </c:pt>
                <c:pt idx="182">
                  <c:v>15.12733717025397</c:v>
                </c:pt>
                <c:pt idx="183">
                  <c:v>15.160584180633096</c:v>
                </c:pt>
                <c:pt idx="184">
                  <c:v>15.193425442768229</c:v>
                </c:pt>
                <c:pt idx="185">
                  <c:v>15.225865976550292</c:v>
                </c:pt>
                <c:pt idx="186">
                  <c:v>15.257910719866404</c:v>
                </c:pt>
                <c:pt idx="187">
                  <c:v>15.289564530408683</c:v>
                </c:pt>
                <c:pt idx="188">
                  <c:v>15.320832187430774</c:v>
                </c:pt>
                <c:pt idx="189">
                  <c:v>15.351718393453901</c:v>
                </c:pt>
                <c:pt idx="190">
                  <c:v>15.38222777592426</c:v>
                </c:pt>
                <c:pt idx="191">
                  <c:v>15.412364888823438</c:v>
                </c:pt>
                <c:pt idx="192">
                  <c:v>15.442134214233523</c:v>
                </c:pt>
                <c:pt idx="193">
                  <c:v>15.471540163858462</c:v>
                </c:pt>
                <c:pt idx="194">
                  <c:v>15.500587080503136</c:v>
                </c:pt>
                <c:pt idx="195">
                  <c:v>15.529279239511702</c:v>
                </c:pt>
                <c:pt idx="196">
                  <c:v>15.557620850166472</c:v>
                </c:pt>
                <c:pt idx="197">
                  <c:v>15.585616057048741</c:v>
                </c:pt>
                <c:pt idx="198">
                  <c:v>15.613268941362882</c:v>
                </c:pt>
                <c:pt idx="199">
                  <c:v>15.640583522224798</c:v>
                </c:pt>
                <c:pt idx="200">
                  <c:v>15.667563757916067</c:v>
                </c:pt>
                <c:pt idx="201">
                  <c:v>15.69421354710486</c:v>
                </c:pt>
                <c:pt idx="202">
                  <c:v>15.720536730034683</c:v>
                </c:pt>
                <c:pt idx="203">
                  <c:v>15.746537089682109</c:v>
                </c:pt>
                <c:pt idx="204">
                  <c:v>15.772218352884364</c:v>
                </c:pt>
                <c:pt idx="205">
                  <c:v>15.797584191437885</c:v>
                </c:pt>
                <c:pt idx="206">
                  <c:v>15.822638223168697</c:v>
                </c:pt>
                <c:pt idx="207">
                  <c:v>15.847384012975512</c:v>
                </c:pt>
                <c:pt idx="208">
                  <c:v>15.871825073846493</c:v>
                </c:pt>
                <c:pt idx="209">
                  <c:v>15.895964867850431</c:v>
                </c:pt>
                <c:pt idx="210">
                  <c:v>15.919806807103187</c:v>
                </c:pt>
                <c:pt idx="211">
                  <c:v>15.94335425471016</c:v>
                </c:pt>
                <c:pt idx="212">
                  <c:v>15.966610525685542</c:v>
                </c:pt>
                <c:pt idx="213">
                  <c:v>15.989578887849039</c:v>
                </c:pt>
                <c:pt idx="214">
                  <c:v>16.012262562700819</c:v>
                </c:pt>
                <c:pt idx="215">
                  <c:v>16.034664726275263</c:v>
                </c:pt>
                <c:pt idx="216">
                  <c:v>16.056788509974286</c:v>
                </c:pt>
                <c:pt idx="217">
                  <c:v>16.078637001380667</c:v>
                </c:pt>
                <c:pt idx="218">
                  <c:v>16.100213245052203</c:v>
                </c:pt>
                <c:pt idx="219">
                  <c:v>16.121520243297091</c:v>
                </c:pt>
                <c:pt idx="220">
                  <c:v>16.142560956931145</c:v>
                </c:pt>
                <c:pt idx="221">
                  <c:v>16.163338306017494</c:v>
                </c:pt>
                <c:pt idx="222">
                  <c:v>16.183855170589034</c:v>
                </c:pt>
                <c:pt idx="223">
                  <c:v>16.204114391354377</c:v>
                </c:pt>
                <c:pt idx="224">
                  <c:v>16.224118770387697</c:v>
                </c:pt>
                <c:pt idx="225">
                  <c:v>16.243871071802836</c:v>
                </c:pt>
                <c:pt idx="226">
                  <c:v>16.428112056647123</c:v>
                </c:pt>
                <c:pt idx="227">
                  <c:v>16.589927552474361</c:v>
                </c:pt>
                <c:pt idx="228">
                  <c:v>16.731546205574862</c:v>
                </c:pt>
                <c:pt idx="229">
                  <c:v>16.854932062818218</c:v>
                </c:pt>
                <c:pt idx="230">
                  <c:v>16.961822676254034</c:v>
                </c:pt>
                <c:pt idx="231">
                  <c:v>17.053760569484794</c:v>
                </c:pt>
                <c:pt idx="232">
                  <c:v>17.132119460027436</c:v>
                </c:pt>
                <c:pt idx="233">
                  <c:v>17.198126285939715</c:v>
                </c:pt>
                <c:pt idx="234">
                  <c:v>17.252879836648347</c:v>
                </c:pt>
                <c:pt idx="235">
                  <c:v>17.297366607070074</c:v>
                </c:pt>
                <c:pt idx="236">
                  <c:v>17.332474360535478</c:v>
                </c:pt>
                <c:pt idx="237">
                  <c:v>17.359003785963431</c:v>
                </c:pt>
                <c:pt idx="238">
                  <c:v>17.377678558744723</c:v>
                </c:pt>
                <c:pt idx="239">
                  <c:v>17.389154056316436</c:v>
                </c:pt>
                <c:pt idx="240">
                  <c:v>17.394024933835844</c:v>
                </c:pt>
                <c:pt idx="241">
                  <c:v>17.392831729422745</c:v>
                </c:pt>
                <c:pt idx="242">
                  <c:v>17.386066639782584</c:v>
                </c:pt>
                <c:pt idx="243">
                  <c:v>17.374178583943486</c:v>
                </c:pt>
                <c:pt idx="244">
                  <c:v>17.357577654082316</c:v>
                </c:pt>
                <c:pt idx="245">
                  <c:v>17.336639037046162</c:v>
                </c:pt>
                <c:pt idx="246">
                  <c:v>17.311706477491878</c:v>
                </c:pt>
                <c:pt idx="247">
                  <c:v>17.283095343032059</c:v>
                </c:pt>
                <c:pt idx="248">
                  <c:v>17.251095342978292</c:v>
                </c:pt>
                <c:pt idx="249">
                  <c:v>17.215972944888566</c:v>
                </c:pt>
                <c:pt idx="250">
                  <c:v>17.177973526902527</c:v>
                </c:pt>
                <c:pt idx="251">
                  <c:v>17.137323298582171</c:v>
                </c:pt>
                <c:pt idx="252">
                  <c:v>17.094231018506051</c:v>
                </c:pt>
                <c:pt idx="253">
                  <c:v>17.048889533058627</c:v>
                </c:pt>
                <c:pt idx="254">
                  <c:v>17.001477157607155</c:v>
                </c:pt>
                <c:pt idx="255">
                  <c:v>16.952158918477561</c:v>
                </c:pt>
                <c:pt idx="256">
                  <c:v>16.901087671755374</c:v>
                </c:pt>
                <c:pt idx="257">
                  <c:v>16.848405112887569</c:v>
                </c:pt>
                <c:pt idx="258">
                  <c:v>16.794242689295473</c:v>
                </c:pt>
                <c:pt idx="259">
                  <c:v>16.738722426685289</c:v>
                </c:pt>
                <c:pt idx="260">
                  <c:v>16.6819576784264</c:v>
                </c:pt>
                <c:pt idx="261">
                  <c:v>16.624053806227124</c:v>
                </c:pt>
                <c:pt idx="262">
                  <c:v>16.56510879934935</c:v>
                </c:pt>
                <c:pt idx="263">
                  <c:v>16.505213838744226</c:v>
                </c:pt>
                <c:pt idx="264">
                  <c:v>16.444453811744232</c:v>
                </c:pt>
                <c:pt idx="265">
                  <c:v>16.382907782295483</c:v>
                </c:pt>
                <c:pt idx="266">
                  <c:v>16.320649421145795</c:v>
                </c:pt>
                <c:pt idx="267">
                  <c:v>16.257747399907398</c:v>
                </c:pt>
                <c:pt idx="268">
                  <c:v>16.194265752477644</c:v>
                </c:pt>
                <c:pt idx="269">
                  <c:v>16.13026420692001</c:v>
                </c:pt>
                <c:pt idx="270">
                  <c:v>16.065798490572064</c:v>
                </c:pt>
                <c:pt idx="271">
                  <c:v>16.000920610852639</c:v>
                </c:pt>
                <c:pt idx="272">
                  <c:v>15.935679113980175</c:v>
                </c:pt>
                <c:pt idx="273">
                  <c:v>15.870119323585197</c:v>
                </c:pt>
                <c:pt idx="274">
                  <c:v>15.804283560997078</c:v>
                </c:pt>
                <c:pt idx="275">
                  <c:v>15.738211348805622</c:v>
                </c:pt>
                <c:pt idx="276">
                  <c:v>15.671939599138883</c:v>
                </c:pt>
                <c:pt idx="277">
                  <c:v>15.605502787957402</c:v>
                </c:pt>
                <c:pt idx="278">
                  <c:v>15.538933116538946</c:v>
                </c:pt>
                <c:pt idx="279">
                  <c:v>15.472260661215959</c:v>
                </c:pt>
                <c:pt idx="280">
                  <c:v>15.405513512327953</c:v>
                </c:pt>
                <c:pt idx="281">
                  <c:v>15.338717903261438</c:v>
                </c:pt>
                <c:pt idx="282">
                  <c:v>15.271898330370213</c:v>
                </c:pt>
                <c:pt idx="283">
                  <c:v>15.205077664496873</c:v>
                </c:pt>
                <c:pt idx="284">
                  <c:v>15.138277254752184</c:v>
                </c:pt>
                <c:pt idx="285">
                  <c:v>15.071517025150866</c:v>
                </c:pt>
                <c:pt idx="286">
                  <c:v>15.004815564650244</c:v>
                </c:pt>
                <c:pt idx="287">
                  <c:v>14.938190211091234</c:v>
                </c:pt>
                <c:pt idx="288">
                  <c:v>14.871657129498615</c:v>
                </c:pt>
                <c:pt idx="289">
                  <c:v>14.805231385159122</c:v>
                </c:pt>
                <c:pt idx="290">
                  <c:v>14.738927011861168</c:v>
                </c:pt>
                <c:pt idx="291">
                  <c:v>14.67275707564847</c:v>
                </c:pt>
                <c:pt idx="292">
                  <c:v>14.606733734411216</c:v>
                </c:pt>
                <c:pt idx="293">
                  <c:v>14.540868293612485</c:v>
                </c:pt>
                <c:pt idx="294">
                  <c:v>14.475171258423806</c:v>
                </c:pt>
                <c:pt idx="295">
                  <c:v>14.409652382522435</c:v>
                </c:pt>
                <c:pt idx="296">
                  <c:v>14.344320713782979</c:v>
                </c:pt>
                <c:pt idx="297">
                  <c:v>14.279184637078357</c:v>
                </c:pt>
                <c:pt idx="298">
                  <c:v>14.214251914388338</c:v>
                </c:pt>
                <c:pt idx="299">
                  <c:v>14.149529722399228</c:v>
                </c:pt>
                <c:pt idx="300">
                  <c:v>14.085024687764264</c:v>
                </c:pt>
                <c:pt idx="301">
                  <c:v>14.020742920181846</c:v>
                </c:pt>
                <c:pt idx="302">
                  <c:v>13.956690043436994</c:v>
                </c:pt>
                <c:pt idx="303">
                  <c:v>13.892871224541025</c:v>
                </c:pt>
                <c:pt idx="304">
                  <c:v>13.829291201094469</c:v>
                </c:pt>
                <c:pt idx="305">
                  <c:v>13.765954306989322</c:v>
                </c:pt>
                <c:pt idx="306">
                  <c:v>13.702864496558568</c:v>
                </c:pt>
                <c:pt idx="307">
                  <c:v>13.6400253672731</c:v>
                </c:pt>
                <c:pt idx="308">
                  <c:v>13.577440181079252</c:v>
                </c:pt>
                <c:pt idx="309">
                  <c:v>13.515111884463645</c:v>
                </c:pt>
                <c:pt idx="310">
                  <c:v>13.453043127326032</c:v>
                </c:pt>
                <c:pt idx="311">
                  <c:v>13.391236280735301</c:v>
                </c:pt>
                <c:pt idx="312">
                  <c:v>13.329693453638647</c:v>
                </c:pt>
                <c:pt idx="313">
                  <c:v>13.268416508589238</c:v>
                </c:pt>
                <c:pt idx="314">
                  <c:v>13.207407076553197</c:v>
                </c:pt>
                <c:pt idx="315">
                  <c:v>13.146666570852828</c:v>
                </c:pt>
                <c:pt idx="316">
                  <c:v>13.086196200298975</c:v>
                </c:pt>
                <c:pt idx="317">
                  <c:v>13.025996981562225</c:v>
                </c:pt>
                <c:pt idx="318">
                  <c:v>12.966069750829108</c:v>
                </c:pt>
                <c:pt idx="319">
                  <c:v>12.90641517478662</c:v>
                </c:pt>
                <c:pt idx="320">
                  <c:v>12.847033760975549</c:v>
                </c:pt>
                <c:pt idx="321">
                  <c:v>12.787925867550396</c:v>
                </c:pt>
                <c:pt idx="322">
                  <c:v>12.729091712481356</c:v>
                </c:pt>
                <c:pt idx="323">
                  <c:v>12.67053138223153</c:v>
                </c:pt>
                <c:pt idx="324">
                  <c:v>12.612244839940374</c:v>
                </c:pt>
                <c:pt idx="325">
                  <c:v>12.554231933142535</c:v>
                </c:pt>
                <c:pt idx="326">
                  <c:v>12.496492401049306</c:v>
                </c:pt>
                <c:pt idx="327">
                  <c:v>12.439025881418326</c:v>
                </c:pt>
                <c:pt idx="328">
                  <c:v>12.381831917035402</c:v>
                </c:pt>
                <c:pt idx="329">
                  <c:v>12.324909961831047</c:v>
                </c:pt>
                <c:pt idx="330">
                  <c:v>12.26825938665278</c:v>
                </c:pt>
                <c:pt idx="331">
                  <c:v>12.211879484713029</c:v>
                </c:pt>
                <c:pt idx="332">
                  <c:v>12.155769476731228</c:v>
                </c:pt>
                <c:pt idx="333">
                  <c:v>12.099928515787653</c:v>
                </c:pt>
                <c:pt idx="334">
                  <c:v>12.044355691905251</c:v>
                </c:pt>
                <c:pt idx="335">
                  <c:v>11.989050036375119</c:v>
                </c:pt>
                <c:pt idx="336">
                  <c:v>11.934010525839962</c:v>
                </c:pt>
                <c:pt idx="337">
                  <c:v>11.879236086149271</c:v>
                </c:pt>
                <c:pt idx="338">
                  <c:v>11.824725595999004</c:v>
                </c:pt>
                <c:pt idx="339">
                  <c:v>11.770477890367875</c:v>
                </c:pt>
                <c:pt idx="340">
                  <c:v>11.716491763761617</c:v>
                </c:pt>
                <c:pt idx="341">
                  <c:v>11.66276597327589</c:v>
                </c:pt>
                <c:pt idx="342">
                  <c:v>11.609299241487916</c:v>
                </c:pt>
                <c:pt idx="343">
                  <c:v>11.556090259186346</c:v>
                </c:pt>
                <c:pt idx="344">
                  <c:v>11.503137687948271</c:v>
                </c:pt>
                <c:pt idx="345">
                  <c:v>11.450440162571818</c:v>
                </c:pt>
                <c:pt idx="346">
                  <c:v>11.397996293372239</c:v>
                </c:pt>
                <c:pt idx="347">
                  <c:v>11.345804668349022</c:v>
                </c:pt>
                <c:pt idx="348">
                  <c:v>11.293863855231008</c:v>
                </c:pt>
                <c:pt idx="349">
                  <c:v>11.242172403406244</c:v>
                </c:pt>
                <c:pt idx="350">
                  <c:v>11.190728845742813</c:v>
                </c:pt>
                <c:pt idx="351">
                  <c:v>11.13953170030652</c:v>
                </c:pt>
                <c:pt idx="352">
                  <c:v>11.088579471981102</c:v>
                </c:pt>
                <c:pt idx="353">
                  <c:v>11.037870653996203</c:v>
                </c:pt>
                <c:pt idx="354">
                  <c:v>10.987403729368044</c:v>
                </c:pt>
                <c:pt idx="355">
                  <c:v>10.937177172257604</c:v>
                </c:pt>
                <c:pt idx="356">
                  <c:v>10.887189449250624</c:v>
                </c:pt>
                <c:pt idx="357">
                  <c:v>10.837439020563707</c:v>
                </c:pt>
                <c:pt idx="358">
                  <c:v>10.787924341180497</c:v>
                </c:pt>
                <c:pt idx="359">
                  <c:v>10.738643861921593</c:v>
                </c:pt>
                <c:pt idx="360">
                  <c:v>10.689596030451847</c:v>
                </c:pt>
                <c:pt idx="361">
                  <c:v>10.640779292228274</c:v>
                </c:pt>
                <c:pt idx="362">
                  <c:v>10.592192091391876</c:v>
                </c:pt>
                <c:pt idx="363">
                  <c:v>10.543832871606256</c:v>
                </c:pt>
                <c:pt idx="364">
                  <c:v>10.495700076845878</c:v>
                </c:pt>
                <c:pt idx="365">
                  <c:v>10.447792152136735</c:v>
                </c:pt>
                <c:pt idx="366">
                  <c:v>10.40010754425181</c:v>
                </c:pt>
                <c:pt idx="367">
                  <c:v>10.352644702363884</c:v>
                </c:pt>
                <c:pt idx="368">
                  <c:v>10.305402078657806</c:v>
                </c:pt>
                <c:pt idx="369">
                  <c:v>10.258378128904521</c:v>
                </c:pt>
                <c:pt idx="370">
                  <c:v>10.211571312998773</c:v>
                </c:pt>
                <c:pt idx="371">
                  <c:v>10.164980095462452</c:v>
                </c:pt>
                <c:pt idx="372">
                  <c:v>10.118602945915431</c:v>
                </c:pt>
                <c:pt idx="373">
                  <c:v>10.072438339515557</c:v>
                </c:pt>
                <c:pt idx="374">
                  <c:v>10.026484757369509</c:v>
                </c:pt>
                <c:pt idx="375">
                  <c:v>9.9807406869159898</c:v>
                </c:pt>
                <c:pt idx="376">
                  <c:v>9.935204622282777</c:v>
                </c:pt>
                <c:pt idx="377">
                  <c:v>9.8898750646190177</c:v>
                </c:pt>
                <c:pt idx="378">
                  <c:v>9.8447505224040306</c:v>
                </c:pt>
                <c:pt idx="379">
                  <c:v>9.7998295117339485</c:v>
                </c:pt>
                <c:pt idx="380">
                  <c:v>9.7551105565873062</c:v>
                </c:pt>
                <c:pt idx="381">
                  <c:v>9.7105921890707521</c:v>
                </c:pt>
                <c:pt idx="382">
                  <c:v>9.6662729496458866</c:v>
                </c:pt>
                <c:pt idx="383">
                  <c:v>9.622151387338354</c:v>
                </c:pt>
                <c:pt idx="384">
                  <c:v>9.578226059929932</c:v>
                </c:pt>
                <c:pt idx="385">
                  <c:v>9.5344955341348019</c:v>
                </c:pt>
                <c:pt idx="386">
                  <c:v>9.4909583857605853</c:v>
                </c:pt>
                <c:pt idx="387">
                  <c:v>9.4476131998551924</c:v>
                </c:pt>
                <c:pt idx="388">
                  <c:v>9.4044585708400721</c:v>
                </c:pt>
                <c:pt idx="389">
                  <c:v>9.3614931026307318</c:v>
                </c:pt>
                <c:pt idx="390">
                  <c:v>9.3187154087451596</c:v>
                </c:pt>
                <c:pt idx="391">
                  <c:v>9.2761241124007903</c:v>
                </c:pt>
                <c:pt idx="392">
                  <c:v>9.2337178466007277</c:v>
                </c:pt>
                <c:pt idx="393">
                  <c:v>9.1914952542096895</c:v>
                </c:pt>
                <c:pt idx="394">
                  <c:v>9.1494549880203913</c:v>
                </c:pt>
                <c:pt idx="395">
                  <c:v>9.1075957108107453</c:v>
                </c:pt>
                <c:pt idx="396">
                  <c:v>9.0659160953925344</c:v>
                </c:pt>
                <c:pt idx="397">
                  <c:v>9.024414824651906</c:v>
                </c:pt>
                <c:pt idx="398">
                  <c:v>8.9830905915822541</c:v>
                </c:pt>
                <c:pt idx="399">
                  <c:v>8.9419420993098626</c:v>
                </c:pt>
                <c:pt idx="400">
                  <c:v>8.900968061112728</c:v>
                </c:pt>
                <c:pt idx="401">
                  <c:v>8.8601672004329792</c:v>
                </c:pt>
                <c:pt idx="402">
                  <c:v>8.8195382508832356</c:v>
                </c:pt>
                <c:pt idx="403">
                  <c:v>8.7790799562472728</c:v>
                </c:pt>
                <c:pt idx="404">
                  <c:v>8.7387910704753224</c:v>
                </c:pt>
                <c:pt idx="405">
                  <c:v>8.6986703576743558</c:v>
                </c:pt>
                <c:pt idx="406">
                  <c:v>8.6587165920935725</c:v>
                </c:pt>
                <c:pt idx="407">
                  <c:v>8.6189285581054857</c:v>
                </c:pt>
                <c:pt idx="408">
                  <c:v>8.5793050501827857</c:v>
                </c:pt>
                <c:pt idx="409">
                  <c:v>8.539844872871317</c:v>
                </c:pt>
                <c:pt idx="410">
                  <c:v>8.5005468407593021</c:v>
                </c:pt>
                <c:pt idx="411">
                  <c:v>8.4614097784432065</c:v>
                </c:pt>
                <c:pt idx="412">
                  <c:v>8.4224325204903074</c:v>
                </c:pt>
                <c:pt idx="413">
                  <c:v>8.3836139113982657</c:v>
                </c:pt>
                <c:pt idx="414">
                  <c:v>8.3449528055518698</c:v>
                </c:pt>
                <c:pt idx="415">
                  <c:v>8.3064480671771594</c:v>
                </c:pt>
                <c:pt idx="416">
                  <c:v>8.2680985702930734</c:v>
                </c:pt>
                <c:pt idx="417">
                  <c:v>8.2299031986608338</c:v>
                </c:pt>
                <c:pt idx="418">
                  <c:v>8.1918608457311812</c:v>
                </c:pt>
                <c:pt idx="419">
                  <c:v>8.1539704145896703</c:v>
                </c:pt>
                <c:pt idx="420">
                  <c:v>8.1162308179000995</c:v>
                </c:pt>
                <c:pt idx="421">
                  <c:v>8.0786409778462875</c:v>
                </c:pt>
                <c:pt idx="422">
                  <c:v>8.041199826072253</c:v>
                </c:pt>
                <c:pt idx="423">
                  <c:v>8.0039063036209903</c:v>
                </c:pt>
                <c:pt idx="424">
                  <c:v>7.9667593608719143</c:v>
                </c:pt>
                <c:pt idx="425">
                  <c:v>7.9297579574770811</c:v>
                </c:pt>
                <c:pt idx="426">
                  <c:v>7.8929010622963149</c:v>
                </c:pt>
                <c:pt idx="427">
                  <c:v>7.8561876533313582</c:v>
                </c:pt>
                <c:pt idx="428">
                  <c:v>7.819616717659045</c:v>
                </c:pt>
                <c:pt idx="429">
                  <c:v>7.7831872513637368</c:v>
                </c:pt>
                <c:pt idx="430">
                  <c:v>7.7468982594689351</c:v>
                </c:pt>
                <c:pt idx="431">
                  <c:v>7.7107487558683321</c:v>
                </c:pt>
                <c:pt idx="432">
                  <c:v>7.6747377632561715</c:v>
                </c:pt>
                <c:pt idx="433">
                  <c:v>7.6388643130572129</c:v>
                </c:pt>
                <c:pt idx="434">
                  <c:v>7.6031274453561606</c:v>
                </c:pt>
                <c:pt idx="435">
                  <c:v>7.5675262088267718</c:v>
                </c:pt>
                <c:pt idx="436">
                  <c:v>7.5320596606606376</c:v>
                </c:pt>
                <c:pt idx="437">
                  <c:v>7.4967268664956821</c:v>
                </c:pt>
                <c:pt idx="438">
                  <c:v>7.4615269003444897</c:v>
                </c:pt>
                <c:pt idx="439">
                  <c:v>7.4264588445224415</c:v>
                </c:pt>
                <c:pt idx="440">
                  <c:v>7.3915217895757843</c:v>
                </c:pt>
                <c:pt idx="441">
                  <c:v>7.3567148342096056</c:v>
                </c:pt>
                <c:pt idx="442">
                  <c:v>7.3220370852158121</c:v>
                </c:pt>
                <c:pt idx="443">
                  <c:v>7.287487657401126</c:v>
                </c:pt>
                <c:pt idx="444">
                  <c:v>7.2530656735151311</c:v>
                </c:pt>
                <c:pt idx="445">
                  <c:v>7.2187702641784366</c:v>
                </c:pt>
                <c:pt idx="446">
                  <c:v>7.1846005678109464</c:v>
                </c:pt>
                <c:pt idx="447">
                  <c:v>7.1505557305603133</c:v>
                </c:pt>
                <c:pt idx="448">
                  <c:v>7.11663490623057</c:v>
                </c:pt>
                <c:pt idx="449">
                  <c:v>7.0828372562109889</c:v>
                </c:pt>
                <c:pt idx="450">
                  <c:v>7.0491619494051774</c:v>
                </c:pt>
                <c:pt idx="451">
                  <c:v>7.0156081621604525</c:v>
                </c:pt>
                <c:pt idx="452">
                  <c:v>6.9821750781975176</c:v>
                </c:pt>
                <c:pt idx="453">
                  <c:v>6.9488618885404305</c:v>
                </c:pt>
                <c:pt idx="454">
                  <c:v>6.9156677914469142</c:v>
                </c:pt>
                <c:pt idx="455">
                  <c:v>6.8825919923390586</c:v>
                </c:pt>
                <c:pt idx="456">
                  <c:v>6.8496337037343302</c:v>
                </c:pt>
                <c:pt idx="457">
                  <c:v>6.816792145177005</c:v>
                </c:pt>
                <c:pt idx="458">
                  <c:v>6.78406654317003</c:v>
                </c:pt>
                <c:pt idx="459">
                  <c:v>6.7514561311072452</c:v>
                </c:pt>
                <c:pt idx="460">
                  <c:v>6.7189601492060733</c:v>
                </c:pt>
                <c:pt idx="461">
                  <c:v>6.6865778444406407</c:v>
                </c:pt>
                <c:pt idx="462">
                  <c:v>6.6543084704753594</c:v>
                </c:pt>
                <c:pt idx="463">
                  <c:v>6.6221512875989532</c:v>
                </c:pt>
                <c:pt idx="464">
                  <c:v>6.590105562658982</c:v>
                </c:pt>
                <c:pt idx="465">
                  <c:v>6.558170568996835</c:v>
                </c:pt>
                <c:pt idx="466">
                  <c:v>6.5263455863831945</c:v>
                </c:pt>
                <c:pt idx="467">
                  <c:v>6.4946299009540329</c:v>
                </c:pt>
                <c:pt idx="468">
                  <c:v>6.4630228051470908</c:v>
                </c:pt>
                <c:pt idx="469">
                  <c:v>6.4315235976388525</c:v>
                </c:pt>
                <c:pt idx="470">
                  <c:v>6.4001315832820644</c:v>
                </c:pt>
                <c:pt idx="471">
                  <c:v>6.3688460730437404</c:v>
                </c:pt>
                <c:pt idx="472">
                  <c:v>6.3376663839437208</c:v>
                </c:pt>
                <c:pt idx="473">
                  <c:v>6.3065918389937163</c:v>
                </c:pt>
                <c:pt idx="474">
                  <c:v>6.2756217671369274</c:v>
                </c:pt>
                <c:pt idx="475">
                  <c:v>6.2447555031881494</c:v>
                </c:pt>
                <c:pt idx="476">
                  <c:v>6.2139923877744518</c:v>
                </c:pt>
                <c:pt idx="477">
                  <c:v>6.1833317672763499</c:v>
                </c:pt>
                <c:pt idx="478">
                  <c:v>6.1527729937695543</c:v>
                </c:pt>
                <c:pt idx="479">
                  <c:v>6.1223154249672227</c:v>
                </c:pt>
                <c:pt idx="480">
                  <c:v>6.0919584241627733</c:v>
                </c:pt>
                <c:pt idx="481">
                  <c:v>6.0617013601732204</c:v>
                </c:pt>
                <c:pt idx="482">
                  <c:v>6.0315436072830533</c:v>
                </c:pt>
                <c:pt idx="483">
                  <c:v>6.0014845451886423</c:v>
                </c:pt>
                <c:pt idx="484">
                  <c:v>5.9715235589432041</c:v>
                </c:pt>
                <c:pt idx="485">
                  <c:v>5.9416600389022882</c:v>
                </c:pt>
                <c:pt idx="486">
                  <c:v>5.9118933806697687</c:v>
                </c:pt>
                <c:pt idx="487">
                  <c:v>5.8822229850444483</c:v>
                </c:pt>
                <c:pt idx="488">
                  <c:v>5.8526482579670844</c:v>
                </c:pt>
                <c:pt idx="489">
                  <c:v>5.8231686104680458</c:v>
                </c:pt>
                <c:pt idx="490">
                  <c:v>5.7937834586154233</c:v>
                </c:pt>
                <c:pt idx="491">
                  <c:v>5.7644922234637219</c:v>
                </c:pt>
                <c:pt idx="492">
                  <c:v>5.7352943310030131</c:v>
                </c:pt>
                <c:pt idx="493">
                  <c:v>5.706189212108665</c:v>
                </c:pt>
                <c:pt idx="494">
                  <c:v>5.6771763024915733</c:v>
                </c:pt>
                <c:pt idx="495">
                  <c:v>5.6482550426488674</c:v>
                </c:pt>
                <c:pt idx="496">
                  <c:v>5.6194248778151854</c:v>
                </c:pt>
                <c:pt idx="497">
                  <c:v>5.5906852579144273</c:v>
                </c:pt>
                <c:pt idx="498">
                  <c:v>5.5620356375119995</c:v>
                </c:pt>
                <c:pt idx="499">
                  <c:v>5.5334754757676086</c:v>
                </c:pt>
                <c:pt idx="500">
                  <c:v>5.5050042363884897</c:v>
                </c:pt>
                <c:pt idx="501">
                  <c:v>5.4766213875831955</c:v>
                </c:pt>
                <c:pt idx="502">
                  <c:v>5.448326402015816</c:v>
                </c:pt>
                <c:pt idx="503">
                  <c:v>5.4201187567607265</c:v>
                </c:pt>
                <c:pt idx="504">
                  <c:v>5.3919979332578141</c:v>
                </c:pt>
                <c:pt idx="505">
                  <c:v>5.3639634172681605</c:v>
                </c:pt>
                <c:pt idx="506">
                  <c:v>5.3360146988302324</c:v>
                </c:pt>
                <c:pt idx="507">
                  <c:v>5.3081512722165138</c:v>
                </c:pt>
                <c:pt idx="508">
                  <c:v>5.280372635890636</c:v>
                </c:pt>
                <c:pt idx="509">
                  <c:v>5.252678292464954</c:v>
                </c:pt>
                <c:pt idx="510">
                  <c:v>5.2250677486585859</c:v>
                </c:pt>
                <c:pt idx="511">
                  <c:v>5.1975405152559073</c:v>
                </c:pt>
                <c:pt idx="512">
                  <c:v>5.1700961070655085</c:v>
                </c:pt>
                <c:pt idx="513">
                  <c:v>5.1427340428795816</c:v>
                </c:pt>
                <c:pt idx="514">
                  <c:v>5.1154538454337848</c:v>
                </c:pt>
                <c:pt idx="515">
                  <c:v>5.088255041367491</c:v>
                </c:pt>
                <c:pt idx="516">
                  <c:v>5.0611371611845364</c:v>
                </c:pt>
                <c:pt idx="517">
                  <c:v>5.0340997392143585</c:v>
                </c:pt>
                <c:pt idx="518">
                  <c:v>5.0071423135735653</c:v>
                </c:pt>
                <c:pt idx="519">
                  <c:v>4.9802644261279543</c:v>
                </c:pt>
                <c:pt idx="520">
                  <c:v>4.9534656224549174</c:v>
                </c:pt>
                <c:pt idx="521">
                  <c:v>4.9267454518062879</c:v>
                </c:pt>
                <c:pt idx="522">
                  <c:v>4.9001034670715686</c:v>
                </c:pt>
                <c:pt idx="523">
                  <c:v>4.8735392247416129</c:v>
                </c:pt>
                <c:pt idx="524">
                  <c:v>4.8470522848726532</c:v>
                </c:pt>
                <c:pt idx="525">
                  <c:v>4.8206422110507754</c:v>
                </c:pt>
                <c:pt idx="526">
                  <c:v>4.7943085703567547</c:v>
                </c:pt>
                <c:pt idx="527">
                  <c:v>4.7680509333312973</c:v>
                </c:pt>
                <c:pt idx="528">
                  <c:v>4.7418688739406791</c:v>
                </c:pt>
                <c:pt idx="529">
                  <c:v>4.7157619695427311</c:v>
                </c:pt>
                <c:pt idx="530">
                  <c:v>4.6897298008532342</c:v>
                </c:pt>
                <c:pt idx="531">
                  <c:v>4.6637719519126968</c:v>
                </c:pt>
                <c:pt idx="532">
                  <c:v>4.6378880100534454</c:v>
                </c:pt>
                <c:pt idx="533">
                  <c:v>4.6120775658671676</c:v>
                </c:pt>
                <c:pt idx="534">
                  <c:v>4.5863402131727309</c:v>
                </c:pt>
                <c:pt idx="535">
                  <c:v>4.560675548984408</c:v>
                </c:pt>
                <c:pt idx="536">
                  <c:v>4.5350831734804675</c:v>
                </c:pt>
                <c:pt idx="537">
                  <c:v>4.509562689972066</c:v>
                </c:pt>
                <c:pt idx="538">
                  <c:v>4.4841137048725335</c:v>
                </c:pt>
                <c:pt idx="539">
                  <c:v>4.4587358276669757</c:v>
                </c:pt>
                <c:pt idx="540">
                  <c:v>4.4334286708822166</c:v>
                </c:pt>
                <c:pt idx="541">
                  <c:v>4.4081918500570927</c:v>
                </c:pt>
                <c:pt idx="542">
                  <c:v>4.3830249837130557</c:v>
                </c:pt>
                <c:pt idx="543">
                  <c:v>4.3579276933251228</c:v>
                </c:pt>
                <c:pt idx="544">
                  <c:v>4.3328996032931419</c:v>
                </c:pt>
                <c:pt idx="545">
                  <c:v>4.3079403409133645</c:v>
                </c:pt>
                <c:pt idx="546">
                  <c:v>4.2830495363503536</c:v>
                </c:pt>
                <c:pt idx="547">
                  <c:v>4.2582268226092088</c:v>
                </c:pt>
                <c:pt idx="548">
                  <c:v>4.2334718355080723</c:v>
                </c:pt>
                <c:pt idx="549">
                  <c:v>4.2087842136509703</c:v>
                </c:pt>
                <c:pt idx="550">
                  <c:v>4.1841635984009287</c:v>
                </c:pt>
                <c:pt idx="551">
                  <c:v>4.1596096338534245</c:v>
                </c:pt>
                <c:pt idx="552">
                  <c:v>4.1351219668100994</c:v>
                </c:pt>
                <c:pt idx="553">
                  <c:v>4.1107002467527654</c:v>
                </c:pt>
                <c:pt idx="554">
                  <c:v>4.0863441258177309</c:v>
                </c:pt>
                <c:pt idx="555">
                  <c:v>4.0620532587703684</c:v>
                </c:pt>
                <c:pt idx="556">
                  <c:v>4.0378273029800074</c:v>
                </c:pt>
                <c:pt idx="557">
                  <c:v>4.0136659183950734</c:v>
                </c:pt>
                <c:pt idx="558">
                  <c:v>3.9895687675185103</c:v>
                </c:pt>
                <c:pt idx="559">
                  <c:v>3.965535515383479</c:v>
                </c:pt>
                <c:pt idx="560">
                  <c:v>3.9415658295293321</c:v>
                </c:pt>
                <c:pt idx="561">
                  <c:v>3.9176593799778314</c:v>
                </c:pt>
                <c:pt idx="562">
                  <c:v>3.8938158392096507</c:v>
                </c:pt>
                <c:pt idx="563">
                  <c:v>3.8700348821411286</c:v>
                </c:pt>
                <c:pt idx="564">
                  <c:v>3.8463161861012667</c:v>
                </c:pt>
                <c:pt idx="565">
                  <c:v>3.8226594308090083</c:v>
                </c:pt>
                <c:pt idx="566">
                  <c:v>3.7990642983507419</c:v>
                </c:pt>
                <c:pt idx="567">
                  <c:v>3.7755304731580641</c:v>
                </c:pt>
                <c:pt idx="568">
                  <c:v>3.752057641985779</c:v>
                </c:pt>
                <c:pt idx="569">
                  <c:v>3.7286454938901508</c:v>
                </c:pt>
                <c:pt idx="570">
                  <c:v>3.7052937202073783</c:v>
                </c:pt>
                <c:pt idx="571">
                  <c:v>3.68200201453234</c:v>
                </c:pt>
                <c:pt idx="572">
                  <c:v>3.6587700726975041</c:v>
                </c:pt>
                <c:pt idx="573">
                  <c:v>3.6355975927521533</c:v>
                </c:pt>
                <c:pt idx="574">
                  <c:v>3.6124842749417816</c:v>
                </c:pt>
                <c:pt idx="575">
                  <c:v>3.5894298216877241</c:v>
                </c:pt>
                <c:pt idx="576">
                  <c:v>3.5664339375670155</c:v>
                </c:pt>
                <c:pt idx="577">
                  <c:v>3.5434963292924682</c:v>
                </c:pt>
                <c:pt idx="578">
                  <c:v>3.5206167056929853</c:v>
                </c:pt>
                <c:pt idx="579">
                  <c:v>3.4977947776940308</c:v>
                </c:pt>
                <c:pt idx="580">
                  <c:v>3.4750302582983892</c:v>
                </c:pt>
                <c:pt idx="581">
                  <c:v>3.4523228625670628</c:v>
                </c:pt>
                <c:pt idx="582">
                  <c:v>3.4296723076004305</c:v>
                </c:pt>
                <c:pt idx="583">
                  <c:v>3.4070783125195758</c:v>
                </c:pt>
                <c:pt idx="584">
                  <c:v>3.3845405984478356</c:v>
                </c:pt>
                <c:pt idx="585">
                  <c:v>3.36205888849253</c:v>
                </c:pt>
                <c:pt idx="586">
                  <c:v>3.3396329077269113</c:v>
                </c:pt>
                <c:pt idx="587">
                  <c:v>3.3172623831722969</c:v>
                </c:pt>
                <c:pt idx="588">
                  <c:v>3.2949470437803892</c:v>
                </c:pt>
                <c:pt idx="589">
                  <c:v>3.2726866204157949</c:v>
                </c:pt>
                <c:pt idx="590">
                  <c:v>3.2504808458387195</c:v>
                </c:pt>
                <c:pt idx="591">
                  <c:v>3.22832945468787</c:v>
                </c:pt>
                <c:pt idx="592">
                  <c:v>3.2062321834635163</c:v>
                </c:pt>
                <c:pt idx="593">
                  <c:v>3.1841887705107479</c:v>
                </c:pt>
                <c:pt idx="594">
                  <c:v>3.1621989560029022</c:v>
                </c:pt>
                <c:pt idx="595">
                  <c:v>3.1402624819251805</c:v>
                </c:pt>
                <c:pt idx="596">
                  <c:v>3.1183790920584213</c:v>
                </c:pt>
                <c:pt idx="597">
                  <c:v>3.0965485319630774</c:v>
                </c:pt>
                <c:pt idx="598">
                  <c:v>3.0747705489633068</c:v>
                </c:pt>
                <c:pt idx="599">
                  <c:v>3.0530448921313051</c:v>
                </c:pt>
                <c:pt idx="600">
                  <c:v>3.0313713122717485</c:v>
                </c:pt>
                <c:pt idx="601">
                  <c:v>3.0097495619064212</c:v>
                </c:pt>
                <c:pt idx="602">
                  <c:v>2.9881793952590079</c:v>
                </c:pt>
                <c:pt idx="603">
                  <c:v>2.9666605682400462</c:v>
                </c:pt>
                <c:pt idx="604">
                  <c:v>2.9451928384320336</c:v>
                </c:pt>
                <c:pt idx="605">
                  <c:v>2.9237759650746864</c:v>
                </c:pt>
                <c:pt idx="606">
                  <c:v>1.91289629834162</c:v>
                </c:pt>
                <c:pt idx="607">
                  <c:v>1.0037606208596288</c:v>
                </c:pt>
                <c:pt idx="608">
                  <c:v>0.17761460532441808</c:v>
                </c:pt>
                <c:pt idx="609">
                  <c:v>-0.57963441976142538</c:v>
                </c:pt>
                <c:pt idx="610">
                  <c:v>-1.2788278440560163</c:v>
                </c:pt>
                <c:pt idx="611">
                  <c:v>-1.9284756363298556</c:v>
                </c:pt>
                <c:pt idx="612">
                  <c:v>-2.535375001100066</c:v>
                </c:pt>
                <c:pt idx="613">
                  <c:v>-3.1050379540793389</c:v>
                </c:pt>
                <c:pt idx="614">
                  <c:v>-3.6419940503077424</c:v>
                </c:pt>
                <c:pt idx="615">
                  <c:v>-4.1500093542600434</c:v>
                </c:pt>
                <c:pt idx="616">
                  <c:v>-4.6322478714703097</c:v>
                </c:pt>
                <c:pt idx="617">
                  <c:v>-5.0913926051208165</c:v>
                </c:pt>
                <c:pt idx="618">
                  <c:v>-5.2684688050562256</c:v>
                </c:pt>
                <c:pt idx="619">
                  <c:v>-5.4423190039790557</c:v>
                </c:pt>
                <c:pt idx="620">
                  <c:v>-5.6130708022032048</c:v>
                </c:pt>
                <c:pt idx="621">
                  <c:v>-5.780844554014096</c:v>
                </c:pt>
                <c:pt idx="622">
                  <c:v>-5.9457539046168693</c:v>
                </c:pt>
                <c:pt idx="623">
                  <c:v>-6.1079062780988878</c:v>
                </c:pt>
                <c:pt idx="624">
                  <c:v>-6.2674033216866123</c:v>
                </c:pt>
                <c:pt idx="625">
                  <c:v>-6.4243413109233529</c:v>
                </c:pt>
                <c:pt idx="626">
                  <c:v>-6.5788115198317199</c:v>
                </c:pt>
                <c:pt idx="627">
                  <c:v>-6.7309005596391707</c:v>
                </c:pt>
                <c:pt idx="628">
                  <c:v>-6.8806906892245454</c:v>
                </c:pt>
                <c:pt idx="629">
                  <c:v>-7.0282601000790272</c:v>
                </c:pt>
                <c:pt idx="630">
                  <c:v>-7.1736831782574306</c:v>
                </c:pt>
                <c:pt idx="631">
                  <c:v>-7.3170307455193395</c:v>
                </c:pt>
                <c:pt idx="632">
                  <c:v>-7.4583702816174844</c:v>
                </c:pt>
                <c:pt idx="633">
                  <c:v>-7.5977661294791279</c:v>
                </c:pt>
                <c:pt idx="634">
                  <c:v>-7.7352796848400027</c:v>
                </c:pt>
                <c:pt idx="635">
                  <c:v>-7.8709695717267998</c:v>
                </c:pt>
                <c:pt idx="636">
                  <c:v>-8.0048918050398559</c:v>
                </c:pt>
                <c:pt idx="637">
                  <c:v>-8.137099941360221</c:v>
                </c:pt>
                <c:pt idx="638">
                  <c:v>-8.2676452189923548</c:v>
                </c:pt>
                <c:pt idx="639">
                  <c:v>-8.3965766881538624</c:v>
                </c:pt>
                <c:pt idx="640">
                  <c:v>-8.5239413321345818</c:v>
                </c:pt>
                <c:pt idx="641">
                  <c:v>-8.6497841801682789</c:v>
                </c:pt>
                <c:pt idx="642">
                  <c:v>-8.7741484126898008</c:v>
                </c:pt>
                <c:pt idx="643">
                  <c:v>-8.8970754595874784</c:v>
                </c:pt>
                <c:pt idx="644">
                  <c:v>-9.0186050920042131</c:v>
                </c:pt>
                <c:pt idx="645">
                  <c:v>-9.1387755081904505</c:v>
                </c:pt>
                <c:pt idx="646">
                  <c:v>-9.2576234138667459</c:v>
                </c:pt>
                <c:pt idx="647">
                  <c:v>-9.3751840975131699</c:v>
                </c:pt>
                <c:pt idx="648">
                  <c:v>-9.4914915009660739</c:v>
                </c:pt>
                <c:pt idx="649">
                  <c:v>-9.6065782856699986</c:v>
                </c:pt>
                <c:pt idx="650">
                  <c:v>-9.7204758949025134</c:v>
                </c:pt>
                <c:pt idx="651">
                  <c:v>-9.833214612263161</c:v>
                </c:pt>
                <c:pt idx="652">
                  <c:v>-9.9448236166932631</c:v>
                </c:pt>
                <c:pt idx="653">
                  <c:v>-10.055331034271342</c:v>
                </c:pt>
                <c:pt idx="654">
                  <c:v>-10.164763987009062</c:v>
                </c:pt>
                <c:pt idx="655">
                  <c:v>-10.273148638854368</c:v>
                </c:pt>
                <c:pt idx="656">
                  <c:v>-10.380510239092096</c:v>
                </c:pt>
                <c:pt idx="657">
                  <c:v>-10.486873163317419</c:v>
                </c:pt>
                <c:pt idx="658">
                  <c:v>-10.592260952143649</c:v>
                </c:pt>
                <c:pt idx="659">
                  <c:v>-10.696696347793752</c:v>
                </c:pt>
                <c:pt idx="660">
                  <c:v>-10.800201328713277</c:v>
                </c:pt>
                <c:pt idx="661">
                  <c:v>-10.902797142332288</c:v>
                </c:pt>
                <c:pt idx="662">
                  <c:v>-11.004504336094193</c:v>
                </c:pt>
                <c:pt idx="663">
                  <c:v>-11.105342786860765</c:v>
                </c:pt>
                <c:pt idx="664">
                  <c:v>-11.205331728794683</c:v>
                </c:pt>
                <c:pt idx="665">
                  <c:v>-11.304489779813519</c:v>
                </c:pt>
                <c:pt idx="666">
                  <c:v>-11.402834966702571</c:v>
                </c:pt>
                <c:pt idx="667">
                  <c:v>-11.500384748967484</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-224.90609323632512</c:v>
                </c:pt>
                <c:pt idx="1">
                  <c:v>-243.32620951637719</c:v>
                </c:pt>
                <c:pt idx="2">
                  <c:v>-251.44151575757934</c:v>
                </c:pt>
                <c:pt idx="3">
                  <c:v>-255.82077636538969</c:v>
                </c:pt>
                <c:pt idx="4">
                  <c:v>-258.52477854758587</c:v>
                </c:pt>
                <c:pt idx="5">
                  <c:v>-260.34838602894331</c:v>
                </c:pt>
                <c:pt idx="6">
                  <c:v>-261.65554973033034</c:v>
                </c:pt>
                <c:pt idx="7">
                  <c:v>-262.63488824409683</c:v>
                </c:pt>
                <c:pt idx="8">
                  <c:v>-263.39348998946707</c:v>
                </c:pt>
                <c:pt idx="9">
                  <c:v>-263.99652598090086</c:v>
                </c:pt>
                <c:pt idx="10">
                  <c:v>-266.57139232513964</c:v>
                </c:pt>
                <c:pt idx="11">
                  <c:v>-267.24703521077163</c:v>
                </c:pt>
                <c:pt idx="12">
                  <c:v>-267.44540360281883</c:v>
                </c:pt>
                <c:pt idx="13">
                  <c:v>-267.45262863815401</c:v>
                </c:pt>
                <c:pt idx="14">
                  <c:v>-267.36424463495126</c:v>
                </c:pt>
                <c:pt idx="15">
                  <c:v>-267.22122593525813</c:v>
                </c:pt>
                <c:pt idx="16">
                  <c:v>-267.04406950458997</c:v>
                </c:pt>
                <c:pt idx="17">
                  <c:v>-266.84416703576545</c:v>
                </c:pt>
                <c:pt idx="18">
                  <c:v>-266.62835629387973</c:v>
                </c:pt>
                <c:pt idx="19">
                  <c:v>-264.12251627793046</c:v>
                </c:pt>
                <c:pt idx="20">
                  <c:v>-261.43406323817919</c:v>
                </c:pt>
                <c:pt idx="21">
                  <c:v>-258.71083200169312</c:v>
                </c:pt>
                <c:pt idx="22">
                  <c:v>-255.98567495424339</c:v>
                </c:pt>
                <c:pt idx="23">
                  <c:v>-253.27212267697422</c:v>
                </c:pt>
                <c:pt idx="24">
                  <c:v>-250.57802112159749</c:v>
                </c:pt>
                <c:pt idx="25">
                  <c:v>-247.90892006804077</c:v>
                </c:pt>
                <c:pt idx="26">
                  <c:v>-245.26918888488302</c:v>
                </c:pt>
                <c:pt idx="27">
                  <c:v>-242.66245493261226</c:v>
                </c:pt>
                <c:pt idx="28">
                  <c:v>-230.21697881942458</c:v>
                </c:pt>
                <c:pt idx="29">
                  <c:v>-218.89911522104109</c:v>
                </c:pt>
                <c:pt idx="30">
                  <c:v>-208.77829974700066</c:v>
                </c:pt>
                <c:pt idx="31">
                  <c:v>-199.81515528989578</c:v>
                </c:pt>
                <c:pt idx="32">
                  <c:v>-191.9146798747868</c:v>
                </c:pt>
                <c:pt idx="33">
                  <c:v>-184.96145209023157</c:v>
                </c:pt>
                <c:pt idx="34">
                  <c:v>-178.8391765189167</c:v>
                </c:pt>
                <c:pt idx="35">
                  <c:v>-173.43992156718124</c:v>
                </c:pt>
                <c:pt idx="36">
                  <c:v>-168.6675833097899</c:v>
                </c:pt>
                <c:pt idx="37">
                  <c:v>-164.43844852209227</c:v>
                </c:pt>
                <c:pt idx="38">
                  <c:v>-160.68044403198633</c:v>
                </c:pt>
                <c:pt idx="39">
                  <c:v>-157.33188302069365</c:v>
                </c:pt>
                <c:pt idx="40">
                  <c:v>-154.34009911367932</c:v>
                </c:pt>
                <c:pt idx="41">
                  <c:v>-151.66014452759853</c:v>
                </c:pt>
                <c:pt idx="42">
                  <c:v>-149.25362238894763</c:v>
                </c:pt>
                <c:pt idx="43">
                  <c:v>-147.08767231319285</c:v>
                </c:pt>
                <c:pt idx="44">
                  <c:v>-145.13410487014596</c:v>
                </c:pt>
                <c:pt idx="45">
                  <c:v>-143.36867075841377</c:v>
                </c:pt>
                <c:pt idx="46">
                  <c:v>-141.77044739031521</c:v>
                </c:pt>
                <c:pt idx="47">
                  <c:v>-140.32132563532227</c:v>
                </c:pt>
                <c:pt idx="48">
                  <c:v>-139.00558091111625</c:v>
                </c:pt>
                <c:pt idx="49">
                  <c:v>-137.80951475615953</c:v>
                </c:pt>
                <c:pt idx="50">
                  <c:v>-136.72115502945297</c:v>
                </c:pt>
                <c:pt idx="51">
                  <c:v>-135.7300047599706</c:v>
                </c:pt>
                <c:pt idx="52">
                  <c:v>-134.82683132951439</c:v>
                </c:pt>
                <c:pt idx="53">
                  <c:v>-134.00348909922991</c:v>
                </c:pt>
                <c:pt idx="54">
                  <c:v>-133.2527697922184</c:v>
                </c:pt>
                <c:pt idx="55">
                  <c:v>-132.56827594582185</c:v>
                </c:pt>
                <c:pt idx="56">
                  <c:v>-131.94431357450443</c:v>
                </c:pt>
                <c:pt idx="57">
                  <c:v>-131.37580086469436</c:v>
                </c:pt>
                <c:pt idx="58">
                  <c:v>-130.85819028098399</c:v>
                </c:pt>
                <c:pt idx="59">
                  <c:v>-130.38740192008211</c:v>
                </c:pt>
                <c:pt idx="60">
                  <c:v>-129.9597663230177</c:v>
                </c:pt>
                <c:pt idx="61">
                  <c:v>-129.57197526246136</c:v>
                </c:pt>
                <c:pt idx="62">
                  <c:v>-129.22103927316053</c:v>
                </c:pt>
                <c:pt idx="63">
                  <c:v>-128.90425089962653</c:v>
                </c:pt>
                <c:pt idx="64">
                  <c:v>-128.61915280471132</c:v>
                </c:pt>
                <c:pt idx="65">
                  <c:v>-128.36351002236157</c:v>
                </c:pt>
                <c:pt idx="66">
                  <c:v>-128.13528575313853</c:v>
                </c:pt>
                <c:pt idx="67">
                  <c:v>-127.9326201965095</c:v>
                </c:pt>
                <c:pt idx="68">
                  <c:v>-127.75381199306786</c:v>
                </c:pt>
                <c:pt idx="69">
                  <c:v>-127.59730191565737</c:v>
                </c:pt>
                <c:pt idx="70">
                  <c:v>-127.4616585032478</c:v>
                </c:pt>
                <c:pt idx="71">
                  <c:v>-127.34556537726453</c:v>
                </c:pt>
                <c:pt idx="72">
                  <c:v>-127.24781001849951</c:v>
                </c:pt>
                <c:pt idx="73">
                  <c:v>-127.16727381500493</c:v>
                </c:pt>
                <c:pt idx="74">
                  <c:v>-127.10292321855066</c:v>
                </c:pt>
                <c:pt idx="75">
                  <c:v>-127.05380187017099</c:v>
                </c:pt>
                <c:pt idx="76">
                  <c:v>-127.01902357474449</c:v>
                </c:pt>
                <c:pt idx="77">
                  <c:v>-126.99776602102585</c:v>
                </c:pt>
                <c:pt idx="78">
                  <c:v>-126.98926515755556</c:v>
                </c:pt>
                <c:pt idx="79">
                  <c:v>-126.99281014681731</c:v>
                </c:pt>
                <c:pt idx="80">
                  <c:v>-127.00773883021429</c:v>
                </c:pt>
                <c:pt idx="81">
                  <c:v>-127.03343364517355</c:v>
                </c:pt>
                <c:pt idx="82">
                  <c:v>-127.06931794318504</c:v>
                </c:pt>
                <c:pt idx="83">
                  <c:v>-127.11485266403344</c:v>
                </c:pt>
                <c:pt idx="84">
                  <c:v>-127.16953332703858</c:v>
                </c:pt>
                <c:pt idx="85">
                  <c:v>-127.23288730492362</c:v>
                </c:pt>
                <c:pt idx="86">
                  <c:v>-127.30447135008683</c:v>
                </c:pt>
                <c:pt idx="87">
                  <c:v>-127.38386934665706</c:v>
                </c:pt>
                <c:pt idx="88">
                  <c:v>-127.47069026484687</c:v>
                </c:pt>
                <c:pt idx="89">
                  <c:v>-127.56456629684411</c:v>
                </c:pt>
                <c:pt idx="90">
                  <c:v>-127.66515115586311</c:v>
                </c:pt>
                <c:pt idx="91">
                  <c:v>-127.77211852205517</c:v>
                </c:pt>
                <c:pt idx="92">
                  <c:v>-127.88516062079911</c:v>
                </c:pt>
                <c:pt idx="93">
                  <c:v>-128.00398692048967</c:v>
                </c:pt>
                <c:pt idx="94">
                  <c:v>-128.12832293834322</c:v>
                </c:pt>
                <c:pt idx="95">
                  <c:v>-128.25790914397658</c:v>
                </c:pt>
                <c:pt idx="96">
                  <c:v>-128.39249995160037</c:v>
                </c:pt>
                <c:pt idx="97">
                  <c:v>-128.53186279263161</c:v>
                </c:pt>
                <c:pt idx="98">
                  <c:v>-128.67577726137807</c:v>
                </c:pt>
                <c:pt idx="99">
                  <c:v>-128.82403432719968</c:v>
                </c:pt>
                <c:pt idx="100">
                  <c:v>-128.97643560722065</c:v>
                </c:pt>
                <c:pt idx="101">
                  <c:v>-129.1327926942563</c:v>
                </c:pt>
                <c:pt idx="102">
                  <c:v>-129.29292653514915</c:v>
                </c:pt>
                <c:pt idx="103">
                  <c:v>-129.45666685517534</c:v>
                </c:pt>
                <c:pt idx="104">
                  <c:v>-129.62385162460367</c:v>
                </c:pt>
                <c:pt idx="105">
                  <c:v>-129.79432656386282</c:v>
                </c:pt>
                <c:pt idx="106">
                  <c:v>-129.96794468410695</c:v>
                </c:pt>
                <c:pt idx="107">
                  <c:v>-130.14456586027009</c:v>
                </c:pt>
                <c:pt idx="108">
                  <c:v>-130.32405643396848</c:v>
                </c:pt>
                <c:pt idx="109">
                  <c:v>-130.50628884385054</c:v>
                </c:pt>
                <c:pt idx="110">
                  <c:v>-130.69114128121225</c:v>
                </c:pt>
                <c:pt idx="111">
                  <c:v>-130.87849736889007</c:v>
                </c:pt>
                <c:pt idx="112">
                  <c:v>-131.06824586161954</c:v>
                </c:pt>
                <c:pt idx="113">
                  <c:v>-131.26028036620681</c:v>
                </c:pt>
                <c:pt idx="114">
                  <c:v>-131.45449908000262</c:v>
                </c:pt>
                <c:pt idx="115">
                  <c:v>-131.65080454629907</c:v>
                </c:pt>
                <c:pt idx="116">
                  <c:v>-131.84910342538566</c:v>
                </c:pt>
                <c:pt idx="117">
                  <c:v>-132.0493062801072</c:v>
                </c:pt>
                <c:pt idx="118">
                  <c:v>-132.25132737486365</c:v>
                </c:pt>
                <c:pt idx="119">
                  <c:v>-132.4550844870777</c:v>
                </c:pt>
                <c:pt idx="120">
                  <c:v>-132.66049873023698</c:v>
                </c:pt>
                <c:pt idx="121">
                  <c:v>-132.86749438768814</c:v>
                </c:pt>
                <c:pt idx="122">
                  <c:v>-133.07599875642785</c:v>
                </c:pt>
                <c:pt idx="123">
                  <c:v>-133.28594200019381</c:v>
                </c:pt>
                <c:pt idx="124">
                  <c:v>-133.49725701121508</c:v>
                </c:pt>
                <c:pt idx="125">
                  <c:v>-133.70987928002944</c:v>
                </c:pt>
                <c:pt idx="126">
                  <c:v>-133.92374677282248</c:v>
                </c:pt>
                <c:pt idx="127">
                  <c:v>-134.13879981578356</c:v>
                </c:pt>
                <c:pt idx="128">
                  <c:v>-134.35498098601329</c:v>
                </c:pt>
                <c:pt idx="129">
                  <c:v>-134.57223500855019</c:v>
                </c:pt>
                <c:pt idx="130">
                  <c:v>-134.79050865911881</c:v>
                </c:pt>
                <c:pt idx="131">
                  <c:v>-135.00975067222822</c:v>
                </c:pt>
                <c:pt idx="132">
                  <c:v>-135.22991165427896</c:v>
                </c:pt>
                <c:pt idx="133">
                  <c:v>-135.45094400136023</c:v>
                </c:pt>
                <c:pt idx="134">
                  <c:v>-135.67280182144208</c:v>
                </c:pt>
                <c:pt idx="135">
                  <c:v>-135.89544086068867</c:v>
                </c:pt>
                <c:pt idx="136">
                  <c:v>-136.11881843363767</c:v>
                </c:pt>
                <c:pt idx="137">
                  <c:v>-136.34289335700851</c:v>
                </c:pt>
                <c:pt idx="138">
                  <c:v>-136.56762588691956</c:v>
                </c:pt>
                <c:pt idx="139">
                  <c:v>-136.79297765930812</c:v>
                </c:pt>
                <c:pt idx="140">
                  <c:v>-137.01891163336251</c:v>
                </c:pt>
                <c:pt idx="141">
                  <c:v>-137.24539203778704</c:v>
                </c:pt>
                <c:pt idx="142">
                  <c:v>-137.47238431973449</c:v>
                </c:pt>
                <c:pt idx="143">
                  <c:v>-137.69985509624934</c:v>
                </c:pt>
                <c:pt idx="144">
                  <c:v>-137.92777210807776</c:v>
                </c:pt>
                <c:pt idx="145">
                  <c:v>-138.15610417570846</c:v>
                </c:pt>
                <c:pt idx="146">
                  <c:v>-138.38482115751694</c:v>
                </c:pt>
                <c:pt idx="147">
                  <c:v>-138.61389390989575</c:v>
                </c:pt>
                <c:pt idx="148">
                  <c:v>-138.84329424925838</c:v>
                </c:pt>
                <c:pt idx="149">
                  <c:v>-139.07299491581389</c:v>
                </c:pt>
                <c:pt idx="150">
                  <c:v>-139.30296953901421</c:v>
                </c:pt>
                <c:pt idx="151">
                  <c:v>-139.53319260458332</c:v>
                </c:pt>
                <c:pt idx="152">
                  <c:v>-139.7636394230417</c:v>
                </c:pt>
                <c:pt idx="153">
                  <c:v>-139.99428609964698</c:v>
                </c:pt>
                <c:pt idx="154">
                  <c:v>-140.22510950567437</c:v>
                </c:pt>
                <c:pt idx="155">
                  <c:v>-140.45608725096614</c:v>
                </c:pt>
                <c:pt idx="156">
                  <c:v>-140.68719765768398</c:v>
                </c:pt>
                <c:pt idx="157">
                  <c:v>-140.91841973520098</c:v>
                </c:pt>
                <c:pt idx="158">
                  <c:v>-141.14973315607509</c:v>
                </c:pt>
                <c:pt idx="159">
                  <c:v>-141.38111823304772</c:v>
                </c:pt>
                <c:pt idx="160">
                  <c:v>-141.61255589701634</c:v>
                </c:pt>
                <c:pt idx="161">
                  <c:v>-141.84402767593096</c:v>
                </c:pt>
                <c:pt idx="162">
                  <c:v>-142.07551567456881</c:v>
                </c:pt>
                <c:pt idx="163">
                  <c:v>-142.30700255514336</c:v>
                </c:pt>
                <c:pt idx="164">
                  <c:v>-142.53847151870673</c:v>
                </c:pt>
                <c:pt idx="165">
                  <c:v>-142.76990628730601</c:v>
                </c:pt>
                <c:pt idx="166">
                  <c:v>-143.00129108685789</c:v>
                </c:pt>
                <c:pt idx="167">
                  <c:v>-143.23261063070575</c:v>
                </c:pt>
                <c:pt idx="168">
                  <c:v>-143.46385010382778</c:v>
                </c:pt>
                <c:pt idx="169">
                  <c:v>-143.69499514766426</c:v>
                </c:pt>
                <c:pt idx="170">
                  <c:v>-143.92603184553519</c:v>
                </c:pt>
                <c:pt idx="171">
                  <c:v>-144.15694670862081</c:v>
                </c:pt>
                <c:pt idx="172">
                  <c:v>-144.38772666247843</c:v>
                </c:pt>
                <c:pt idx="173">
                  <c:v>-144.61835903407143</c:v>
                </c:pt>
                <c:pt idx="174">
                  <c:v>-144.84883153928632</c:v>
                </c:pt>
                <c:pt idx="175">
                  <c:v>-145.07913227091649</c:v>
                </c:pt>
                <c:pt idx="176">
                  <c:v>-145.30924968709093</c:v>
                </c:pt>
                <c:pt idx="177">
                  <c:v>-145.53917260012804</c:v>
                </c:pt>
                <c:pt idx="178">
                  <c:v>-145.76889016579688</c:v>
                </c:pt>
                <c:pt idx="179">
                  <c:v>-145.99839187296567</c:v>
                </c:pt>
                <c:pt idx="180">
                  <c:v>-146.22766753362288</c:v>
                </c:pt>
                <c:pt idx="181">
                  <c:v>-146.45670727325319</c:v>
                </c:pt>
                <c:pt idx="182">
                  <c:v>-146.68550152155387</c:v>
                </c:pt>
                <c:pt idx="183">
                  <c:v>-146.91404100347665</c:v>
                </c:pt>
                <c:pt idx="184">
                  <c:v>-147.14231673058106</c:v>
                </c:pt>
                <c:pt idx="185">
                  <c:v>-147.37031999268692</c:v>
                </c:pt>
                <c:pt idx="186">
                  <c:v>-147.5980423498126</c:v>
                </c:pt>
                <c:pt idx="187">
                  <c:v>-147.82547562438762</c:v>
                </c:pt>
                <c:pt idx="188">
                  <c:v>-148.05261189372811</c:v>
                </c:pt>
                <c:pt idx="189">
                  <c:v>-148.2794434827648</c:v>
                </c:pt>
                <c:pt idx="190">
                  <c:v>-148.5059629570124</c:v>
                </c:pt>
                <c:pt idx="191">
                  <c:v>-148.73216311577187</c:v>
                </c:pt>
                <c:pt idx="192">
                  <c:v>-148.95803698555497</c:v>
                </c:pt>
                <c:pt idx="193">
                  <c:v>-149.18357781372333</c:v>
                </c:pt>
                <c:pt idx="194">
                  <c:v>-149.40877906233294</c:v>
                </c:pt>
                <c:pt idx="195">
                  <c:v>-149.63363440217623</c:v>
                </c:pt>
                <c:pt idx="196">
                  <c:v>-149.85813770701415</c:v>
                </c:pt>
                <c:pt idx="197">
                  <c:v>-150.08228304799073</c:v>
                </c:pt>
                <c:pt idx="198">
                  <c:v>-150.30606468822327</c:v>
                </c:pt>
                <c:pt idx="199">
                  <c:v>-150.52947707756155</c:v>
                </c:pt>
                <c:pt idx="200">
                  <c:v>-150.75251484750939</c:v>
                </c:pt>
                <c:pt idx="201">
                  <c:v>-150.97517280630294</c:v>
                </c:pt>
                <c:pt idx="202">
                  <c:v>-151.19744593413918</c:v>
                </c:pt>
                <c:pt idx="203">
                  <c:v>-151.41932937855015</c:v>
                </c:pt>
                <c:pt idx="204">
                  <c:v>-151.64081844991642</c:v>
                </c:pt>
                <c:pt idx="205">
                  <c:v>-151.86190861711543</c:v>
                </c:pt>
                <c:pt idx="206">
                  <c:v>-152.08259550329959</c:v>
                </c:pt>
                <c:pt idx="207">
                  <c:v>-152.30287488179968</c:v>
                </c:pt>
                <c:pt idx="208">
                  <c:v>-152.52274267214898</c:v>
                </c:pt>
                <c:pt idx="209">
                  <c:v>-152.74219493622357</c:v>
                </c:pt>
                <c:pt idx="210">
                  <c:v>-152.96122787449519</c:v>
                </c:pt>
                <c:pt idx="211">
                  <c:v>-153.17983782239264</c:v>
                </c:pt>
                <c:pt idx="212">
                  <c:v>-153.39802124676774</c:v>
                </c:pt>
                <c:pt idx="213">
                  <c:v>-153.61577474246224</c:v>
                </c:pt>
                <c:pt idx="214">
                  <c:v>-153.83309502897271</c:v>
                </c:pt>
                <c:pt idx="215">
                  <c:v>-154.04997894720955</c:v>
                </c:pt>
                <c:pt idx="216">
                  <c:v>-154.26642345634707</c:v>
                </c:pt>
                <c:pt idx="217">
                  <c:v>-154.48242563076204</c:v>
                </c:pt>
                <c:pt idx="218">
                  <c:v>-154.69798265705691</c:v>
                </c:pt>
                <c:pt idx="219">
                  <c:v>-154.91309183116613</c:v>
                </c:pt>
                <c:pt idx="220">
                  <c:v>-155.12775055554133</c:v>
                </c:pt>
                <c:pt idx="221">
                  <c:v>-155.3419563364142</c:v>
                </c:pt>
                <c:pt idx="222">
                  <c:v>-155.55570678113401</c:v>
                </c:pt>
                <c:pt idx="223">
                  <c:v>-155.76899959557659</c:v>
                </c:pt>
                <c:pt idx="224">
                  <c:v>-155.98183258162425</c:v>
                </c:pt>
                <c:pt idx="225">
                  <c:v>-156.19420363471272</c:v>
                </c:pt>
                <c:pt idx="226">
                  <c:v>-158.29210714425315</c:v>
                </c:pt>
                <c:pt idx="227">
                  <c:v>-160.34211261008124</c:v>
                </c:pt>
                <c:pt idx="228">
                  <c:v>-162.34333770260622</c:v>
                </c:pt>
                <c:pt idx="229">
                  <c:v>-164.29543709821402</c:v>
                </c:pt>
                <c:pt idx="230">
                  <c:v>-166.19847982816108</c:v>
                </c:pt>
                <c:pt idx="231">
                  <c:v>-168.05285313898406</c:v>
                </c:pt>
                <c:pt idx="232">
                  <c:v>-169.85918676460386</c:v>
                </c:pt>
                <c:pt idx="233">
                  <c:v>-171.61829307899092</c:v>
                </c:pt>
                <c:pt idx="234">
                  <c:v>-173.33111970802435</c:v>
                </c:pt>
                <c:pt idx="235">
                  <c:v>-174.99871198088923</c:v>
                </c:pt>
                <c:pt idx="236">
                  <c:v>-176.62218319171325</c:v>
                </c:pt>
                <c:pt idx="237">
                  <c:v>-178.20269108434107</c:v>
                </c:pt>
                <c:pt idx="238">
                  <c:v>-179.74141930933675</c:v>
                </c:pt>
                <c:pt idx="239">
                  <c:v>-181.23956286117101</c:v>
                </c:pt>
                <c:pt idx="240">
                  <c:v>-182.69831670501586</c:v>
                </c:pt>
                <c:pt idx="241">
                  <c:v>-184.11886696074274</c:v>
                </c:pt>
                <c:pt idx="242">
                  <c:v>-185.50238413679813</c:v>
                </c:pt>
                <c:pt idx="243">
                  <c:v>-186.85001800610161</c:v>
                </c:pt>
                <c:pt idx="244">
                  <c:v>-188.16289379558364</c:v>
                </c:pt>
                <c:pt idx="245">
                  <c:v>-189.4421094246965</c:v>
                </c:pt>
                <c:pt idx="246">
                  <c:v>-190.68873357945989</c:v>
                </c:pt>
                <c:pt idx="247">
                  <c:v>-191.90380444987872</c:v>
                </c:pt>
                <c:pt idx="248">
                  <c:v>-193.0883289918757</c:v>
                </c:pt>
                <c:pt idx="249">
                  <c:v>-194.24328260179351</c:v>
                </c:pt>
                <c:pt idx="250">
                  <c:v>-195.3696091132787</c:v>
                </c:pt>
                <c:pt idx="251">
                  <c:v>-196.46822104396227</c:v>
                </c:pt>
                <c:pt idx="252">
                  <c:v>-197.54000003359678</c:v>
                </c:pt>
                <c:pt idx="253">
                  <c:v>-198.58579742683787</c:v>
                </c:pt>
                <c:pt idx="254">
                  <c:v>-199.60643496318599</c:v>
                </c:pt>
                <c:pt idx="255">
                  <c:v>-200.60270554415123</c:v>
                </c:pt>
                <c:pt idx="256">
                  <c:v>-201.57537405380532</c:v>
                </c:pt>
                <c:pt idx="257">
                  <c:v>-202.52517821381582</c:v>
                </c:pt>
                <c:pt idx="258">
                  <c:v>-203.45282945803996</c:v>
                </c:pt>
                <c:pt idx="259">
                  <c:v>-204.35901381496529</c:v>
                </c:pt>
                <c:pt idx="260">
                  <c:v>-205.24439278887385</c:v>
                </c:pt>
                <c:pt idx="261">
                  <c:v>-206.10960423268634</c:v>
                </c:pt>
                <c:pt idx="262">
                  <c:v>-206.95526320711653</c:v>
                </c:pt>
                <c:pt idx="263">
                  <c:v>-207.78196282210394</c:v>
                </c:pt>
                <c:pt idx="264">
                  <c:v>-208.59027505756598</c:v>
                </c:pt>
                <c:pt idx="265">
                  <c:v>-209.38075156136298</c:v>
                </c:pt>
                <c:pt idx="266">
                  <c:v>-210.15392442304949</c:v>
                </c:pt>
                <c:pt idx="267">
                  <c:v>-210.91030692251945</c:v>
                </c:pt>
                <c:pt idx="268">
                  <c:v>-211.65039425307691</c:v>
                </c:pt>
                <c:pt idx="269">
                  <c:v>-212.37466421879205</c:v>
                </c:pt>
                <c:pt idx="270">
                  <c:v>-213.08357790625854</c:v>
                </c:pt>
                <c:pt idx="271">
                  <c:v>-213.7775803310642</c:v>
                </c:pt>
                <c:pt idx="272">
                  <c:v>-214.45710105943493</c:v>
                </c:pt>
                <c:pt idx="273">
                  <c:v>-215.1225548056218</c:v>
                </c:pt>
                <c:pt idx="274">
                  <c:v>-215.77434200568155</c:v>
                </c:pt>
                <c:pt idx="275">
                  <c:v>-216.41284936835476</c:v>
                </c:pt>
                <c:pt idx="276">
                  <c:v>-217.03845040378417</c:v>
                </c:pt>
                <c:pt idx="277">
                  <c:v>-217.65150593083456</c:v>
                </c:pt>
                <c:pt idx="278">
                  <c:v>-218.25236456378755</c:v>
                </c:pt>
                <c:pt idx="279">
                  <c:v>-218.84136317918268</c:v>
                </c:pt>
                <c:pt idx="280">
                  <c:v>-219.41882736357064</c:v>
                </c:pt>
                <c:pt idx="281">
                  <c:v>-219.98507184293248</c:v>
                </c:pt>
                <c:pt idx="282">
                  <c:v>-220.54040089450197</c:v>
                </c:pt>
                <c:pt idx="283">
                  <c:v>-221.08510874170906</c:v>
                </c:pt>
                <c:pt idx="284">
                  <c:v>-221.61947993294265</c:v>
                </c:pt>
                <c:pt idx="285">
                  <c:v>-222.14378970480681</c:v>
                </c:pt>
                <c:pt idx="286">
                  <c:v>-222.65830433052196</c:v>
                </c:pt>
                <c:pt idx="287">
                  <c:v>-223.1632814540996</c:v>
                </c:pt>
                <c:pt idx="288">
                  <c:v>-223.65897041089363</c:v>
                </c:pt>
                <c:pt idx="289">
                  <c:v>-224.14561253510851</c:v>
                </c:pt>
                <c:pt idx="290">
                  <c:v>-224.62344145482237</c:v>
                </c:pt>
                <c:pt idx="291">
                  <c:v>-225.09268337505694</c:v>
                </c:pt>
                <c:pt idx="292">
                  <c:v>-225.55355734940787</c:v>
                </c:pt>
                <c:pt idx="293">
                  <c:v>-226.00627554072403</c:v>
                </c:pt>
                <c:pt idx="294">
                  <c:v>-226.45104347130496</c:v>
                </c:pt>
                <c:pt idx="295">
                  <c:v>-226.88806026306565</c:v>
                </c:pt>
                <c:pt idx="296">
                  <c:v>-227.31751886809681</c:v>
                </c:pt>
                <c:pt idx="297">
                  <c:v>-227.73960629003176</c:v>
                </c:pt>
                <c:pt idx="298">
                  <c:v>-228.15450379661183</c:v>
                </c:pt>
                <c:pt idx="299">
                  <c:v>-228.56238712382523</c:v>
                </c:pt>
                <c:pt idx="300">
                  <c:v>-228.96342667197823</c:v>
                </c:pt>
                <c:pt idx="301">
                  <c:v>-229.35778769404078</c:v>
                </c:pt>
                <c:pt idx="302">
                  <c:v>-229.7456304765945</c:v>
                </c:pt>
                <c:pt idx="303">
                  <c:v>-230.12711051369536</c:v>
                </c:pt>
                <c:pt idx="304">
                  <c:v>-230.50237867395094</c:v>
                </c:pt>
                <c:pt idx="305">
                  <c:v>-230.87158136109747</c:v>
                </c:pt>
                <c:pt idx="306">
                  <c:v>-231.23486066835</c:v>
                </c:pt>
                <c:pt idx="307">
                  <c:v>-231.59235452678723</c:v>
                </c:pt>
                <c:pt idx="308">
                  <c:v>-231.94419684801983</c:v>
                </c:pt>
                <c:pt idx="309">
                  <c:v>-232.29051766138164</c:v>
                </c:pt>
                <c:pt idx="310">
                  <c:v>-232.6314432458712</c:v>
                </c:pt>
                <c:pt idx="311">
                  <c:v>-232.96709625706202</c:v>
                </c:pt>
                <c:pt idx="312">
                  <c:v>-233.29759584918972</c:v>
                </c:pt>
                <c:pt idx="313">
                  <c:v>-233.62305779261578</c:v>
                </c:pt>
                <c:pt idx="314">
                  <c:v>-233.94359458685796</c:v>
                </c:pt>
                <c:pt idx="315">
                  <c:v>-234.2593155693701</c:v>
                </c:pt>
                <c:pt idx="316">
                  <c:v>-234.57032702024514</c:v>
                </c:pt>
                <c:pt idx="317">
                  <c:v>-234.87673226300851</c:v>
                </c:pt>
                <c:pt idx="318">
                  <c:v>-235.17863176166105</c:v>
                </c:pt>
                <c:pt idx="319">
                  <c:v>-235.47612321412387</c:v>
                </c:pt>
                <c:pt idx="320">
                  <c:v>-235.76930164223151</c:v>
                </c:pt>
                <c:pt idx="321">
                  <c:v>-236.05825947841251</c:v>
                </c:pt>
                <c:pt idx="322">
                  <c:v>-236.34308664919126</c:v>
                </c:pt>
                <c:pt idx="323">
                  <c:v>-236.62387065563885</c:v>
                </c:pt>
                <c:pt idx="324">
                  <c:v>-236.90069665089538</c:v>
                </c:pt>
                <c:pt idx="325">
                  <c:v>-237.17364751488057</c:v>
                </c:pt>
                <c:pt idx="326">
                  <c:v>-237.44280392630492</c:v>
                </c:pt>
                <c:pt idx="327">
                  <c:v>-237.70824443208875</c:v>
                </c:pt>
                <c:pt idx="328">
                  <c:v>-237.97004551429163</c:v>
                </c:pt>
                <c:pt idx="329">
                  <c:v>-238.22828165465077</c:v>
                </c:pt>
                <c:pt idx="330">
                  <c:v>-238.48302539682248</c:v>
                </c:pt>
                <c:pt idx="331">
                  <c:v>-238.73434740641656</c:v>
                </c:pt>
                <c:pt idx="332">
                  <c:v>-238.98231652891076</c:v>
                </c:pt>
                <c:pt idx="333">
                  <c:v>-239.22699984552702</c:v>
                </c:pt>
                <c:pt idx="334">
                  <c:v>-239.46846272714987</c:v>
                </c:pt>
                <c:pt idx="335">
                  <c:v>-239.70676888636189</c:v>
                </c:pt>
                <c:pt idx="336">
                  <c:v>-239.94198042766976</c:v>
                </c:pt>
                <c:pt idx="337">
                  <c:v>-240.17415789599028</c:v>
                </c:pt>
                <c:pt idx="338">
                  <c:v>-240.403360323463</c:v>
                </c:pt>
                <c:pt idx="339">
                  <c:v>-240.62964527465402</c:v>
                </c:pt>
                <c:pt idx="340">
                  <c:v>-240.85306889021194</c:v>
                </c:pt>
                <c:pt idx="341">
                  <c:v>-241.07368592903498</c:v>
                </c:pt>
                <c:pt idx="342">
                  <c:v>-241.29154980900557</c:v>
                </c:pt>
                <c:pt idx="343">
                  <c:v>-241.50671264634681</c:v>
                </c:pt>
                <c:pt idx="344">
                  <c:v>-241.7192252936523</c:v>
                </c:pt>
                <c:pt idx="345">
                  <c:v>-241.92913737663943</c:v>
                </c:pt>
                <c:pt idx="346">
                  <c:v>-242.1364973296738</c:v>
                </c:pt>
                <c:pt idx="347">
                  <c:v>-242.34135243011039</c:v>
                </c:pt>
                <c:pt idx="348">
                  <c:v>-242.5437488314958</c:v>
                </c:pt>
                <c:pt idx="349">
                  <c:v>-242.74373159567321</c:v>
                </c:pt>
                <c:pt idx="350">
                  <c:v>-242.94134472383115</c:v>
                </c:pt>
                <c:pt idx="351">
                  <c:v>-243.13663118653426</c:v>
                </c:pt>
                <c:pt idx="352">
                  <c:v>-243.32963295277386</c:v>
                </c:pt>
                <c:pt idx="353">
                  <c:v>-243.52039101807406</c:v>
                </c:pt>
                <c:pt idx="354">
                  <c:v>-243.70894543168717</c:v>
                </c:pt>
                <c:pt idx="355">
                  <c:v>-243.89533532291239</c:v>
                </c:pt>
                <c:pt idx="356">
                  <c:v>-244.07959892656862</c:v>
                </c:pt>
                <c:pt idx="357">
                  <c:v>-244.26177360765234</c:v>
                </c:pt>
                <c:pt idx="358">
                  <c:v>-244.44189588520959</c:v>
                </c:pt>
                <c:pt idx="359">
                  <c:v>-244.62000145545016</c:v>
                </c:pt>
                <c:pt idx="360">
                  <c:v>-244.796125214131</c:v>
                </c:pt>
                <c:pt idx="361">
                  <c:v>-244.97030127823484</c:v>
                </c:pt>
                <c:pt idx="362">
                  <c:v>-245.142563006969</c:v>
                </c:pt>
                <c:pt idx="363">
                  <c:v>-245.31294302210799</c:v>
                </c:pt>
                <c:pt idx="364">
                  <c:v>-245.48147322770348</c:v>
                </c:pt>
                <c:pt idx="365">
                  <c:v>-245.64818482918329</c:v>
                </c:pt>
                <c:pt idx="366">
                  <c:v>-245.8131083518611</c:v>
                </c:pt>
                <c:pt idx="367">
                  <c:v>-245.97627365887712</c:v>
                </c:pt>
                <c:pt idx="368">
                  <c:v>-246.13770996858926</c:v>
                </c:pt>
                <c:pt idx="369">
                  <c:v>-246.29744587143432</c:v>
                </c:pt>
                <c:pt idx="370">
                  <c:v>-246.45550934627678</c:v>
                </c:pt>
                <c:pt idx="371">
                  <c:v>-246.61192777626303</c:v>
                </c:pt>
                <c:pt idx="372">
                  <c:v>-246.76672796419808</c:v>
                </c:pt>
                <c:pt idx="373">
                  <c:v>-246.91993614746067</c:v>
                </c:pt>
                <c:pt idx="374">
                  <c:v>-247.07157801247234</c:v>
                </c:pt>
                <c:pt idx="375">
                  <c:v>-247.22167870873625</c:v>
                </c:pt>
                <c:pt idx="376">
                  <c:v>-247.37026286245901</c:v>
                </c:pt>
                <c:pt idx="377">
                  <c:v>-247.51735458977078</c:v>
                </c:pt>
                <c:pt idx="378">
                  <c:v>-247.66297750955599</c:v>
                </c:pt>
                <c:pt idx="379">
                  <c:v>-247.80715475590836</c:v>
                </c:pt>
                <c:pt idx="380">
                  <c:v>-247.94990899022235</c:v>
                </c:pt>
                <c:pt idx="381">
                  <c:v>-248.09126241293276</c:v>
                </c:pt>
                <c:pt idx="382">
                  <c:v>-248.23123677491498</c:v>
                </c:pt>
                <c:pt idx="383">
                  <c:v>-248.36985338855584</c:v>
                </c:pt>
                <c:pt idx="384">
                  <c:v>-248.50713313850687</c:v>
                </c:pt>
                <c:pt idx="385">
                  <c:v>-248.6430964921293</c:v>
                </c:pt>
                <c:pt idx="386">
                  <c:v>-248.77776350964217</c:v>
                </c:pt>
                <c:pt idx="387">
                  <c:v>-248.91115385398115</c:v>
                </c:pt>
                <c:pt idx="388">
                  <c:v>-249.04328680037963</c:v>
                </c:pt>
                <c:pt idx="389">
                  <c:v>-249.17418124567928</c:v>
                </c:pt>
                <c:pt idx="390">
                  <c:v>-249.30385571737958</c:v>
                </c:pt>
                <c:pt idx="391">
                  <c:v>-249.43232838243409</c:v>
                </c:pt>
                <c:pt idx="392">
                  <c:v>-249.55961705580239</c:v>
                </c:pt>
                <c:pt idx="393">
                  <c:v>-249.68573920876406</c:v>
                </c:pt>
                <c:pt idx="394">
                  <c:v>-249.81071197700373</c:v>
                </c:pt>
                <c:pt idx="395">
                  <c:v>-249.934552168473</c:v>
                </c:pt>
                <c:pt idx="396">
                  <c:v>-250.05727627103715</c:v>
                </c:pt>
                <c:pt idx="397">
                  <c:v>-250.17890045991305</c:v>
                </c:pt>
                <c:pt idx="398">
                  <c:v>-250.29944060490448</c:v>
                </c:pt>
                <c:pt idx="399">
                  <c:v>-250.41891227744145</c:v>
                </c:pt>
                <c:pt idx="400">
                  <c:v>-250.53733075742988</c:v>
                </c:pt>
                <c:pt idx="401">
                  <c:v>-250.65471103991632</c:v>
                </c:pt>
                <c:pt idx="402">
                  <c:v>-250.7710678415749</c:v>
                </c:pt>
                <c:pt idx="403">
                  <c:v>-250.88641560702035</c:v>
                </c:pt>
                <c:pt idx="404">
                  <c:v>-251.00076851495413</c:v>
                </c:pt>
                <c:pt idx="405">
                  <c:v>-251.11414048414696</c:v>
                </c:pt>
                <c:pt idx="406">
                  <c:v>-251.22654517926361</c:v>
                </c:pt>
                <c:pt idx="407">
                  <c:v>-251.33799601653516</c:v>
                </c:pt>
                <c:pt idx="408">
                  <c:v>-251.44850616928196</c:v>
                </c:pt>
                <c:pt idx="409">
                  <c:v>-251.55808857329308</c:v>
                </c:pt>
                <c:pt idx="410">
                  <c:v>-251.66675593206554</c:v>
                </c:pt>
                <c:pt idx="411">
                  <c:v>-251.77452072190812</c:v>
                </c:pt>
                <c:pt idx="412">
                  <c:v>-251.88139519691345</c:v>
                </c:pt>
                <c:pt idx="413">
                  <c:v>-251.98739139380214</c:v>
                </c:pt>
                <c:pt idx="414">
                  <c:v>-252.09252113664331</c:v>
                </c:pt>
                <c:pt idx="415">
                  <c:v>-252.19679604145415</c:v>
                </c:pt>
                <c:pt idx="416">
                  <c:v>-252.3002275206828</c:v>
                </c:pt>
                <c:pt idx="417">
                  <c:v>-252.40282678757814</c:v>
                </c:pt>
                <c:pt idx="418">
                  <c:v>-252.50460486044841</c:v>
                </c:pt>
                <c:pt idx="419">
                  <c:v>-252.60557256681381</c:v>
                </c:pt>
                <c:pt idx="420">
                  <c:v>-252.70574054745418</c:v>
                </c:pt>
                <c:pt idx="421">
                  <c:v>-252.80511926035655</c:v>
                </c:pt>
                <c:pt idx="422">
                  <c:v>-252.90371898456362</c:v>
                </c:pt>
                <c:pt idx="423">
                  <c:v>-253.00154982392795</c:v>
                </c:pt>
                <c:pt idx="424">
                  <c:v>-253.09862171077245</c:v>
                </c:pt>
                <c:pt idx="425">
                  <c:v>-253.1949444094617</c:v>
                </c:pt>
                <c:pt idx="426">
                  <c:v>-253.29052751988519</c:v>
                </c:pt>
                <c:pt idx="427">
                  <c:v>-253.38538048085593</c:v>
                </c:pt>
                <c:pt idx="428">
                  <c:v>-253.47951257342609</c:v>
                </c:pt>
                <c:pt idx="429">
                  <c:v>-253.57293292412243</c:v>
                </c:pt>
                <c:pt idx="430">
                  <c:v>-253.66565050810345</c:v>
                </c:pt>
                <c:pt idx="431">
                  <c:v>-253.75767415224092</c:v>
                </c:pt>
                <c:pt idx="432">
                  <c:v>-253.84901253812697</c:v>
                </c:pt>
                <c:pt idx="433">
                  <c:v>-253.93967420500965</c:v>
                </c:pt>
                <c:pt idx="434">
                  <c:v>-254.02966755265882</c:v>
                </c:pt>
                <c:pt idx="435">
                  <c:v>-254.11900084416345</c:v>
                </c:pt>
                <c:pt idx="436">
                  <c:v>-254.20768220866339</c:v>
                </c:pt>
                <c:pt idx="437">
                  <c:v>-254.29571964401623</c:v>
                </c:pt>
                <c:pt idx="438">
                  <c:v>-254.38312101940221</c:v>
                </c:pt>
                <c:pt idx="439">
                  <c:v>-254.46989407786754</c:v>
                </c:pt>
                <c:pt idx="440">
                  <c:v>-254.55604643880872</c:v>
                </c:pt>
                <c:pt idx="441">
                  <c:v>-254.64158560039934</c:v>
                </c:pt>
                <c:pt idx="442">
                  <c:v>-254.72651894196036</c:v>
                </c:pt>
                <c:pt idx="443">
                  <c:v>-254.81085372627587</c:v>
                </c:pt>
                <c:pt idx="444">
                  <c:v>-254.89459710185554</c:v>
                </c:pt>
                <c:pt idx="445">
                  <c:v>-254.97775610514552</c:v>
                </c:pt>
                <c:pt idx="446">
                  <c:v>-255.06033766268837</c:v>
                </c:pt>
                <c:pt idx="447">
                  <c:v>-255.14234859323426</c:v>
                </c:pt>
                <c:pt idx="448">
                  <c:v>-255.22379560980409</c:v>
                </c:pt>
                <c:pt idx="449">
                  <c:v>-255.30468532170613</c:v>
                </c:pt>
                <c:pt idx="450">
                  <c:v>-255.38502423650709</c:v>
                </c:pt>
                <c:pt idx="451">
                  <c:v>-255.46481876195901</c:v>
                </c:pt>
                <c:pt idx="452">
                  <c:v>-255.54407520788317</c:v>
                </c:pt>
                <c:pt idx="453">
                  <c:v>-255.62279978801189</c:v>
                </c:pt>
                <c:pt idx="454">
                  <c:v>-255.7009986217893</c:v>
                </c:pt>
                <c:pt idx="455">
                  <c:v>-255.77867773613244</c:v>
                </c:pt>
                <c:pt idx="456">
                  <c:v>-255.85584306715344</c:v>
                </c:pt>
                <c:pt idx="457">
                  <c:v>-255.93250046184386</c:v>
                </c:pt>
                <c:pt idx="458">
                  <c:v>-256.00865567972176</c:v>
                </c:pt>
                <c:pt idx="459">
                  <c:v>-256.0843143944436</c:v>
                </c:pt>
                <c:pt idx="460">
                  <c:v>-256.15948219537995</c:v>
                </c:pt>
                <c:pt idx="461">
                  <c:v>-256.23416458915796</c:v>
                </c:pt>
                <c:pt idx="462">
                  <c:v>-256.30836700116981</c:v>
                </c:pt>
                <c:pt idx="463">
                  <c:v>-256.38209477704919</c:v>
                </c:pt>
                <c:pt idx="464">
                  <c:v>-256.45535318411555</c:v>
                </c:pt>
                <c:pt idx="465">
                  <c:v>-256.52814741278775</c:v>
                </c:pt>
                <c:pt idx="466">
                  <c:v>-256.60048257796728</c:v>
                </c:pt>
                <c:pt idx="467">
                  <c:v>-256.67236372039224</c:v>
                </c:pt>
                <c:pt idx="468">
                  <c:v>-256.74379580796278</c:v>
                </c:pt>
                <c:pt idx="469">
                  <c:v>-256.81478373703783</c:v>
                </c:pt>
                <c:pt idx="470">
                  <c:v>-256.88533233370538</c:v>
                </c:pt>
                <c:pt idx="471">
                  <c:v>-256.95544635502546</c:v>
                </c:pt>
                <c:pt idx="472">
                  <c:v>-257.02513049024731</c:v>
                </c:pt>
                <c:pt idx="473">
                  <c:v>-257.09438936200121</c:v>
                </c:pt>
                <c:pt idx="474">
                  <c:v>-257.16322752746532</c:v>
                </c:pt>
                <c:pt idx="475">
                  <c:v>-257.23164947950863</c:v>
                </c:pt>
                <c:pt idx="476">
                  <c:v>-257.2996596478099</c:v>
                </c:pt>
                <c:pt idx="477">
                  <c:v>-257.36726239995397</c:v>
                </c:pt>
                <c:pt idx="478">
                  <c:v>-257.43446204250512</c:v>
                </c:pt>
                <c:pt idx="479">
                  <c:v>-257.50126282205883</c:v>
                </c:pt>
                <c:pt idx="480">
                  <c:v>-257.56766892627195</c:v>
                </c:pt>
                <c:pt idx="481">
                  <c:v>-257.63368448487154</c:v>
                </c:pt>
                <c:pt idx="482">
                  <c:v>-257.69931357064422</c:v>
                </c:pt>
                <c:pt idx="483">
                  <c:v>-257.76456020040411</c:v>
                </c:pt>
                <c:pt idx="484">
                  <c:v>-257.82942833594268</c:v>
                </c:pt>
                <c:pt idx="485">
                  <c:v>-257.89392188495862</c:v>
                </c:pt>
                <c:pt idx="486">
                  <c:v>-257.9580447019693</c:v>
                </c:pt>
                <c:pt idx="487">
                  <c:v>-258.02180058920413</c:v>
                </c:pt>
                <c:pt idx="488">
                  <c:v>-258.08519329748015</c:v>
                </c:pt>
                <c:pt idx="489">
                  <c:v>-258.1482265270601</c:v>
                </c:pt>
                <c:pt idx="490">
                  <c:v>-258.21090392849351</c:v>
                </c:pt>
                <c:pt idx="491">
                  <c:v>-258.27322910344145</c:v>
                </c:pt>
                <c:pt idx="492">
                  <c:v>-258.33520560548487</c:v>
                </c:pt>
                <c:pt idx="493">
                  <c:v>-258.39683694091707</c:v>
                </c:pt>
                <c:pt idx="494">
                  <c:v>-258.45812656952069</c:v>
                </c:pt>
                <c:pt idx="495">
                  <c:v>-258.51907790532977</c:v>
                </c:pt>
                <c:pt idx="496">
                  <c:v>-258.57969431737666</c:v>
                </c:pt>
                <c:pt idx="497">
                  <c:v>-258.63997913042488</c:v>
                </c:pt>
                <c:pt idx="498">
                  <c:v>-258.69993562568737</c:v>
                </c:pt>
                <c:pt idx="499">
                  <c:v>-258.7595670415314</c:v>
                </c:pt>
                <c:pt idx="500">
                  <c:v>-258.81887657416934</c:v>
                </c:pt>
                <c:pt idx="501">
                  <c:v>-258.87786737833716</c:v>
                </c:pt>
                <c:pt idx="502">
                  <c:v>-258.93654256795878</c:v>
                </c:pt>
                <c:pt idx="503">
                  <c:v>-258.99490521679883</c:v>
                </c:pt>
                <c:pt idx="504">
                  <c:v>-259.05295835910243</c:v>
                </c:pt>
                <c:pt idx="505">
                  <c:v>-259.11070499022321</c:v>
                </c:pt>
                <c:pt idx="506">
                  <c:v>-259.16814806723903</c:v>
                </c:pt>
                <c:pt idx="507">
                  <c:v>-259.22529050955694</c:v>
                </c:pt>
                <c:pt idx="508">
                  <c:v>-259.28213519950577</c:v>
                </c:pt>
                <c:pt idx="509">
                  <c:v>-259.33868498291849</c:v>
                </c:pt>
                <c:pt idx="510">
                  <c:v>-259.39494266970337</c:v>
                </c:pt>
                <c:pt idx="511">
                  <c:v>-259.45091103440456</c:v>
                </c:pt>
                <c:pt idx="512">
                  <c:v>-259.50659281675223</c:v>
                </c:pt>
                <c:pt idx="513">
                  <c:v>-259.56199072220261</c:v>
                </c:pt>
                <c:pt idx="514">
                  <c:v>-259.61710742246828</c:v>
                </c:pt>
                <c:pt idx="515">
                  <c:v>-259.67194555603828</c:v>
                </c:pt>
                <c:pt idx="516">
                  <c:v>-259.72650772868911</c:v>
                </c:pt>
                <c:pt idx="517">
                  <c:v>-259.78079651398622</c:v>
                </c:pt>
                <c:pt idx="518">
                  <c:v>-259.83481445377646</c:v>
                </c:pt>
                <c:pt idx="519">
                  <c:v>-259.88856405867125</c:v>
                </c:pt>
                <c:pt idx="520">
                  <c:v>-259.94204780852169</c:v>
                </c:pt>
                <c:pt idx="521">
                  <c:v>-259.99526815288448</c:v>
                </c:pt>
                <c:pt idx="522">
                  <c:v>-260.04822751147947</c:v>
                </c:pt>
                <c:pt idx="523">
                  <c:v>-260.1009282746395</c:v>
                </c:pt>
                <c:pt idx="524">
                  <c:v>-260.15337280375189</c:v>
                </c:pt>
                <c:pt idx="525">
                  <c:v>-260.2055634316917</c:v>
                </c:pt>
                <c:pt idx="526">
                  <c:v>-260.25750246324804</c:v>
                </c:pt>
                <c:pt idx="527">
                  <c:v>-260.30919217554208</c:v>
                </c:pt>
                <c:pt idx="528">
                  <c:v>-260.36063481843814</c:v>
                </c:pt>
                <c:pt idx="529">
                  <c:v>-260.41183261494734</c:v>
                </c:pt>
                <c:pt idx="530">
                  <c:v>-260.46278776162416</c:v>
                </c:pt>
                <c:pt idx="531">
                  <c:v>-260.51350242895614</c:v>
                </c:pt>
                <c:pt idx="532">
                  <c:v>-260.56397876174657</c:v>
                </c:pt>
                <c:pt idx="533">
                  <c:v>-260.61421887949052</c:v>
                </c:pt>
                <c:pt idx="534">
                  <c:v>-260.66422487674481</c:v>
                </c:pt>
                <c:pt idx="535">
                  <c:v>-260.71399882349056</c:v>
                </c:pt>
                <c:pt idx="536">
                  <c:v>-260.76354276549074</c:v>
                </c:pt>
                <c:pt idx="537">
                  <c:v>-260.81285872464025</c:v>
                </c:pt>
                <c:pt idx="538">
                  <c:v>-260.8619486993112</c:v>
                </c:pt>
                <c:pt idx="539">
                  <c:v>-260.91081466469109</c:v>
                </c:pt>
                <c:pt idx="540">
                  <c:v>-260.95945857311619</c:v>
                </c:pt>
                <c:pt idx="541">
                  <c:v>-261.0078823543987</c:v>
                </c:pt>
                <c:pt idx="542">
                  <c:v>-261.05608791614839</c:v>
                </c:pt>
                <c:pt idx="543">
                  <c:v>-261.10407714408876</c:v>
                </c:pt>
                <c:pt idx="544">
                  <c:v>-261.15185190236838</c:v>
                </c:pt>
                <c:pt idx="545">
                  <c:v>-261.19941403386588</c:v>
                </c:pt>
                <c:pt idx="546">
                  <c:v>-261.24676536049094</c:v>
                </c:pt>
                <c:pt idx="547">
                  <c:v>-261.2939076834794</c:v>
                </c:pt>
                <c:pt idx="548">
                  <c:v>-261.34084278368414</c:v>
                </c:pt>
                <c:pt idx="549">
                  <c:v>-261.38757242186023</c:v>
                </c:pt>
                <c:pt idx="550">
                  <c:v>-261.43409833894611</c:v>
                </c:pt>
                <c:pt idx="551">
                  <c:v>-261.48042225633992</c:v>
                </c:pt>
                <c:pt idx="552">
                  <c:v>-261.52654587617064</c:v>
                </c:pt>
                <c:pt idx="553">
                  <c:v>-261.57247088156578</c:v>
                </c:pt>
                <c:pt idx="554">
                  <c:v>-261.61819893691381</c:v>
                </c:pt>
                <c:pt idx="555">
                  <c:v>-261.66373168812254</c:v>
                </c:pt>
                <c:pt idx="556">
                  <c:v>-261.70907076287358</c:v>
                </c:pt>
                <c:pt idx="557">
                  <c:v>-261.75421777087183</c:v>
                </c:pt>
                <c:pt idx="558">
                  <c:v>-261.79917430409199</c:v>
                </c:pt>
                <c:pt idx="559">
                  <c:v>-261.84394193702025</c:v>
                </c:pt>
                <c:pt idx="560">
                  <c:v>-261.88852222689218</c:v>
                </c:pt>
                <c:pt idx="561">
                  <c:v>-261.932916713927</c:v>
                </c:pt>
                <c:pt idx="562">
                  <c:v>-261.9771269215579</c:v>
                </c:pt>
                <c:pt idx="563">
                  <c:v>-262.02115435665883</c:v>
                </c:pt>
                <c:pt idx="564">
                  <c:v>-262.06500050976729</c:v>
                </c:pt>
                <c:pt idx="565">
                  <c:v>-262.10866685530402</c:v>
                </c:pt>
                <c:pt idx="566">
                  <c:v>-262.15215485178868</c:v>
                </c:pt>
                <c:pt idx="567">
                  <c:v>-262.19546594205246</c:v>
                </c:pt>
                <c:pt idx="568">
                  <c:v>-262.23860155344744</c:v>
                </c:pt>
                <c:pt idx="569">
                  <c:v>-262.28156309805172</c:v>
                </c:pt>
                <c:pt idx="570">
                  <c:v>-262.32435197287282</c:v>
                </c:pt>
                <c:pt idx="571">
                  <c:v>-262.36696956004619</c:v>
                </c:pt>
                <c:pt idx="572">
                  <c:v>-262.40941722703212</c:v>
                </c:pt>
                <c:pt idx="573">
                  <c:v>-262.45169632680825</c:v>
                </c:pt>
                <c:pt idx="574">
                  <c:v>-262.49380819806015</c:v>
                </c:pt>
                <c:pt idx="575">
                  <c:v>-262.53575416536825</c:v>
                </c:pt>
                <c:pt idx="576">
                  <c:v>-262.57753553939187</c:v>
                </c:pt>
                <c:pt idx="577">
                  <c:v>-262.61915361705087</c:v>
                </c:pt>
                <c:pt idx="578">
                  <c:v>-262.66060968170422</c:v>
                </c:pt>
                <c:pt idx="579">
                  <c:v>-262.70190500332512</c:v>
                </c:pt>
                <c:pt idx="580">
                  <c:v>-262.74304083867514</c:v>
                </c:pt>
                <c:pt idx="581">
                  <c:v>-262.7840184314735</c:v>
                </c:pt>
                <c:pt idx="582">
                  <c:v>-262.82483901256563</c:v>
                </c:pt>
                <c:pt idx="583">
                  <c:v>-262.86550380008805</c:v>
                </c:pt>
                <c:pt idx="584">
                  <c:v>-262.90601399963117</c:v>
                </c:pt>
                <c:pt idx="585">
                  <c:v>-262.94637080439929</c:v>
                </c:pt>
                <c:pt idx="586">
                  <c:v>-262.9865753953685</c:v>
                </c:pt>
                <c:pt idx="587">
                  <c:v>-263.02662894144225</c:v>
                </c:pt>
                <c:pt idx="588">
                  <c:v>-263.0665325996041</c:v>
                </c:pt>
                <c:pt idx="589">
                  <c:v>-263.10628751506835</c:v>
                </c:pt>
                <c:pt idx="590">
                  <c:v>-263.1458948214289</c:v>
                </c:pt>
                <c:pt idx="591">
                  <c:v>-263.18535564080497</c:v>
                </c:pt>
                <c:pt idx="592">
                  <c:v>-263.22467108398541</c:v>
                </c:pt>
                <c:pt idx="593">
                  <c:v>-263.26384225057075</c:v>
                </c:pt>
                <c:pt idx="594">
                  <c:v>-263.30287022911233</c:v>
                </c:pt>
                <c:pt idx="595">
                  <c:v>-263.34175609725065</c:v>
                </c:pt>
                <c:pt idx="596">
                  <c:v>-263.38050092185057</c:v>
                </c:pt>
                <c:pt idx="597">
                  <c:v>-263.41910575913516</c:v>
                </c:pt>
                <c:pt idx="598">
                  <c:v>-263.45757165481717</c:v>
                </c:pt>
                <c:pt idx="599">
                  <c:v>-263.49589964422876</c:v>
                </c:pt>
                <c:pt idx="600">
                  <c:v>-263.53409075244952</c:v>
                </c:pt>
                <c:pt idx="601">
                  <c:v>-263.57214599443216</c:v>
                </c:pt>
                <c:pt idx="602">
                  <c:v>-263.61006637512662</c:v>
                </c:pt>
                <c:pt idx="603">
                  <c:v>-263.64785288960235</c:v>
                </c:pt>
                <c:pt idx="604">
                  <c:v>-263.68550652316895</c:v>
                </c:pt>
                <c:pt idx="605">
                  <c:v>-263.72302825149484</c:v>
                </c:pt>
                <c:pt idx="606">
                  <c:v>-265.45000543535076</c:v>
                </c:pt>
                <c:pt idx="607">
                  <c:v>-266.94265770320379</c:v>
                </c:pt>
                <c:pt idx="608">
                  <c:v>-268.26383845759335</c:v>
                </c:pt>
                <c:pt idx="609">
                  <c:v>-269.45567437824621</c:v>
                </c:pt>
                <c:pt idx="610">
                  <c:v>-270.54743434325724</c:v>
                </c:pt>
                <c:pt idx="611">
                  <c:v>-271.56007165320904</c:v>
                </c:pt>
                <c:pt idx="612">
                  <c:v>-272.50897035662609</c:v>
                </c:pt>
                <c:pt idx="613">
                  <c:v>-273.40567198037132</c:v>
                </c:pt>
                <c:pt idx="614">
                  <c:v>-274.25899813851441</c:v>
                </c:pt>
                <c:pt idx="615">
                  <c:v>-275.07580181721085</c:v>
                </c:pt>
                <c:pt idx="616">
                  <c:v>-275.86148303782079</c:v>
                </c:pt>
                <c:pt idx="617">
                  <c:v>-276.62035077403846</c:v>
                </c:pt>
                <c:pt idx="618">
                  <c:v>-276.9450691900293</c:v>
                </c:pt>
                <c:pt idx="619">
                  <c:v>-277.26526305466984</c:v>
                </c:pt>
                <c:pt idx="620">
                  <c:v>-277.58116827919832</c:v>
                </c:pt>
                <c:pt idx="621">
                  <c:v>-277.89300293926817</c:v>
                </c:pt>
                <c:pt idx="622">
                  <c:v>-278.20096890060222</c:v>
                </c:pt>
                <c:pt idx="623">
                  <c:v>-278.50525327061195</c:v>
                </c:pt>
                <c:pt idx="624">
                  <c:v>-278.80602969733701</c:v>
                </c:pt>
                <c:pt idx="625">
                  <c:v>-279.10345953411735</c:v>
                </c:pt>
                <c:pt idx="626">
                  <c:v>-279.39769288591674</c:v>
                </c:pt>
                <c:pt idx="627">
                  <c:v>-279.6888695510944</c:v>
                </c:pt>
                <c:pt idx="628">
                  <c:v>-279.97711987061479</c:v>
                </c:pt>
                <c:pt idx="629">
                  <c:v>-280.26256549513829</c:v>
                </c:pt>
                <c:pt idx="630">
                  <c:v>-280.54532007911115</c:v>
                </c:pt>
                <c:pt idx="631">
                  <c:v>-280.82548990983389</c:v>
                </c:pt>
                <c:pt idx="632">
                  <c:v>-281.10317447850548</c:v>
                </c:pt>
                <c:pt idx="633">
                  <c:v>-281.37846699939337</c:v>
                </c:pt>
                <c:pt idx="634">
                  <c:v>-281.65145488254541</c:v>
                </c:pt>
                <c:pt idx="635">
                  <c:v>-281.92222016482219</c:v>
                </c:pt>
                <c:pt idx="636">
                  <c:v>-282.1908399034761</c:v>
                </c:pt>
                <c:pt idx="637">
                  <c:v>-282.45738653601876</c:v>
                </c:pt>
                <c:pt idx="638">
                  <c:v>-282.72192820969809</c:v>
                </c:pt>
                <c:pt idx="639">
                  <c:v>-282.98452908353761</c:v>
                </c:pt>
                <c:pt idx="640">
                  <c:v>-283.24524960556664</c:v>
                </c:pt>
                <c:pt idx="641">
                  <c:v>-283.5041467675855</c:v>
                </c:pt>
                <c:pt idx="642">
                  <c:v>-283.76127433956134</c:v>
                </c:pt>
                <c:pt idx="643">
                  <c:v>-284.01668308552848</c:v>
                </c:pt>
                <c:pt idx="644">
                  <c:v>-284.2704209626724</c:v>
                </c:pt>
                <c:pt idx="645">
                  <c:v>-284.52253330510587</c:v>
                </c:pt>
                <c:pt idx="646">
                  <c:v>-284.77306299369093</c:v>
                </c:pt>
                <c:pt idx="647">
                  <c:v>-285.0220506131264</c:v>
                </c:pt>
                <c:pt idx="648">
                  <c:v>-285.26953459740093</c:v>
                </c:pt>
                <c:pt idx="649">
                  <c:v>-285.51555136460149</c:v>
                </c:pt>
                <c:pt idx="650">
                  <c:v>-285.76013544197525</c:v>
                </c:pt>
                <c:pt idx="651">
                  <c:v>-286.00331958205481</c:v>
                </c:pt>
                <c:pt idx="652">
                  <c:v>-286.24513487058181</c:v>
                </c:pt>
                <c:pt idx="653">
                  <c:v>-286.48561082689486</c:v>
                </c:pt>
                <c:pt idx="654">
                  <c:v>-286.72477549738755</c:v>
                </c:pt>
                <c:pt idx="655">
                  <c:v>-286.96265554258582</c:v>
                </c:pt>
                <c:pt idx="656">
                  <c:v>-287.19927631834571</c:v>
                </c:pt>
                <c:pt idx="657">
                  <c:v>-287.43466195162813</c:v>
                </c:pt>
                <c:pt idx="658">
                  <c:v>-287.66883541126572</c:v>
                </c:pt>
                <c:pt idx="659">
                  <c:v>-287.90181857410283</c:v>
                </c:pt>
                <c:pt idx="660">
                  <c:v>-288.13363228685529</c:v>
                </c:pt>
                <c:pt idx="661">
                  <c:v>-288.36429642400776</c:v>
                </c:pt>
                <c:pt idx="662">
                  <c:v>-288.59382994203997</c:v>
                </c:pt>
                <c:pt idx="663">
                  <c:v>-288.8222509302484</c:v>
                </c:pt>
                <c:pt idx="664">
                  <c:v>-289.049576658408</c:v>
                </c:pt>
                <c:pt idx="665">
                  <c:v>-289.27582362149963</c:v>
                </c:pt>
                <c:pt idx="666">
                  <c:v>-289.50100758170879</c:v>
                </c:pt>
                <c:pt idx="667">
                  <c:v>-289.72514360788693</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23.4708797616019</c:v>
                </c:pt>
                <c:pt idx="1">
                  <c:v>23.470880911040801</c:v>
                </c:pt>
                <c:pt idx="2">
                  <c:v>23.470882826772584</c:v>
                </c:pt>
                <c:pt idx="3">
                  <c:v>23.470885508797693</c:v>
                </c:pt>
                <c:pt idx="4">
                  <c:v>23.470888957116731</c:v>
                </c:pt>
                <c:pt idx="5">
                  <c:v>23.470893171730477</c:v>
                </c:pt>
                <c:pt idx="6">
                  <c:v>23.470898152639901</c:v>
                </c:pt>
                <c:pt idx="7">
                  <c:v>23.470903899846121</c:v>
                </c:pt>
                <c:pt idx="8">
                  <c:v>23.470910413350449</c:v>
                </c:pt>
                <c:pt idx="9">
                  <c:v>23.470917693154355</c:v>
                </c:pt>
                <c:pt idx="10">
                  <c:v>23.471032638119929</c:v>
                </c:pt>
                <c:pt idx="11">
                  <c:v>23.471224215960614</c:v>
                </c:pt>
                <c:pt idx="12">
                  <c:v>23.471492431023698</c:v>
                </c:pt>
                <c:pt idx="13">
                  <c:v>23.471837289395733</c:v>
                </c:pt>
                <c:pt idx="14">
                  <c:v>23.472258798902907</c:v>
                </c:pt>
                <c:pt idx="15">
                  <c:v>23.472756969111487</c:v>
                </c:pt>
                <c:pt idx="16">
                  <c:v>23.4733318113284</c:v>
                </c:pt>
                <c:pt idx="17">
                  <c:v>23.473983338601904</c:v>
                </c:pt>
                <c:pt idx="18">
                  <c:v>23.474711565722313</c:v>
                </c:pt>
                <c:pt idx="19">
                  <c:v>23.486216830022983</c:v>
                </c:pt>
                <c:pt idx="20">
                  <c:v>23.50542133010352</c:v>
                </c:pt>
                <c:pt idx="21">
                  <c:v>23.532368834953601</c:v>
                </c:pt>
                <c:pt idx="22">
                  <c:v>23.567120981342235</c:v>
                </c:pt>
                <c:pt idx="23">
                  <c:v>23.609757636131377</c:v>
                </c:pt>
                <c:pt idx="24">
                  <c:v>23.660377364967019</c:v>
                </c:pt>
                <c:pt idx="25">
                  <c:v>23.71909800914468</c:v>
                </c:pt>
                <c:pt idx="26">
                  <c:v>23.786057372408415</c:v>
                </c:pt>
                <c:pt idx="27">
                  <c:v>23.861414019061261</c:v>
                </c:pt>
                <c:pt idx="28">
                  <c:v>24.371283281650598</c:v>
                </c:pt>
                <c:pt idx="29">
                  <c:v>25.128684407268366</c:v>
                </c:pt>
                <c:pt idx="30">
                  <c:v>26.183611995246832</c:v>
                </c:pt>
                <c:pt idx="31">
                  <c:v>27.603986409900219</c:v>
                </c:pt>
                <c:pt idx="32">
                  <c:v>29.441057920399146</c:v>
                </c:pt>
                <c:pt idx="33">
                  <c:v>31.494672750748958</c:v>
                </c:pt>
                <c:pt idx="34">
                  <c:v>32.494318816978605</c:v>
                </c:pt>
                <c:pt idx="35">
                  <c:v>30.821735679244128</c:v>
                </c:pt>
                <c:pt idx="36">
                  <c:v>27.838646055369637</c:v>
                </c:pt>
                <c:pt idx="37">
                  <c:v>24.986176509253873</c:v>
                </c:pt>
                <c:pt idx="38">
                  <c:v>22.531719243533281</c:v>
                </c:pt>
                <c:pt idx="39">
                  <c:v>20.427409202083425</c:v>
                </c:pt>
                <c:pt idx="40">
                  <c:v>18.596328225639581</c:v>
                </c:pt>
                <c:pt idx="41">
                  <c:v>16.977061760564961</c:v>
                </c:pt>
                <c:pt idx="42">
                  <c:v>15.524782748773527</c:v>
                </c:pt>
                <c:pt idx="43">
                  <c:v>14.206915755800107</c:v>
                </c:pt>
                <c:pt idx="44">
                  <c:v>12.999399745393047</c:v>
                </c:pt>
                <c:pt idx="45">
                  <c:v>11.884085018362629</c:v>
                </c:pt>
                <c:pt idx="46">
                  <c:v>10.846991206828719</c:v>
                </c:pt>
                <c:pt idx="47">
                  <c:v>9.8771389242253704</c:v>
                </c:pt>
                <c:pt idx="48">
                  <c:v>8.9657539704736067</c:v>
                </c:pt>
                <c:pt idx="49">
                  <c:v>8.1057146521449557</c:v>
                </c:pt>
                <c:pt idx="50">
                  <c:v>7.291160181499718</c:v>
                </c:pt>
                <c:pt idx="51">
                  <c:v>6.5172078080423832</c:v>
                </c:pt>
                <c:pt idx="52">
                  <c:v>5.7797447754876323</c:v>
                </c:pt>
                <c:pt idx="53">
                  <c:v>5.0752727440989567</c:v>
                </c:pt>
                <c:pt idx="54">
                  <c:v>4.4007896574462171</c:v>
                </c:pt>
                <c:pt idx="55">
                  <c:v>3.7536987783741842</c:v>
                </c:pt>
                <c:pt idx="56">
                  <c:v>3.1317377429092503</c:v>
                </c:pt>
                <c:pt idx="57">
                  <c:v>2.532922573490163</c:v>
                </c:pt>
                <c:pt idx="58">
                  <c:v>1.9555030184571538</c:v>
                </c:pt>
                <c:pt idx="59">
                  <c:v>1.3979265713903322</c:v>
                </c:pt>
                <c:pt idx="60">
                  <c:v>0.85880921705931601</c:v>
                </c:pt>
                <c:pt idx="61">
                  <c:v>0.3369114445997744</c:v>
                </c:pt>
                <c:pt idx="62">
                  <c:v>-0.16888157497555356</c:v>
                </c:pt>
                <c:pt idx="63">
                  <c:v>-0.65957648931256085</c:v>
                </c:pt>
                <c:pt idx="64">
                  <c:v>-1.1360855931099696</c:v>
                </c:pt>
                <c:pt idx="65">
                  <c:v>-1.5992384902993362</c:v>
                </c:pt>
                <c:pt idx="66">
                  <c:v>-2.0497919873413402</c:v>
                </c:pt>
                <c:pt idx="67">
                  <c:v>-2.4884385322276312</c:v>
                </c:pt>
                <c:pt idx="68">
                  <c:v>-2.9158134501727324</c:v>
                </c:pt>
                <c:pt idx="69">
                  <c:v>-3.3325011776765829</c:v>
                </c:pt>
                <c:pt idx="70">
                  <c:v>-3.7390406581172497</c:v>
                </c:pt>
                <c:pt idx="71">
                  <c:v>-4.1359300317128147</c:v>
                </c:pt>
                <c:pt idx="72">
                  <c:v>-4.523630728657321</c:v>
                </c:pt>
                <c:pt idx="73">
                  <c:v>-4.9025710550579884</c:v>
                </c:pt>
                <c:pt idx="74">
                  <c:v>-5.2731493459016674</c:v>
                </c:pt>
                <c:pt idx="75">
                  <c:v>-5.6357367468393509</c:v>
                </c:pt>
                <c:pt idx="76">
                  <c:v>-5.990679676472582</c:v>
                </c:pt>
                <c:pt idx="77">
                  <c:v>-6.3383020125724929</c:v>
                </c:pt>
                <c:pt idx="78">
                  <c:v>-6.6789070388869343</c:v>
                </c:pt>
                <c:pt idx="79">
                  <c:v>-7.0127791836019924</c:v>
                </c:pt>
                <c:pt idx="80">
                  <c:v>-7.3401855758921153</c:v>
                </c:pt>
                <c:pt idx="81">
                  <c:v>-7.6613774431368995</c:v>
                </c:pt>
                <c:pt idx="82">
                  <c:v>-7.9765913681589451</c:v>
                </c:pt>
                <c:pt idx="83">
                  <c:v>-8.2860504231312966</c:v>
                </c:pt>
                <c:pt idx="84">
                  <c:v>-8.5899651945228896</c:v>
                </c:pt>
                <c:pt idx="85">
                  <c:v>-8.8885347115218902</c:v>
                </c:pt>
                <c:pt idx="86">
                  <c:v>-9.1819472887400533</c:v>
                </c:pt>
                <c:pt idx="87">
                  <c:v>-9.4703812926070494</c:v>
                </c:pt>
                <c:pt idx="88">
                  <c:v>-9.7540058396725264</c:v>
                </c:pt>
                <c:pt idx="89">
                  <c:v>-10.03298143401252</c:v>
                </c:pt>
                <c:pt idx="90">
                  <c:v>-10.307460550058931</c:v>
                </c:pt>
                <c:pt idx="91">
                  <c:v>-10.577588166413845</c:v>
                </c:pt>
                <c:pt idx="92">
                  <c:v>-10.843502255555677</c:v>
                </c:pt>
                <c:pt idx="93">
                  <c:v>-11.10533423377688</c:v>
                </c:pt>
                <c:pt idx="94">
                  <c:v>-11.363209375199247</c:v>
                </c:pt>
                <c:pt idx="95">
                  <c:v>-11.617247193283111</c:v>
                </c:pt>
                <c:pt idx="96">
                  <c:v>-11.867561792871054</c:v>
                </c:pt>
                <c:pt idx="97">
                  <c:v>-12.114262195477778</c:v>
                </c:pt>
                <c:pt idx="98">
                  <c:v>-12.357452640249221</c:v>
                </c:pt>
                <c:pt idx="99">
                  <c:v>-12.597232862760047</c:v>
                </c:pt>
                <c:pt idx="100">
                  <c:v>-12.833698353594929</c:v>
                </c:pt>
                <c:pt idx="101">
                  <c:v>-13.066940598461343</c:v>
                </c:pt>
                <c:pt idx="102">
                  <c:v>-13.297047301406707</c:v>
                </c:pt>
                <c:pt idx="103">
                  <c:v>-13.524102592557693</c:v>
                </c:pt>
                <c:pt idx="104">
                  <c:v>-13.748187221661599</c:v>
                </c:pt>
                <c:pt idx="105">
                  <c:v>-13.969378738587363</c:v>
                </c:pt>
                <c:pt idx="106">
                  <c:v>-14.1877516618342</c:v>
                </c:pt>
                <c:pt idx="107">
                  <c:v>-14.403377635998451</c:v>
                </c:pt>
                <c:pt idx="108">
                  <c:v>-14.616325579061982</c:v>
                </c:pt>
                <c:pt idx="109">
                  <c:v>-14.826661820287034</c:v>
                </c:pt>
                <c:pt idx="110">
                  <c:v>-15.034450229432538</c:v>
                </c:pt>
                <c:pt idx="111">
                  <c:v>-15.239752337943649</c:v>
                </c:pt>
                <c:pt idx="112">
                  <c:v>-15.442627452709596</c:v>
                </c:pt>
                <c:pt idx="113">
                  <c:v>-15.643132762933842</c:v>
                </c:pt>
                <c:pt idx="114">
                  <c:v>-15.841323440614234</c:v>
                </c:pt>
                <c:pt idx="115">
                  <c:v>-16.037252735089357</c:v>
                </c:pt>
                <c:pt idx="116">
                  <c:v>-16.230972062069242</c:v>
                </c:pt>
                <c:pt idx="117">
                  <c:v>-16.422531087534757</c:v>
                </c:pt>
                <c:pt idx="118">
                  <c:v>-16.611977806858643</c:v>
                </c:pt>
                <c:pt idx="119">
                  <c:v>-16.799358619473153</c:v>
                </c:pt>
                <c:pt idx="120">
                  <c:v>-16.98471839938361</c:v>
                </c:pt>
                <c:pt idx="121">
                  <c:v>-17.168100561803858</c:v>
                </c:pt>
                <c:pt idx="122">
                  <c:v>-17.349547126168229</c:v>
                </c:pt>
                <c:pt idx="123">
                  <c:v>-17.529098775755429</c:v>
                </c:pt>
                <c:pt idx="124">
                  <c:v>-17.706794914141778</c:v>
                </c:pt>
                <c:pt idx="125">
                  <c:v>-17.882673718685275</c:v>
                </c:pt>
                <c:pt idx="126">
                  <c:v>-18.056772191226926</c:v>
                </c:pt>
                <c:pt idx="127">
                  <c:v>-18.229126206182286</c:v>
                </c:pt>
                <c:pt idx="128">
                  <c:v>-18.399770556183654</c:v>
                </c:pt>
                <c:pt idx="129">
                  <c:v>-18.568738995421942</c:v>
                </c:pt>
                <c:pt idx="130">
                  <c:v>-18.736064280826678</c:v>
                </c:pt>
                <c:pt idx="131">
                  <c:v>-18.901778211212971</c:v>
                </c:pt>
                <c:pt idx="132">
                  <c:v>-19.065911664515287</c:v>
                </c:pt>
                <c:pt idx="133">
                  <c:v>-19.228494633219807</c:v>
                </c:pt>
                <c:pt idx="134">
                  <c:v>-19.389556258099429</c:v>
                </c:pt>
                <c:pt idx="135">
                  <c:v>-19.549124860348531</c:v>
                </c:pt>
                <c:pt idx="136">
                  <c:v>-19.70722797220828</c:v>
                </c:pt>
                <c:pt idx="137">
                  <c:v>-19.863892366167054</c:v>
                </c:pt>
                <c:pt idx="138">
                  <c:v>-20.01914408281532</c:v>
                </c:pt>
                <c:pt idx="139">
                  <c:v>-20.173008457428928</c:v>
                </c:pt>
                <c:pt idx="140">
                  <c:v>-20.325510145350279</c:v>
                </c:pt>
                <c:pt idx="141">
                  <c:v>-20.476673146232237</c:v>
                </c:pt>
                <c:pt idx="142">
                  <c:v>-20.626520827205717</c:v>
                </c:pt>
                <c:pt idx="143">
                  <c:v>-20.775075945028018</c:v>
                </c:pt>
                <c:pt idx="144">
                  <c:v>-20.922360667265547</c:v>
                </c:pt>
                <c:pt idx="145">
                  <c:v>-21.068396592561093</c:v>
                </c:pt>
                <c:pt idx="146">
                  <c:v>-21.213204770033126</c:v>
                </c:pt>
                <c:pt idx="147">
                  <c:v>-21.356805717851358</c:v>
                </c:pt>
                <c:pt idx="148">
                  <c:v>-21.499219441030476</c:v>
                </c:pt>
                <c:pt idx="149">
                  <c:v>-21.640465448481322</c:v>
                </c:pt>
                <c:pt idx="150">
                  <c:v>-21.780562769356578</c:v>
                </c:pt>
                <c:pt idx="151">
                  <c:v>-21.919529968725815</c:v>
                </c:pt>
                <c:pt idx="152">
                  <c:v>-22.057385162612793</c:v>
                </c:pt>
                <c:pt idx="153">
                  <c:v>-22.194146032426044</c:v>
                </c:pt>
                <c:pt idx="154">
                  <c:v>-22.329829838811985</c:v>
                </c:pt>
                <c:pt idx="155">
                  <c:v>-22.464453434958138</c:v>
                </c:pt>
                <c:pt idx="156">
                  <c:v>-22.598033279372576</c:v>
                </c:pt>
                <c:pt idx="157">
                  <c:v>-22.730585448164348</c:v>
                </c:pt>
                <c:pt idx="158">
                  <c:v>-22.862125646847886</c:v>
                </c:pt>
                <c:pt idx="159">
                  <c:v>-22.992669221693795</c:v>
                </c:pt>
                <c:pt idx="160">
                  <c:v>-23.122231170646607</c:v>
                </c:pt>
                <c:pt idx="161">
                  <c:v>-23.250826153829358</c:v>
                </c:pt>
                <c:pt idx="162">
                  <c:v>-23.378468503653682</c:v>
                </c:pt>
                <c:pt idx="163">
                  <c:v>-23.505172234553026</c:v>
                </c:pt>
                <c:pt idx="164">
                  <c:v>-23.630951052355925</c:v>
                </c:pt>
                <c:pt idx="165">
                  <c:v>-23.755818363315164</c:v>
                </c:pt>
                <c:pt idx="166">
                  <c:v>-23.879787282807897</c:v>
                </c:pt>
                <c:pt idx="167">
                  <c:v>-24.002870643721145</c:v>
                </c:pt>
                <c:pt idx="168">
                  <c:v>-24.125081004536227</c:v>
                </c:pt>
                <c:pt idx="169">
                  <c:v>-24.246430657124996</c:v>
                </c:pt>
                <c:pt idx="170">
                  <c:v>-24.366931634270266</c:v>
                </c:pt>
                <c:pt idx="171">
                  <c:v>-24.486595716922032</c:v>
                </c:pt>
                <c:pt idx="172">
                  <c:v>-24.605434441200543</c:v>
                </c:pt>
                <c:pt idx="173">
                  <c:v>-24.723459105156891</c:v>
                </c:pt>
                <c:pt idx="174">
                  <c:v>-24.840680775301038</c:v>
                </c:pt>
                <c:pt idx="175">
                  <c:v>-24.957110292906922</c:v>
                </c:pt>
                <c:pt idx="176">
                  <c:v>-25.07275828010372</c:v>
                </c:pt>
                <c:pt idx="177">
                  <c:v>-25.187635145761945</c:v>
                </c:pt>
                <c:pt idx="178">
                  <c:v>-25.301751091182581</c:v>
                </c:pt>
                <c:pt idx="179">
                  <c:v>-25.415116115597272</c:v>
                </c:pt>
                <c:pt idx="180">
                  <c:v>-25.527740021486895</c:v>
                </c:pt>
                <c:pt idx="181">
                  <c:v>-25.639632419725807</c:v>
                </c:pt>
                <c:pt idx="182">
                  <c:v>-25.750802734558604</c:v>
                </c:pt>
                <c:pt idx="183">
                  <c:v>-25.861260208415775</c:v>
                </c:pt>
                <c:pt idx="184">
                  <c:v>-25.971013906574676</c:v>
                </c:pt>
                <c:pt idx="185">
                  <c:v>-26.080072721671623</c:v>
                </c:pt>
                <c:pt idx="186">
                  <c:v>-26.188445378070817</c:v>
                </c:pt>
                <c:pt idx="187">
                  <c:v>-26.296140436095623</c:v>
                </c:pt>
                <c:pt idx="188">
                  <c:v>-26.403166296127246</c:v>
                </c:pt>
                <c:pt idx="189">
                  <c:v>-26.509531202575864</c:v>
                </c:pt>
                <c:pt idx="190">
                  <c:v>-26.615243247728987</c:v>
                </c:pt>
                <c:pt idx="191">
                  <c:v>-26.720310375481464</c:v>
                </c:pt>
                <c:pt idx="192">
                  <c:v>-26.824740384951632</c:v>
                </c:pt>
                <c:pt idx="193">
                  <c:v>-26.928540933987634</c:v>
                </c:pt>
                <c:pt idx="194">
                  <c:v>-27.031719542568009</c:v>
                </c:pt>
                <c:pt idx="195">
                  <c:v>-27.134283596100278</c:v>
                </c:pt>
                <c:pt idx="196">
                  <c:v>-27.236240348621237</c:v>
                </c:pt>
                <c:pt idx="197">
                  <c:v>-27.337596925902421</c:v>
                </c:pt>
                <c:pt idx="198">
                  <c:v>-27.438360328464128</c:v>
                </c:pt>
                <c:pt idx="199">
                  <c:v>-27.538537434501237</c:v>
                </c:pt>
                <c:pt idx="200">
                  <c:v>-27.63813500272385</c:v>
                </c:pt>
                <c:pt idx="201">
                  <c:v>-27.737159675115777</c:v>
                </c:pt>
                <c:pt idx="202">
                  <c:v>-27.83561797961368</c:v>
                </c:pt>
                <c:pt idx="203">
                  <c:v>-27.933516332709605</c:v>
                </c:pt>
                <c:pt idx="204">
                  <c:v>-28.030861041979534</c:v>
                </c:pt>
                <c:pt idx="205">
                  <c:v>-28.127658308540475</c:v>
                </c:pt>
                <c:pt idx="206">
                  <c:v>-28.223914229438471</c:v>
                </c:pt>
                <c:pt idx="207">
                  <c:v>-28.319634799969897</c:v>
                </c:pt>
                <c:pt idx="208">
                  <c:v>-28.414825915938252</c:v>
                </c:pt>
                <c:pt idx="209">
                  <c:v>-28.50949337584856</c:v>
                </c:pt>
                <c:pt idx="210">
                  <c:v>-28.603642883041523</c:v>
                </c:pt>
                <c:pt idx="211">
                  <c:v>-28.697280047769297</c:v>
                </c:pt>
                <c:pt idx="212">
                  <c:v>-28.790410389214919</c:v>
                </c:pt>
                <c:pt idx="213">
                  <c:v>-28.883039337457092</c:v>
                </c:pt>
                <c:pt idx="214">
                  <c:v>-28.9751722353822</c:v>
                </c:pt>
                <c:pt idx="215">
                  <c:v>-29.066814340545196</c:v>
                </c:pt>
                <c:pt idx="216">
                  <c:v>-29.157970826981</c:v>
                </c:pt>
                <c:pt idx="217">
                  <c:v>-29.248646786967967</c:v>
                </c:pt>
                <c:pt idx="218">
                  <c:v>-29.338847232745053</c:v>
                </c:pt>
                <c:pt idx="219">
                  <c:v>-29.42857709818389</c:v>
                </c:pt>
                <c:pt idx="220">
                  <c:v>-29.517841240417514</c:v>
                </c:pt>
                <c:pt idx="221">
                  <c:v>-29.606644441426777</c:v>
                </c:pt>
                <c:pt idx="222">
                  <c:v>-29.69499140958597</c:v>
                </c:pt>
                <c:pt idx="223">
                  <c:v>-29.782886781168827</c:v>
                </c:pt>
                <c:pt idx="224">
                  <c:v>-29.870335121816105</c:v>
                </c:pt>
                <c:pt idx="225">
                  <c:v>-29.957340927965976</c:v>
                </c:pt>
                <c:pt idx="226">
                  <c:v>-30.804002018413705</c:v>
                </c:pt>
                <c:pt idx="227">
                  <c:v>-31.610891422588256</c:v>
                </c:pt>
                <c:pt idx="228">
                  <c:v>-32.381553085100592</c:v>
                </c:pt>
                <c:pt idx="229">
                  <c:v>-33.119075493336105</c:v>
                </c:pt>
                <c:pt idx="230">
                  <c:v>-33.826166631364345</c:v>
                </c:pt>
                <c:pt idx="231">
                  <c:v>-34.50521410530073</c:v>
                </c:pt>
                <c:pt idx="232">
                  <c:v>-35.158333830495387</c:v>
                </c:pt>
                <c:pt idx="233">
                  <c:v>-35.787409798808532</c:v>
                </c:pt>
                <c:pt idx="234">
                  <c:v>-36.39412681965986</c:v>
                </c:pt>
                <c:pt idx="235">
                  <c:v>-36.979997675103256</c:v>
                </c:pt>
                <c:pt idx="236">
                  <c:v>-37.546385795827526</c:v>
                </c:pt>
                <c:pt idx="237">
                  <c:v>-38.094524317058976</c:v>
                </c:pt>
                <c:pt idx="238">
                  <c:v>-38.625532186960534</c:v>
                </c:pt>
                <c:pt idx="239">
                  <c:v>-39.140427858603019</c:v>
                </c:pt>
                <c:pt idx="240">
                  <c:v>-39.640140988125687</c:v>
                </c:pt>
                <c:pt idx="241">
                  <c:v>-40.125522477857423</c:v>
                </c:pt>
                <c:pt idx="242">
                  <c:v>-40.597353137823049</c:v>
                </c:pt>
                <c:pt idx="243">
                  <c:v>-41.056351187739963</c:v>
                </c:pt>
                <c:pt idx="244">
                  <c:v>-41.503178781018107</c:v>
                </c:pt>
                <c:pt idx="245">
                  <c:v>-41.938447699951091</c:v>
                </c:pt>
                <c:pt idx="246">
                  <c:v>-42.362724345380165</c:v>
                </c:pt>
                <c:pt idx="247">
                  <c:v>-42.776534123226511</c:v>
                </c:pt>
                <c:pt idx="248">
                  <c:v>-43.180365313350251</c:v>
                </c:pt>
                <c:pt idx="249">
                  <c:v>-43.574672492387933</c:v>
                </c:pt>
                <c:pt idx="250">
                  <c:v>-43.95987957090577</c:v>
                </c:pt>
                <c:pt idx="251">
                  <c:v>-44.336382495889062</c:v>
                </c:pt>
                <c:pt idx="252">
                  <c:v>-44.704551661880998</c:v>
                </c:pt>
                <c:pt idx="253">
                  <c:v>-45.06473406767995</c:v>
                </c:pt>
                <c:pt idx="254">
                  <c:v>-45.417255250159499</c:v>
                </c:pt>
                <c:pt idx="255">
                  <c:v>-45.762421022298881</c:v>
                </c:pt>
                <c:pt idx="256">
                  <c:v>-46.100519038744977</c:v>
                </c:pt>
                <c:pt idx="257">
                  <c:v>-46.431820209048936</c:v>
                </c:pt>
                <c:pt idx="258">
                  <c:v>-46.756579976026671</c:v>
                </c:pt>
                <c:pt idx="259">
                  <c:v>-47.075039474404051</c:v>
                </c:pt>
                <c:pt idx="260">
                  <c:v>-47.387426582955001</c:v>
                </c:pt>
                <c:pt idx="261">
                  <c:v>-47.693956881671141</c:v>
                </c:pt>
                <c:pt idx="262">
                  <c:v>-47.994834524068409</c:v>
                </c:pt>
                <c:pt idx="263">
                  <c:v>-48.290253033503383</c:v>
                </c:pt>
                <c:pt idx="264">
                  <c:v>-48.580396031307615</c:v>
                </c:pt>
                <c:pt idx="265">
                  <c:v>-48.865437903628219</c:v>
                </c:pt>
                <c:pt idx="266">
                  <c:v>-49.145544413064208</c:v>
                </c:pt>
                <c:pt idx="267">
                  <c:v>-49.420873260493067</c:v>
                </c:pt>
                <c:pt idx="268">
                  <c:v>-49.691574601877861</c:v>
                </c:pt>
                <c:pt idx="269">
                  <c:v>-49.957791524314821</c:v>
                </c:pt>
                <c:pt idx="270">
                  <c:v>-50.219660485119391</c:v>
                </c:pt>
                <c:pt idx="271">
                  <c:v>-50.477311717341223</c:v>
                </c:pt>
                <c:pt idx="272">
                  <c:v>-50.730869604741748</c:v>
                </c:pt>
                <c:pt idx="273">
                  <c:v>-50.980453028952503</c:v>
                </c:pt>
                <c:pt idx="274">
                  <c:v>-51.226175691254284</c:v>
                </c:pt>
                <c:pt idx="275">
                  <c:v>-51.468146411171183</c:v>
                </c:pt>
                <c:pt idx="276">
                  <c:v>-51.706469403855124</c:v>
                </c:pt>
                <c:pt idx="277">
                  <c:v>-51.941244538043129</c:v>
                </c:pt>
                <c:pt idx="278">
                  <c:v>-52.172567576197004</c:v>
                </c:pt>
                <c:pt idx="279">
                  <c:v>-52.400530398281752</c:v>
                </c:pt>
                <c:pt idx="280">
                  <c:v>-52.625221210501962</c:v>
                </c:pt>
                <c:pt idx="281">
                  <c:v>-52.846724740192947</c:v>
                </c:pt>
                <c:pt idx="282">
                  <c:v>-53.065122417953788</c:v>
                </c:pt>
                <c:pt idx="283">
                  <c:v>-53.280492548011082</c:v>
                </c:pt>
                <c:pt idx="284">
                  <c:v>-53.492910467714061</c:v>
                </c:pt>
                <c:pt idx="285">
                  <c:v>-53.702448696982081</c:v>
                </c:pt>
                <c:pt idx="286">
                  <c:v>-53.909177078454306</c:v>
                </c:pt>
                <c:pt idx="287">
                  <c:v>-54.113162909026812</c:v>
                </c:pt>
                <c:pt idx="288">
                  <c:v>-54.314471063404035</c:v>
                </c:pt>
                <c:pt idx="289">
                  <c:v>-54.513164110239117</c:v>
                </c:pt>
                <c:pt idx="290">
                  <c:v>-54.709302421389822</c:v>
                </c:pt>
                <c:pt idx="291">
                  <c:v>-54.902944274773624</c:v>
                </c:pt>
                <c:pt idx="292">
                  <c:v>-55.09414595126664</c:v>
                </c:pt>
                <c:pt idx="293">
                  <c:v>-55.28296182605488</c:v>
                </c:pt>
                <c:pt idx="294">
                  <c:v>-55.469444454814578</c:v>
                </c:pt>
                <c:pt idx="295">
                  <c:v>-55.653644655068632</c:v>
                </c:pt>
                <c:pt idx="296">
                  <c:v>-55.835611583039082</c:v>
                </c:pt>
                <c:pt idx="297">
                  <c:v>-56.015392806291516</c:v>
                </c:pt>
                <c:pt idx="298">
                  <c:v>-56.193034372444508</c:v>
                </c:pt>
                <c:pt idx="299">
                  <c:v>-56.368580874196887</c:v>
                </c:pt>
                <c:pt idx="300">
                  <c:v>-56.542075510906969</c:v>
                </c:pt>
                <c:pt idx="301">
                  <c:v>-56.713560146940445</c:v>
                </c:pt>
                <c:pt idx="302">
                  <c:v>-56.883075366988294</c:v>
                </c:pt>
                <c:pt idx="303">
                  <c:v>-57.050660528541179</c:v>
                </c:pt>
                <c:pt idx="304">
                  <c:v>-57.216353811693878</c:v>
                </c:pt>
                <c:pt idx="305">
                  <c:v>-57.380192266440837</c:v>
                </c:pt>
                <c:pt idx="306">
                  <c:v>-57.542211857612998</c:v>
                </c:pt>
                <c:pt idx="307">
                  <c:v>-57.702447507595203</c:v>
                </c:pt>
                <c:pt idx="308">
                  <c:v>-57.860933136954614</c:v>
                </c:pt>
                <c:pt idx="309">
                  <c:v>-58.017701703101125</c:v>
                </c:pt>
                <c:pt idx="310">
                  <c:v>-58.172785237093017</c:v>
                </c:pt>
                <c:pt idx="311">
                  <c:v>-58.326214878693612</c:v>
                </c:pt>
                <c:pt idx="312">
                  <c:v>-58.478020909777385</c:v>
                </c:pt>
                <c:pt idx="313">
                  <c:v>-58.628232786177904</c:v>
                </c:pt>
                <c:pt idx="314">
                  <c:v>-58.776879168063935</c:v>
                </c:pt>
                <c:pt idx="315">
                  <c:v>-58.923987948924442</c:v>
                </c:pt>
                <c:pt idx="316">
                  <c:v>-59.069586283238138</c:v>
                </c:pt>
                <c:pt idx="317">
                  <c:v>-59.213700612898478</c:v>
                </c:pt>
                <c:pt idx="318">
                  <c:v>-59.356356692460686</c:v>
                </c:pt>
                <c:pt idx="319">
                  <c:v>-59.497579613273061</c:v>
                </c:pt>
                <c:pt idx="320">
                  <c:v>-59.637393826551211</c:v>
                </c:pt>
                <c:pt idx="321">
                  <c:v>-59.775823165450326</c:v>
                </c:pt>
                <c:pt idx="322">
                  <c:v>-59.912890866186984</c:v>
                </c:pt>
                <c:pt idx="323">
                  <c:v>-60.048619588259314</c:v>
                </c:pt>
                <c:pt idx="324">
                  <c:v>-60.183031433811216</c:v>
                </c:pt>
                <c:pt idx="325">
                  <c:v>-60.316147966183678</c:v>
                </c:pt>
                <c:pt idx="326">
                  <c:v>-60.447990227693765</c:v>
                </c:pt>
                <c:pt idx="327">
                  <c:v>-60.57857875667959</c:v>
                </c:pt>
                <c:pt idx="328">
                  <c:v>-60.707933603847167</c:v>
                </c:pt>
                <c:pt idx="329">
                  <c:v>-60.836074347953343</c:v>
                </c:pt>
                <c:pt idx="330">
                  <c:v>-60.963020110856689</c:v>
                </c:pt>
                <c:pt idx="331">
                  <c:v>-61.088789571966771</c:v>
                </c:pt>
                <c:pt idx="332">
                  <c:v>-61.213400982120454</c:v>
                </c:pt>
                <c:pt idx="333">
                  <c:v>-61.336872176912138</c:v>
                </c:pt>
                <c:pt idx="334">
                  <c:v>-61.459220589503609</c:v>
                </c:pt>
                <c:pt idx="335">
                  <c:v>-61.580463262937748</c:v>
                </c:pt>
                <c:pt idx="336">
                  <c:v>-61.700616861978759</c:v>
                </c:pt>
                <c:pt idx="337">
                  <c:v>-61.819697684500916</c:v>
                </c:pt>
                <c:pt idx="338">
                  <c:v>-61.937721672445967</c:v>
                </c:pt>
                <c:pt idx="339">
                  <c:v>-62.05470442236907</c:v>
                </c:pt>
                <c:pt idx="340">
                  <c:v>-62.170661195591286</c:v>
                </c:pt>
                <c:pt idx="341">
                  <c:v>-62.285606927976389</c:v>
                </c:pt>
                <c:pt idx="342">
                  <c:v>-62.399556239348463</c:v>
                </c:pt>
                <c:pt idx="343">
                  <c:v>-62.512523442566057</c:v>
                </c:pt>
                <c:pt idx="344">
                  <c:v>-62.624522552267777</c:v>
                </c:pt>
                <c:pt idx="345">
                  <c:v>-62.735567293303596</c:v>
                </c:pt>
                <c:pt idx="346">
                  <c:v>-62.84567110886529</c:v>
                </c:pt>
                <c:pt idx="347">
                  <c:v>-62.954847168328897</c:v>
                </c:pt>
                <c:pt idx="348">
                  <c:v>-63.063108374821233</c:v>
                </c:pt>
                <c:pt idx="349">
                  <c:v>-63.170467372522239</c:v>
                </c:pt>
                <c:pt idx="350">
                  <c:v>-63.276936553714052</c:v>
                </c:pt>
                <c:pt idx="351">
                  <c:v>-63.382528065587316</c:v>
                </c:pt>
                <c:pt idx="352">
                  <c:v>-63.487253816814814</c:v>
                </c:pt>
                <c:pt idx="353">
                  <c:v>-63.591125483901791</c:v>
                </c:pt>
                <c:pt idx="354">
                  <c:v>-63.694154517322168</c:v>
                </c:pt>
                <c:pt idx="355">
                  <c:v>-63.796352147449191</c:v>
                </c:pt>
                <c:pt idx="356">
                  <c:v>-63.897729390288816</c:v>
                </c:pt>
                <c:pt idx="357">
                  <c:v>-63.998297053023705</c:v>
                </c:pt>
                <c:pt idx="358">
                  <c:v>-64.098065739375187</c:v>
                </c:pt>
                <c:pt idx="359">
                  <c:v>-64.197045854790517</c:v>
                </c:pt>
                <c:pt idx="360">
                  <c:v>-64.29524761146223</c:v>
                </c:pt>
                <c:pt idx="361">
                  <c:v>-64.392681033185866</c:v>
                </c:pt>
                <c:pt idx="362">
                  <c:v>-64.489355960062781</c:v>
                </c:pt>
                <c:pt idx="363">
                  <c:v>-64.585282053053405</c:v>
                </c:pt>
                <c:pt idx="364">
                  <c:v>-64.680468798387139</c:v>
                </c:pt>
                <c:pt idx="365">
                  <c:v>-64.774925511833985</c:v>
                </c:pt>
                <c:pt idx="366">
                  <c:v>-64.868661342843325</c:v>
                </c:pt>
                <c:pt idx="367">
                  <c:v>-64.961685278554697</c:v>
                </c:pt>
                <c:pt idx="368">
                  <c:v>-65.054006147685328</c:v>
                </c:pt>
                <c:pt idx="369">
                  <c:v>-65.14563262429904</c:v>
                </c:pt>
                <c:pt idx="370">
                  <c:v>-65.236573231460881</c:v>
                </c:pt>
                <c:pt idx="371">
                  <c:v>-65.326836344781526</c:v>
                </c:pt>
                <c:pt idx="372">
                  <c:v>-65.416430195855654</c:v>
                </c:pt>
                <c:pt idx="373">
                  <c:v>-65.505362875597953</c:v>
                </c:pt>
                <c:pt idx="374">
                  <c:v>-65.593642337480475</c:v>
                </c:pt>
                <c:pt idx="375">
                  <c:v>-65.681276400674918</c:v>
                </c:pt>
                <c:pt idx="376">
                  <c:v>-65.768272753103119</c:v>
                </c:pt>
                <c:pt idx="377">
                  <c:v>-65.854638954398993</c:v>
                </c:pt>
                <c:pt idx="378">
                  <c:v>-65.940382438785193</c:v>
                </c:pt>
                <c:pt idx="379">
                  <c:v>-66.025510517867076</c:v>
                </c:pt>
                <c:pt idx="380">
                  <c:v>-66.110030383347379</c:v>
                </c:pt>
                <c:pt idx="381">
                  <c:v>-66.193949109663748</c:v>
                </c:pt>
                <c:pt idx="382">
                  <c:v>-66.277273656552296</c:v>
                </c:pt>
                <c:pt idx="383">
                  <c:v>-66.360010871539345</c:v>
                </c:pt>
                <c:pt idx="384">
                  <c:v>-66.442167492363865</c:v>
                </c:pt>
                <c:pt idx="385">
                  <c:v>-66.523750149333068</c:v>
                </c:pt>
                <c:pt idx="386">
                  <c:v>-66.604765367613282</c:v>
                </c:pt>
                <c:pt idx="387">
                  <c:v>-66.685219569458255</c:v>
                </c:pt>
                <c:pt idx="388">
                  <c:v>-66.765119076377019</c:v>
                </c:pt>
                <c:pt idx="389">
                  <c:v>-66.844470111243254</c:v>
                </c:pt>
                <c:pt idx="390">
                  <c:v>-66.923278800348072</c:v>
                </c:pt>
                <c:pt idx="391">
                  <c:v>-67.001551175398163</c:v>
                </c:pt>
                <c:pt idx="392">
                  <c:v>-67.079293175460847</c:v>
                </c:pt>
                <c:pt idx="393">
                  <c:v>-67.156510648858031</c:v>
                </c:pt>
                <c:pt idx="394">
                  <c:v>-67.233209355010445</c:v>
                </c:pt>
                <c:pt idx="395">
                  <c:v>-67.30939496623391</c:v>
                </c:pt>
                <c:pt idx="396">
                  <c:v>-67.385073069489053</c:v>
                </c:pt>
                <c:pt idx="397">
                  <c:v>-67.460249168086122</c:v>
                </c:pt>
                <c:pt idx="398">
                  <c:v>-67.534928683345981</c:v>
                </c:pt>
                <c:pt idx="399">
                  <c:v>-67.609116956218969</c:v>
                </c:pt>
                <c:pt idx="400">
                  <c:v>-67.682819248862785</c:v>
                </c:pt>
                <c:pt idx="401">
                  <c:v>-67.756040746180688</c:v>
                </c:pt>
                <c:pt idx="402">
                  <c:v>-67.828786557321138</c:v>
                </c:pt>
                <c:pt idx="403">
                  <c:v>-67.901061717140294</c:v>
                </c:pt>
                <c:pt idx="404">
                  <c:v>-67.972871187628257</c:v>
                </c:pt>
                <c:pt idx="405">
                  <c:v>-68.044219859300142</c:v>
                </c:pt>
                <c:pt idx="406">
                  <c:v>-68.115112552553427</c:v>
                </c:pt>
                <c:pt idx="407">
                  <c:v>-68.185554018991951</c:v>
                </c:pt>
                <c:pt idx="408">
                  <c:v>-68.255548942718121</c:v>
                </c:pt>
                <c:pt idx="409">
                  <c:v>-68.325101941593999</c:v>
                </c:pt>
                <c:pt idx="410">
                  <c:v>-68.394217568472214</c:v>
                </c:pt>
                <c:pt idx="411">
                  <c:v>-68.462900312397551</c:v>
                </c:pt>
                <c:pt idx="412">
                  <c:v>-68.531154599780251</c:v>
                </c:pt>
                <c:pt idx="413">
                  <c:v>-68.598984795541583</c:v>
                </c:pt>
                <c:pt idx="414">
                  <c:v>-68.666395204232686</c:v>
                </c:pt>
                <c:pt idx="415">
                  <c:v>-68.733390071127346</c:v>
                </c:pt>
                <c:pt idx="416">
                  <c:v>-68.799973583289528</c:v>
                </c:pt>
                <c:pt idx="417">
                  <c:v>-68.866149870616312</c:v>
                </c:pt>
                <c:pt idx="418">
                  <c:v>-68.931923006856891</c:v>
                </c:pt>
                <c:pt idx="419">
                  <c:v>-68.997297010608506</c:v>
                </c:pt>
                <c:pt idx="420">
                  <c:v>-69.062275846289694</c:v>
                </c:pt>
                <c:pt idx="421">
                  <c:v>-69.12686342509167</c:v>
                </c:pt>
                <c:pt idx="422">
                  <c:v>-69.191063605908354</c:v>
                </c:pt>
                <c:pt idx="423">
                  <c:v>-69.254880196245765</c:v>
                </c:pt>
                <c:pt idx="424">
                  <c:v>-69.318316953111065</c:v>
                </c:pt>
                <c:pt idx="425">
                  <c:v>-69.381377583882198</c:v>
                </c:pt>
                <c:pt idx="426">
                  <c:v>-69.444065747158291</c:v>
                </c:pt>
                <c:pt idx="427">
                  <c:v>-69.506385053591529</c:v>
                </c:pt>
                <c:pt idx="428">
                  <c:v>-69.568339066701071</c:v>
                </c:pt>
                <c:pt idx="429">
                  <c:v>-69.629931303669196</c:v>
                </c:pt>
                <c:pt idx="430">
                  <c:v>-69.691165236120455</c:v>
                </c:pt>
                <c:pt idx="431">
                  <c:v>-69.752044290884157</c:v>
                </c:pt>
                <c:pt idx="432">
                  <c:v>-69.812571850740625</c:v>
                </c:pt>
                <c:pt idx="433">
                  <c:v>-69.872751255151556</c:v>
                </c:pt>
                <c:pt idx="434">
                  <c:v>-69.932585800975161</c:v>
                </c:pt>
                <c:pt idx="435">
                  <c:v>-69.992078743166232</c:v>
                </c:pt>
                <c:pt idx="436">
                  <c:v>-70.051233295461543</c:v>
                </c:pt>
                <c:pt idx="437">
                  <c:v>-70.110052631051175</c:v>
                </c:pt>
                <c:pt idx="438">
                  <c:v>-70.168539883235908</c:v>
                </c:pt>
                <c:pt idx="439">
                  <c:v>-70.226698146071058</c:v>
                </c:pt>
                <c:pt idx="440">
                  <c:v>-70.284530474997197</c:v>
                </c:pt>
                <c:pt idx="441">
                  <c:v>-70.342039887458114</c:v>
                </c:pt>
                <c:pt idx="442">
                  <c:v>-70.399229363506137</c:v>
                </c:pt>
                <c:pt idx="443">
                  <c:v>-70.456101846395327</c:v>
                </c:pt>
                <c:pt idx="444">
                  <c:v>-70.512660243162813</c:v>
                </c:pt>
                <c:pt idx="445">
                  <c:v>-70.568907425198404</c:v>
                </c:pt>
                <c:pt idx="446">
                  <c:v>-70.624846228803065</c:v>
                </c:pt>
                <c:pt idx="447">
                  <c:v>-70.680479455736176</c:v>
                </c:pt>
                <c:pt idx="448">
                  <c:v>-70.735809873752174</c:v>
                </c:pt>
                <c:pt idx="449">
                  <c:v>-70.790840217126586</c:v>
                </c:pt>
                <c:pt idx="450">
                  <c:v>-70.845573187171865</c:v>
                </c:pt>
                <c:pt idx="451">
                  <c:v>-70.900011452743229</c:v>
                </c:pt>
                <c:pt idx="452">
                  <c:v>-70.954157650734672</c:v>
                </c:pt>
                <c:pt idx="453">
                  <c:v>-71.008014386565478</c:v>
                </c:pt>
                <c:pt idx="454">
                  <c:v>-71.061584234657516</c:v>
                </c:pt>
                <c:pt idx="455">
                  <c:v>-71.114869738903252</c:v>
                </c:pt>
                <c:pt idx="456">
                  <c:v>-71.167873413125108</c:v>
                </c:pt>
                <c:pt idx="457">
                  <c:v>-71.220597741525978</c:v>
                </c:pt>
                <c:pt idx="458">
                  <c:v>-71.273045179131387</c:v>
                </c:pt>
                <c:pt idx="459">
                  <c:v>-71.325218152223314</c:v>
                </c:pt>
                <c:pt idx="460">
                  <c:v>-71.377119058766056</c:v>
                </c:pt>
                <c:pt idx="461">
                  <c:v>-71.428750268823961</c:v>
                </c:pt>
                <c:pt idx="462">
                  <c:v>-71.480114124971806</c:v>
                </c:pt>
                <c:pt idx="463">
                  <c:v>-71.531212942697266</c:v>
                </c:pt>
                <c:pt idx="464">
                  <c:v>-71.582049010796297</c:v>
                </c:pt>
                <c:pt idx="465">
                  <c:v>-71.632624591761157</c:v>
                </c:pt>
                <c:pt idx="466">
                  <c:v>-71.682941922161461</c:v>
                </c:pt>
                <c:pt idx="467">
                  <c:v>-71.733003213018364</c:v>
                </c:pt>
                <c:pt idx="468">
                  <c:v>-71.782810650171996</c:v>
                </c:pt>
                <c:pt idx="469">
                  <c:v>-71.832366394642278</c:v>
                </c:pt>
                <c:pt idx="470">
                  <c:v>-71.88167258298337</c:v>
                </c:pt>
                <c:pt idx="471">
                  <c:v>-71.93073132763179</c:v>
                </c:pt>
                <c:pt idx="472">
                  <c:v>-71.979544717248444</c:v>
                </c:pt>
                <c:pt idx="473">
                  <c:v>-72.028114817054501</c:v>
                </c:pt>
                <c:pt idx="474">
                  <c:v>-72.076443669161492</c:v>
                </c:pt>
                <c:pt idx="475">
                  <c:v>-72.124533292895649</c:v>
                </c:pt>
                <c:pt idx="476">
                  <c:v>-72.172385685116538</c:v>
                </c:pt>
                <c:pt idx="477">
                  <c:v>-72.220002820530155</c:v>
                </c:pt>
                <c:pt idx="478">
                  <c:v>-72.267386651996773</c:v>
                </c:pt>
                <c:pt idx="479">
                  <c:v>-72.314539110833294</c:v>
                </c:pt>
                <c:pt idx="480">
                  <c:v>-72.361462107110597</c:v>
                </c:pt>
                <c:pt idx="481">
                  <c:v>-72.40815752994574</c:v>
                </c:pt>
                <c:pt idx="482">
                  <c:v>-72.454627247789162</c:v>
                </c:pt>
                <c:pt idx="483">
                  <c:v>-72.500873108707168</c:v>
                </c:pt>
                <c:pt idx="484">
                  <c:v>-72.546896940659465</c:v>
                </c:pt>
                <c:pt idx="485">
                  <c:v>-72.592700551772225</c:v>
                </c:pt>
                <c:pt idx="486">
                  <c:v>-72.638285730606441</c:v>
                </c:pt>
                <c:pt idx="487">
                  <c:v>-72.683654246421909</c:v>
                </c:pt>
                <c:pt idx="488">
                  <c:v>-72.728807849436777</c:v>
                </c:pt>
                <c:pt idx="489">
                  <c:v>-72.773748271082852</c:v>
                </c:pt>
                <c:pt idx="490">
                  <c:v>-72.818477224256611</c:v>
                </c:pt>
                <c:pt idx="491">
                  <c:v>-72.862996403566228</c:v>
                </c:pt>
                <c:pt idx="492">
                  <c:v>-72.907307485574449</c:v>
                </c:pt>
                <c:pt idx="493">
                  <c:v>-72.951412129037593</c:v>
                </c:pt>
                <c:pt idx="494">
                  <c:v>-72.995311975140581</c:v>
                </c:pt>
                <c:pt idx="495">
                  <c:v>-73.039008647728338</c:v>
                </c:pt>
                <c:pt idx="496">
                  <c:v>-73.082503753533189</c:v>
                </c:pt>
                <c:pt idx="497">
                  <c:v>-73.125798882398954</c:v>
                </c:pt>
                <c:pt idx="498">
                  <c:v>-73.168895607501128</c:v>
                </c:pt>
                <c:pt idx="499">
                  <c:v>-73.211795485563798</c:v>
                </c:pt>
                <c:pt idx="500">
                  <c:v>-73.254500057072988</c:v>
                </c:pt>
                <c:pt idx="501">
                  <c:v>-73.297010846486643</c:v>
                </c:pt>
                <c:pt idx="502">
                  <c:v>-73.339329362441376</c:v>
                </c:pt>
                <c:pt idx="503">
                  <c:v>-73.381457097955831</c:v>
                </c:pt>
                <c:pt idx="504">
                  <c:v>-73.423395530631026</c:v>
                </c:pt>
                <c:pt idx="505">
                  <c:v>-73.465146122847443</c:v>
                </c:pt>
                <c:pt idx="506">
                  <c:v>-73.50671032195909</c:v>
                </c:pt>
                <c:pt idx="507">
                  <c:v>-73.54808956048457</c:v>
                </c:pt>
                <c:pt idx="508">
                  <c:v>-73.58928525629517</c:v>
                </c:pt>
                <c:pt idx="509">
                  <c:v>-73.630298812800149</c:v>
                </c:pt>
                <c:pt idx="510">
                  <c:v>-73.671131619129</c:v>
                </c:pt>
                <c:pt idx="511">
                  <c:v>-73.711785050311136</c:v>
                </c:pt>
                <c:pt idx="512">
                  <c:v>-73.752260467452615</c:v>
                </c:pt>
                <c:pt idx="513">
                  <c:v>-73.792559217910409</c:v>
                </c:pt>
                <c:pt idx="514">
                  <c:v>-73.832682635463854</c:v>
                </c:pt>
                <c:pt idx="515">
                  <c:v>-73.872632040483609</c:v>
                </c:pt>
                <c:pt idx="516">
                  <c:v>-73.912408740098044</c:v>
                </c:pt>
                <c:pt idx="517">
                  <c:v>-73.952014028357084</c:v>
                </c:pt>
                <c:pt idx="518">
                  <c:v>-73.991449186393695</c:v>
                </c:pt>
                <c:pt idx="519">
                  <c:v>-74.030715482582934</c:v>
                </c:pt>
                <c:pt idx="520">
                  <c:v>-74.069814172698543</c:v>
                </c:pt>
                <c:pt idx="521">
                  <c:v>-74.108746500067369</c:v>
                </c:pt>
                <c:pt idx="522">
                  <c:v>-74.147513695721386</c:v>
                </c:pt>
                <c:pt idx="523">
                  <c:v>-74.18611697854756</c:v>
                </c:pt>
                <c:pt idx="524">
                  <c:v>-74.224557555435425</c:v>
                </c:pt>
                <c:pt idx="525">
                  <c:v>-74.262836621422622</c:v>
                </c:pt>
                <c:pt idx="526">
                  <c:v>-74.300955359838198</c:v>
                </c:pt>
                <c:pt idx="527">
                  <c:v>-74.338914942443836</c:v>
                </c:pt>
                <c:pt idx="528">
                  <c:v>-74.376716529573159</c:v>
                </c:pt>
                <c:pt idx="529">
                  <c:v>-74.414361270268813</c:v>
                </c:pt>
                <c:pt idx="530">
                  <c:v>-74.451850302417782</c:v>
                </c:pt>
                <c:pt idx="531">
                  <c:v>-74.489184752884611</c:v>
                </c:pt>
                <c:pt idx="532">
                  <c:v>-74.526365737642749</c:v>
                </c:pt>
                <c:pt idx="533">
                  <c:v>-74.56339436190413</c:v>
                </c:pt>
                <c:pt idx="534">
                  <c:v>-74.600271720246639</c:v>
                </c:pt>
                <c:pt idx="535">
                  <c:v>-74.636998896740153</c:v>
                </c:pt>
                <c:pt idx="536">
                  <c:v>-74.673576965070353</c:v>
                </c:pt>
                <c:pt idx="537">
                  <c:v>-74.710006988661235</c:v>
                </c:pt>
                <c:pt idx="538">
                  <c:v>-74.74629002079547</c:v>
                </c:pt>
                <c:pt idx="539">
                  <c:v>-74.782427104733401</c:v>
                </c:pt>
                <c:pt idx="540">
                  <c:v>-74.818419273830173</c:v>
                </c:pt>
                <c:pt idx="541">
                  <c:v>-74.854267551651375</c:v>
                </c:pt>
                <c:pt idx="542">
                  <c:v>-74.889972952086893</c:v>
                </c:pt>
                <c:pt idx="543">
                  <c:v>-74.925536479463332</c:v>
                </c:pt>
                <c:pt idx="544">
                  <c:v>-74.960959128654792</c:v>
                </c:pt>
                <c:pt idx="545">
                  <c:v>-74.996241885192205</c:v>
                </c:pt>
                <c:pt idx="546">
                  <c:v>-75.03138572537101</c:v>
                </c:pt>
                <c:pt idx="547">
                  <c:v>-75.066391616357492</c:v>
                </c:pt>
                <c:pt idx="548">
                  <c:v>-75.101260516293635</c:v>
                </c:pt>
                <c:pt idx="549">
                  <c:v>-75.1359933744004</c:v>
                </c:pt>
                <c:pt idx="550">
                  <c:v>-75.170591131079831</c:v>
                </c:pt>
                <c:pt idx="551">
                  <c:v>-75.205054718015575</c:v>
                </c:pt>
                <c:pt idx="552">
                  <c:v>-75.239385058272106</c:v>
                </c:pt>
                <c:pt idx="553">
                  <c:v>-75.273583066392618</c:v>
                </c:pt>
                <c:pt idx="554">
                  <c:v>-75.307649648495584</c:v>
                </c:pt>
                <c:pt idx="555">
                  <c:v>-75.341585702369997</c:v>
                </c:pt>
                <c:pt idx="556">
                  <c:v>-75.375392117569334</c:v>
                </c:pt>
                <c:pt idx="557">
                  <c:v>-75.409069775504321</c:v>
                </c:pt>
                <c:pt idx="558">
                  <c:v>-75.442619549534314</c:v>
                </c:pt>
                <c:pt idx="559">
                  <c:v>-75.476042305057632</c:v>
                </c:pt>
                <c:pt idx="560">
                  <c:v>-75.509338899600593</c:v>
                </c:pt>
                <c:pt idx="561">
                  <c:v>-75.542510182905303</c:v>
                </c:pt>
                <c:pt idx="562">
                  <c:v>-75.575556997016463</c:v>
                </c:pt>
                <c:pt idx="563">
                  <c:v>-75.608480176366868</c:v>
                </c:pt>
                <c:pt idx="564">
                  <c:v>-75.641280547861825</c:v>
                </c:pt>
                <c:pt idx="565">
                  <c:v>-75.673958930962485</c:v>
                </c:pt>
                <c:pt idx="566">
                  <c:v>-75.706516137768119</c:v>
                </c:pt>
                <c:pt idx="567">
                  <c:v>-75.738952973097128</c:v>
                </c:pt>
                <c:pt idx="568">
                  <c:v>-75.771270234567268</c:v>
                </c:pt>
                <c:pt idx="569">
                  <c:v>-75.803468712674629</c:v>
                </c:pt>
                <c:pt idx="570">
                  <c:v>-75.835549190871617</c:v>
                </c:pt>
                <c:pt idx="571">
                  <c:v>-75.867512445644081</c:v>
                </c:pt>
                <c:pt idx="572">
                  <c:v>-75.899359246587125</c:v>
                </c:pt>
                <c:pt idx="573">
                  <c:v>-75.931090356480297</c:v>
                </c:pt>
                <c:pt idx="574">
                  <c:v>-75.962706531361576</c:v>
                </c:pt>
                <c:pt idx="575">
                  <c:v>-75.99420852060048</c:v>
                </c:pt>
                <c:pt idx="576">
                  <c:v>-76.025597066970235</c:v>
                </c:pt>
                <c:pt idx="577">
                  <c:v>-76.056872906719022</c:v>
                </c:pt>
                <c:pt idx="578">
                  <c:v>-76.088036769640297</c:v>
                </c:pt>
                <c:pt idx="579">
                  <c:v>-76.119089379142252</c:v>
                </c:pt>
                <c:pt idx="580">
                  <c:v>-76.150031452316369</c:v>
                </c:pt>
                <c:pt idx="581">
                  <c:v>-76.180863700005034</c:v>
                </c:pt>
                <c:pt idx="582">
                  <c:v>-76.211586826868455</c:v>
                </c:pt>
                <c:pt idx="583">
                  <c:v>-76.242201531450633</c:v>
                </c:pt>
                <c:pt idx="584">
                  <c:v>-76.272708506244442</c:v>
                </c:pt>
                <c:pt idx="585">
                  <c:v>-76.303108437756009</c:v>
                </c:pt>
                <c:pt idx="586">
                  <c:v>-76.333402006568264</c:v>
                </c:pt>
                <c:pt idx="587">
                  <c:v>-76.363589887403606</c:v>
                </c:pt>
                <c:pt idx="588">
                  <c:v>-76.393672749185896</c:v>
                </c:pt>
                <c:pt idx="589">
                  <c:v>-76.423651255101618</c:v>
                </c:pt>
                <c:pt idx="590">
                  <c:v>-76.453526062660274</c:v>
                </c:pt>
                <c:pt idx="591">
                  <c:v>-76.483297823754015</c:v>
                </c:pt>
                <c:pt idx="592">
                  <c:v>-76.512967184716672</c:v>
                </c:pt>
                <c:pt idx="593">
                  <c:v>-76.542534786381808</c:v>
                </c:pt>
                <c:pt idx="594">
                  <c:v>-76.572001264140269</c:v>
                </c:pt>
                <c:pt idx="595">
                  <c:v>-76.601367247996976</c:v>
                </c:pt>
                <c:pt idx="596">
                  <c:v>-76.630633362626881</c:v>
                </c:pt>
                <c:pt idx="597">
                  <c:v>-76.65980022743048</c:v>
                </c:pt>
                <c:pt idx="598">
                  <c:v>-76.688868456588409</c:v>
                </c:pt>
                <c:pt idx="599">
                  <c:v>-76.717838659115529</c:v>
                </c:pt>
                <c:pt idx="600">
                  <c:v>-76.746711438914289</c:v>
                </c:pt>
                <c:pt idx="601">
                  <c:v>-76.775487394827451</c:v>
                </c:pt>
                <c:pt idx="602">
                  <c:v>-76.804167120690167</c:v>
                </c:pt>
                <c:pt idx="603">
                  <c:v>-76.832751205381413</c:v>
                </c:pt>
                <c:pt idx="604">
                  <c:v>-76.861240232874891</c:v>
                </c:pt>
                <c:pt idx="605">
                  <c:v>-76.889634782289122</c:v>
                </c:pt>
                <c:pt idx="606">
                  <c:v>-78.200422349566722</c:v>
                </c:pt>
                <c:pt idx="607">
                  <c:v>-79.333748899941156</c:v>
                </c:pt>
                <c:pt idx="608">
                  <c:v>-80.330389679236276</c:v>
                </c:pt>
                <c:pt idx="609">
                  <c:v>-81.219077726943709</c:v>
                </c:pt>
                <c:pt idx="610">
                  <c:v>-82.020650545156712</c:v>
                </c:pt>
                <c:pt idx="611">
                  <c:v>-82.750606640371714</c:v>
                </c:pt>
                <c:pt idx="612">
                  <c:v>-83.420733902206621</c:v>
                </c:pt>
                <c:pt idx="613">
                  <c:v>-84.04017726091331</c:v>
                </c:pt>
                <c:pt idx="614">
                  <c:v>-84.61615717382378</c:v>
                </c:pt>
                <c:pt idx="615">
                  <c:v>-85.154464669814359</c:v>
                </c:pt>
                <c:pt idx="616">
                  <c:v>-85.659809826648711</c:v>
                </c:pt>
                <c:pt idx="617">
                  <c:v>-86.136071910686923</c:v>
                </c:pt>
                <c:pt idx="618">
                  <c:v>-86.319175724764463</c:v>
                </c:pt>
                <c:pt idx="619">
                  <c:v>-86.498331275557248</c:v>
                </c:pt>
                <c:pt idx="620">
                  <c:v>-86.673709027156377</c:v>
                </c:pt>
                <c:pt idx="621">
                  <c:v>-86.845468571711123</c:v>
                </c:pt>
                <c:pt idx="622">
                  <c:v>-87.013759530712974</c:v>
                </c:pt>
                <c:pt idx="623">
                  <c:v>-87.178722365715402</c:v>
                </c:pt>
                <c:pt idx="624">
                  <c:v>-87.340489109054971</c:v>
                </c:pt>
                <c:pt idx="625">
                  <c:v>-87.499184023748711</c:v>
                </c:pt>
                <c:pt idx="626">
                  <c:v>-87.654924200554234</c:v>
                </c:pt>
                <c:pt idx="627">
                  <c:v>-87.807820099161376</c:v>
                </c:pt>
                <c:pt idx="628">
                  <c:v>-87.957976039609264</c:v>
                </c:pt>
                <c:pt idx="629">
                  <c:v>-88.105490649270905</c:v>
                </c:pt>
                <c:pt idx="630">
                  <c:v>-88.250457270097144</c:v>
                </c:pt>
                <c:pt idx="631">
                  <c:v>-88.392964330249811</c:v>
                </c:pt>
                <c:pt idx="632">
                  <c:v>-88.533095683767527</c:v>
                </c:pt>
                <c:pt idx="633">
                  <c:v>-88.670930921483361</c:v>
                </c:pt>
                <c:pt idx="634">
                  <c:v>-88.806545656045614</c:v>
                </c:pt>
                <c:pt idx="635">
                  <c:v>-88.940011783571222</c:v>
                </c:pt>
                <c:pt idx="636">
                  <c:v>-89.071397724179775</c:v>
                </c:pt>
                <c:pt idx="637">
                  <c:v>-89.200768643410157</c:v>
                </c:pt>
                <c:pt idx="638">
                  <c:v>-89.328186656305419</c:v>
                </c:pt>
                <c:pt idx="639">
                  <c:v>-89.453711015761073</c:v>
                </c:pt>
                <c:pt idx="640">
                  <c:v>-89.577398286564716</c:v>
                </c:pt>
                <c:pt idx="641">
                  <c:v>-89.699302506406738</c:v>
                </c:pt>
                <c:pt idx="642">
                  <c:v>-89.819475335011489</c:v>
                </c:pt>
                <c:pt idx="643">
                  <c:v>-89.937966192421442</c:v>
                </c:pt>
                <c:pt idx="644">
                  <c:v>-90.054822387365618</c:v>
                </c:pt>
                <c:pt idx="645">
                  <c:v>-90.170089236550766</c:v>
                </c:pt>
                <c:pt idx="646">
                  <c:v>-90.283810175633221</c:v>
                </c:pt>
                <c:pt idx="647">
                  <c:v>-90.396026862557036</c:v>
                </c:pt>
                <c:pt idx="648">
                  <c:v>-90.506779273878493</c:v>
                </c:pt>
                <c:pt idx="649">
                  <c:v>-90.616105794640291</c:v>
                </c:pt>
                <c:pt idx="650">
                  <c:v>-90.724043302306086</c:v>
                </c:pt>
                <c:pt idx="651">
                  <c:v>-90.830627245219873</c:v>
                </c:pt>
                <c:pt idx="652">
                  <c:v>-90.935891716013089</c:v>
                </c:pt>
                <c:pt idx="653">
                  <c:v>-91.03986952034478</c:v>
                </c:pt>
                <c:pt idx="654">
                  <c:v>-91.142592241326369</c:v>
                </c:pt>
                <c:pt idx="655">
                  <c:v>-91.244090299951793</c:v>
                </c:pt>
                <c:pt idx="656">
                  <c:v>-91.344393011827322</c:v>
                </c:pt>
                <c:pt idx="657">
                  <c:v>-91.443528640469069</c:v>
                </c:pt>
                <c:pt idx="658">
                  <c:v>-91.541524447415043</c:v>
                </c:pt>
                <c:pt idx="659">
                  <c:v>-91.638406739377629</c:v>
                </c:pt>
                <c:pt idx="660">
                  <c:v>-91.734200912643786</c:v>
                </c:pt>
                <c:pt idx="661">
                  <c:v>-91.828931494913945</c:v>
                </c:pt>
                <c:pt idx="662">
                  <c:v>-91.922622184755085</c:v>
                </c:pt>
                <c:pt idx="663">
                  <c:v>-92.015295888829513</c:v>
                </c:pt>
                <c:pt idx="664">
                  <c:v>-92.106974757048633</c:v>
                </c:pt>
                <c:pt idx="665">
                  <c:v>-92.197680215788864</c:v>
                </c:pt>
                <c:pt idx="666">
                  <c:v>-92.287432999297025</c:v>
                </c:pt>
                <c:pt idx="667">
                  <c:v>-92.376253179402482</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-4.4254299704708676E-3</c:v>
                </c:pt>
                <c:pt idx="1">
                  <c:v>-8.8508611508197818E-3</c:v>
                </c:pt>
                <c:pt idx="2">
                  <c:v>-1.3276294750925829E-2</c:v>
                </c:pt>
                <c:pt idx="3">
                  <c:v>-1.7701731980670193E-2</c:v>
                </c:pt>
                <c:pt idx="4">
                  <c:v>-2.2127174049937161E-2</c:v>
                </c:pt>
                <c:pt idx="5">
                  <c:v>-2.6552622168615207E-2</c:v>
                </c:pt>
                <c:pt idx="6">
                  <c:v>-3.0978077546598023E-2</c:v>
                </c:pt>
                <c:pt idx="7">
                  <c:v>-3.5403541393785549E-2</c:v>
                </c:pt>
                <c:pt idx="8">
                  <c:v>-3.9829014920084997E-2</c:v>
                </c:pt>
                <c:pt idx="9">
                  <c:v>-4.4254499335411958E-2</c:v>
                </c:pt>
                <c:pt idx="10">
                  <c:v>-8.8510208574670526E-2</c:v>
                </c:pt>
                <c:pt idx="11">
                  <c:v>-0.13276833772586907</c:v>
                </c:pt>
                <c:pt idx="12">
                  <c:v>-0.17703009700561223</c:v>
                </c:pt>
                <c:pt idx="13">
                  <c:v>-0.22129669694331644</c:v>
                </c:pt>
                <c:pt idx="14">
                  <c:v>-0.26556934848556396</c:v>
                </c:pt>
                <c:pt idx="15">
                  <c:v>-0.30984926310052902</c:v>
                </c:pt>
                <c:pt idx="16">
                  <c:v>-0.35413765288249294</c:v>
                </c:pt>
                <c:pt idx="17">
                  <c:v>-0.39843573065646753</c:v>
                </c:pt>
                <c:pt idx="18">
                  <c:v>-0.44274471008294364</c:v>
                </c:pt>
                <c:pt idx="19">
                  <c:v>-0.88670190845358354</c:v>
                </c:pt>
                <c:pt idx="20">
                  <c:v>-1.3330945673985768</c:v>
                </c:pt>
                <c:pt idx="21">
                  <c:v>-1.7831668083319041</c:v>
                </c:pt>
                <c:pt idx="22">
                  <c:v>-2.2381949342316712</c:v>
                </c:pt>
                <c:pt idx="23">
                  <c:v>-2.6994990258617508</c:v>
                </c:pt>
                <c:pt idx="24">
                  <c:v>-3.1684553142055942</c:v>
                </c:pt>
                <c:pt idx="25">
                  <c:v>-3.6465095637775149</c:v>
                </c:pt>
                <c:pt idx="26">
                  <c:v>-4.135191730893518</c:v>
                </c:pt>
                <c:pt idx="27">
                  <c:v>-4.636132198773141</c:v>
                </c:pt>
                <c:pt idx="28">
                  <c:v>-7.3913051346692198</c:v>
                </c:pt>
                <c:pt idx="29">
                  <c:v>-10.795588473776579</c:v>
                </c:pt>
                <c:pt idx="30">
                  <c:v>-15.345563451577423</c:v>
                </c:pt>
                <c:pt idx="31">
                  <c:v>-21.990790847077484</c:v>
                </c:pt>
                <c:pt idx="32">
                  <c:v>-32.722173973231634</c:v>
                </c:pt>
                <c:pt idx="33">
                  <c:v>-51.619818091340598</c:v>
                </c:pt>
                <c:pt idx="34">
                  <c:v>-82.47299731158158</c:v>
                </c:pt>
                <c:pt idx="35">
                  <c:v>-114.41717125040154</c:v>
                </c:pt>
                <c:pt idx="36">
                  <c:v>-134.58851698547929</c:v>
                </c:pt>
                <c:pt idx="37">
                  <c:v>-145.88264500554365</c:v>
                </c:pt>
                <c:pt idx="38">
                  <c:v>-152.65490977308491</c:v>
                </c:pt>
                <c:pt idx="39">
                  <c:v>-157.08083946269886</c:v>
                </c:pt>
                <c:pt idx="40">
                  <c:v>-160.18145711087868</c:v>
                </c:pt>
                <c:pt idx="41">
                  <c:v>-162.47155549765549</c:v>
                </c:pt>
                <c:pt idx="42">
                  <c:v>-164.23278297390121</c:v>
                </c:pt>
                <c:pt idx="43">
                  <c:v>-165.63056972358166</c:v>
                </c:pt>
                <c:pt idx="44">
                  <c:v>-166.76796484379406</c:v>
                </c:pt>
                <c:pt idx="45">
                  <c:v>-167.71234437814095</c:v>
                </c:pt>
                <c:pt idx="46">
                  <c:v>-168.50956790866272</c:v>
                </c:pt>
                <c:pt idx="47">
                  <c:v>-169.19192120915417</c:v>
                </c:pt>
                <c:pt idx="48">
                  <c:v>-169.78279425140917</c:v>
                </c:pt>
                <c:pt idx="49">
                  <c:v>-170.29955355368818</c:v>
                </c:pt>
                <c:pt idx="50">
                  <c:v>-170.75537037690017</c:v>
                </c:pt>
                <c:pt idx="51">
                  <c:v>-171.16042129407541</c:v>
                </c:pt>
                <c:pt idx="52">
                  <c:v>-171.52269850540478</c:v>
                </c:pt>
                <c:pt idx="53">
                  <c:v>-171.84857014735212</c:v>
                </c:pt>
                <c:pt idx="54">
                  <c:v>-172.14317614996867</c:v>
                </c:pt>
                <c:pt idx="55">
                  <c:v>-172.41071333709164</c:v>
                </c:pt>
                <c:pt idx="56">
                  <c:v>-172.65464433721417</c:v>
                </c:pt>
                <c:pt idx="57">
                  <c:v>-172.87785307449224</c:v>
                </c:pt>
                <c:pt idx="58">
                  <c:v>-173.08276215151477</c:v>
                </c:pt>
                <c:pt idx="59">
                  <c:v>-173.27142261568164</c:v>
                </c:pt>
                <c:pt idx="60">
                  <c:v>-173.44558342270741</c:v>
                </c:pt>
                <c:pt idx="61">
                  <c:v>-173.6067457758958</c:v>
                </c:pt>
                <c:pt idx="62">
                  <c:v>-173.756206061401</c:v>
                </c:pt>
                <c:pt idx="63">
                  <c:v>-173.89509008775755</c:v>
                </c:pt>
                <c:pt idx="64">
                  <c:v>-174.02438062566696</c:v>
                </c:pt>
                <c:pt idx="65">
                  <c:v>-174.14493973594006</c:v>
                </c:pt>
                <c:pt idx="66">
                  <c:v>-174.25752700656236</c:v>
                </c:pt>
                <c:pt idx="67">
                  <c:v>-174.36281455179309</c:v>
                </c:pt>
                <c:pt idx="68">
                  <c:v>-174.46139942827145</c:v>
                </c:pt>
                <c:pt idx="69">
                  <c:v>-174.55381397546915</c:v>
                </c:pt>
                <c:pt idx="70">
                  <c:v>-174.64053447667035</c:v>
                </c:pt>
                <c:pt idx="71">
                  <c:v>-174.72198845222619</c:v>
                </c:pt>
                <c:pt idx="72">
                  <c:v>-174.79856083215617</c:v>
                </c:pt>
                <c:pt idx="73">
                  <c:v>-174.87059920524371</c:v>
                </c:pt>
                <c:pt idx="74">
                  <c:v>-174.93841830294517</c:v>
                </c:pt>
                <c:pt idx="75">
                  <c:v>-175.00230384602094</c:v>
                </c:pt>
                <c:pt idx="76">
                  <c:v>-175.06251585782516</c:v>
                </c:pt>
                <c:pt idx="77">
                  <c:v>-175.11929152916829</c:v>
                </c:pt>
                <c:pt idx="78">
                  <c:v>-175.17284770448964</c:v>
                </c:pt>
                <c:pt idx="79">
                  <c:v>-175.22338304688904</c:v>
                </c:pt>
                <c:pt idx="80">
                  <c:v>-175.27107992973876</c:v>
                </c:pt>
                <c:pt idx="81">
                  <c:v>-175.31610609461626</c:v>
                </c:pt>
                <c:pt idx="82">
                  <c:v>-175.3586161088013</c:v>
                </c:pt>
                <c:pt idx="83">
                  <c:v>-175.39875265025293</c:v>
                </c:pt>
                <c:pt idx="84">
                  <c:v>-175.43664764360321</c:v>
                </c:pt>
                <c:pt idx="85">
                  <c:v>-175.47242326708462</c:v>
                </c:pt>
                <c:pt idx="86">
                  <c:v>-175.50619284730661</c:v>
                </c:pt>
                <c:pt idx="87">
                  <c:v>-175.53806165629447</c:v>
                </c:pt>
                <c:pt idx="88">
                  <c:v>-175.56812762311532</c:v>
                </c:pt>
                <c:pt idx="89">
                  <c:v>-175.59648197065894</c:v>
                </c:pt>
                <c:pt idx="90">
                  <c:v>-175.62320978666708</c:v>
                </c:pt>
                <c:pt idx="91">
                  <c:v>-175.64839053685481</c:v>
                </c:pt>
                <c:pt idx="92">
                  <c:v>-175.67209852691101</c:v>
                </c:pt>
                <c:pt idx="93">
                  <c:v>-175.69440331926583</c:v>
                </c:pt>
                <c:pt idx="94">
                  <c:v>-175.71537010974552</c:v>
                </c:pt>
                <c:pt idx="95">
                  <c:v>-175.73506006858017</c:v>
                </c:pt>
                <c:pt idx="96">
                  <c:v>-175.75353064966674</c:v>
                </c:pt>
                <c:pt idx="97">
                  <c:v>-175.77083587150702</c:v>
                </c:pt>
                <c:pt idx="98">
                  <c:v>-175.78702657282307</c:v>
                </c:pt>
                <c:pt idx="99">
                  <c:v>-175.80215064549088</c:v>
                </c:pt>
                <c:pt idx="100">
                  <c:v>-175.81625324712417</c:v>
                </c:pt>
                <c:pt idx="101">
                  <c:v>-175.82937699536495</c:v>
                </c:pt>
                <c:pt idx="102">
                  <c:v>-175.84156214570552</c:v>
                </c:pt>
                <c:pt idx="103">
                  <c:v>-175.85284675445752</c:v>
                </c:pt>
                <c:pt idx="104">
                  <c:v>-175.863266828306</c:v>
                </c:pt>
                <c:pt idx="105">
                  <c:v>-175.87285646172742</c:v>
                </c:pt>
                <c:pt idx="106">
                  <c:v>-175.88164796341295</c:v>
                </c:pt>
                <c:pt idx="107">
                  <c:v>-175.88967197271651</c:v>
                </c:pt>
                <c:pt idx="108">
                  <c:v>-175.89695756703958</c:v>
                </c:pt>
                <c:pt idx="109">
                  <c:v>-175.90353236097076</c:v>
                </c:pt>
                <c:pt idx="110">
                  <c:v>-175.90942259791376</c:v>
                </c:pt>
                <c:pt idx="111">
                  <c:v>-175.91465323486366</c:v>
                </c:pt>
                <c:pt idx="112">
                  <c:v>-175.91924802092561</c:v>
                </c:pt>
                <c:pt idx="113">
                  <c:v>-175.92322957011172</c:v>
                </c:pt>
                <c:pt idx="114">
                  <c:v>-175.92661942889899</c:v>
                </c:pt>
                <c:pt idx="115">
                  <c:v>-175.92943813898677</c:v>
                </c:pt>
                <c:pt idx="116">
                  <c:v>-175.93170529564816</c:v>
                </c:pt>
                <c:pt idx="117">
                  <c:v>-175.93343960203498</c:v>
                </c:pt>
                <c:pt idx="118">
                  <c:v>-175.93465891976149</c:v>
                </c:pt>
                <c:pt idx="119">
                  <c:v>-175.93538031606263</c:v>
                </c:pt>
                <c:pt idx="120">
                  <c:v>-175.9356201077963</c:v>
                </c:pt>
                <c:pt idx="121">
                  <c:v>-175.93539390253437</c:v>
                </c:pt>
                <c:pt idx="122">
                  <c:v>-175.93471663696619</c:v>
                </c:pt>
                <c:pt idx="123">
                  <c:v>-175.93360261281796</c:v>
                </c:pt>
                <c:pt idx="124">
                  <c:v>-175.93206553047557</c:v>
                </c:pt>
                <c:pt idx="125">
                  <c:v>-175.93011852048019</c:v>
                </c:pt>
                <c:pt idx="126">
                  <c:v>-175.92777417305351</c:v>
                </c:pt>
                <c:pt idx="127">
                  <c:v>-175.92504456579516</c:v>
                </c:pt>
                <c:pt idx="128">
                  <c:v>-175.9219412896845</c:v>
                </c:pt>
                <c:pt idx="129">
                  <c:v>-175.91847547350613</c:v>
                </c:pt>
                <c:pt idx="130">
                  <c:v>-175.91465780681119</c:v>
                </c:pt>
                <c:pt idx="131">
                  <c:v>-175.91049856151542</c:v>
                </c:pt>
                <c:pt idx="132">
                  <c:v>-175.90600761222854</c:v>
                </c:pt>
                <c:pt idx="133">
                  <c:v>-175.90119445540125</c:v>
                </c:pt>
                <c:pt idx="134">
                  <c:v>-175.89606822736965</c:v>
                </c:pt>
                <c:pt idx="135">
                  <c:v>-175.89063772137092</c:v>
                </c:pt>
                <c:pt idx="136">
                  <c:v>-175.88491140359827</c:v>
                </c:pt>
                <c:pt idx="137">
                  <c:v>-175.8788974283581</c:v>
                </c:pt>
                <c:pt idx="138">
                  <c:v>-175.87260365238799</c:v>
                </c:pt>
                <c:pt idx="139">
                  <c:v>-175.86603764838904</c:v>
                </c:pt>
                <c:pt idx="140">
                  <c:v>-175.85920671782267</c:v>
                </c:pt>
                <c:pt idx="141">
                  <c:v>-175.85211790301878</c:v>
                </c:pt>
                <c:pt idx="142">
                  <c:v>-175.8447779986378</c:v>
                </c:pt>
                <c:pt idx="143">
                  <c:v>-175.83719356252686</c:v>
                </c:pt>
                <c:pt idx="144">
                  <c:v>-175.82937092600721</c:v>
                </c:pt>
                <c:pt idx="145">
                  <c:v>-175.82131620362762</c:v>
                </c:pt>
                <c:pt idx="146">
                  <c:v>-175.81303530241601</c:v>
                </c:pt>
                <c:pt idx="147">
                  <c:v>-175.80453393065895</c:v>
                </c:pt>
                <c:pt idx="148">
                  <c:v>-175.79581760623722</c:v>
                </c:pt>
                <c:pt idx="149">
                  <c:v>-175.78689166454404</c:v>
                </c:pt>
                <c:pt idx="150">
                  <c:v>-175.77776126600887</c:v>
                </c:pt>
                <c:pt idx="151">
                  <c:v>-175.76843140325118</c:v>
                </c:pt>
                <c:pt idx="152">
                  <c:v>-175.75890690788432</c:v>
                </c:pt>
                <c:pt idx="153">
                  <c:v>-175.7491924569897</c:v>
                </c:pt>
                <c:pt idx="154">
                  <c:v>-175.73929257927969</c:v>
                </c:pt>
                <c:pt idx="155">
                  <c:v>-175.72921166096702</c:v>
                </c:pt>
                <c:pt idx="156">
                  <c:v>-175.71895395135633</c:v>
                </c:pt>
                <c:pt idx="157">
                  <c:v>-175.70852356817369</c:v>
                </c:pt>
                <c:pt idx="158">
                  <c:v>-175.69792450264785</c:v>
                </c:pt>
                <c:pt idx="159">
                  <c:v>-175.68716062435732</c:v>
                </c:pt>
                <c:pt idx="160">
                  <c:v>-175.67623568585506</c:v>
                </c:pt>
                <c:pt idx="161">
                  <c:v>-175.66515332708326</c:v>
                </c:pt>
                <c:pt idx="162">
                  <c:v>-175.65391707958884</c:v>
                </c:pt>
                <c:pt idx="163">
                  <c:v>-175.64253037055045</c:v>
                </c:pt>
                <c:pt idx="164">
                  <c:v>-175.63099652662646</c:v>
                </c:pt>
                <c:pt idx="165">
                  <c:v>-175.61931877763365</c:v>
                </c:pt>
                <c:pt idx="166">
                  <c:v>-175.6075002600646</c:v>
                </c:pt>
                <c:pt idx="167">
                  <c:v>-175.59554402045245</c:v>
                </c:pt>
                <c:pt idx="168">
                  <c:v>-175.58345301859094</c:v>
                </c:pt>
                <c:pt idx="169">
                  <c:v>-175.57123013061602</c:v>
                </c:pt>
                <c:pt idx="170">
                  <c:v>-175.55887815195732</c:v>
                </c:pt>
                <c:pt idx="171">
                  <c:v>-175.54639980016447</c:v>
                </c:pt>
                <c:pt idx="172">
                  <c:v>-175.53379771761558</c:v>
                </c:pt>
                <c:pt idx="173">
                  <c:v>-175.52107447411268</c:v>
                </c:pt>
                <c:pt idx="174">
                  <c:v>-175.50823256937039</c:v>
                </c:pt>
                <c:pt idx="175">
                  <c:v>-175.49527443540251</c:v>
                </c:pt>
                <c:pt idx="176">
                  <c:v>-175.48220243881084</c:v>
                </c:pt>
                <c:pt idx="177">
                  <c:v>-175.46901888298262</c:v>
                </c:pt>
                <c:pt idx="178">
                  <c:v>-175.45572601019862</c:v>
                </c:pt>
                <c:pt idx="179">
                  <c:v>-175.44232600365768</c:v>
                </c:pt>
                <c:pt idx="180">
                  <c:v>-175.42882098942115</c:v>
                </c:pt>
                <c:pt idx="181">
                  <c:v>-175.41521303828048</c:v>
                </c:pt>
                <c:pt idx="182">
                  <c:v>-175.40150416755205</c:v>
                </c:pt>
                <c:pt idx="183">
                  <c:v>-175.38769634280214</c:v>
                </c:pt>
                <c:pt idx="184">
                  <c:v>-175.37379147950566</c:v>
                </c:pt>
                <c:pt idx="185">
                  <c:v>-175.35979144464088</c:v>
                </c:pt>
                <c:pt idx="186">
                  <c:v>-175.34569805822383</c:v>
                </c:pt>
                <c:pt idx="187">
                  <c:v>-175.33151309478447</c:v>
                </c:pt>
                <c:pt idx="188">
                  <c:v>-175.31723828478738</c:v>
                </c:pt>
                <c:pt idx="189">
                  <c:v>-175.30287531599922</c:v>
                </c:pt>
                <c:pt idx="190">
                  <c:v>-175.28842583480602</c:v>
                </c:pt>
                <c:pt idx="191">
                  <c:v>-175.27389144748119</c:v>
                </c:pt>
                <c:pt idx="192">
                  <c:v>-175.25927372140737</c:v>
                </c:pt>
                <c:pt idx="193">
                  <c:v>-175.24457418625383</c:v>
                </c:pt>
                <c:pt idx="194">
                  <c:v>-175.22979433511119</c:v>
                </c:pt>
                <c:pt idx="195">
                  <c:v>-175.21493562558516</c:v>
                </c:pt>
                <c:pt idx="196">
                  <c:v>-175.1999994808514</c:v>
                </c:pt>
                <c:pt idx="197">
                  <c:v>-175.18498729067281</c:v>
                </c:pt>
                <c:pt idx="198">
                  <c:v>-175.16990041238063</c:v>
                </c:pt>
                <c:pt idx="199">
                  <c:v>-175.15474017182154</c:v>
                </c:pt>
                <c:pt idx="200">
                  <c:v>-175.13950786427122</c:v>
                </c:pt>
                <c:pt idx="201">
                  <c:v>-175.12420475531661</c:v>
                </c:pt>
                <c:pt idx="202">
                  <c:v>-175.10883208170739</c:v>
                </c:pt>
                <c:pt idx="203">
                  <c:v>-175.09339105217836</c:v>
                </c:pt>
                <c:pt idx="204">
                  <c:v>-175.077882848244</c:v>
                </c:pt>
                <c:pt idx="205">
                  <c:v>-175.0623086249656</c:v>
                </c:pt>
                <c:pt idx="206">
                  <c:v>-175.04666951169301</c:v>
                </c:pt>
                <c:pt idx="207">
                  <c:v>-175.0309666127813</c:v>
                </c:pt>
                <c:pt idx="208">
                  <c:v>-175.01520100828333</c:v>
                </c:pt>
                <c:pt idx="209">
                  <c:v>-174.99937375461985</c:v>
                </c:pt>
                <c:pt idx="210">
                  <c:v>-174.98348588522697</c:v>
                </c:pt>
                <c:pt idx="211">
                  <c:v>-174.96753841118294</c:v>
                </c:pt>
                <c:pt idx="212">
                  <c:v>-174.9515323218138</c:v>
                </c:pt>
                <c:pt idx="213">
                  <c:v>-174.93546858528038</c:v>
                </c:pt>
                <c:pt idx="214">
                  <c:v>-174.91934814914509</c:v>
                </c:pt>
                <c:pt idx="215">
                  <c:v>-174.90317194092191</c:v>
                </c:pt>
                <c:pt idx="216">
                  <c:v>-174.88694086860767</c:v>
                </c:pt>
                <c:pt idx="217">
                  <c:v>-174.87065582119726</c:v>
                </c:pt>
                <c:pt idx="218">
                  <c:v>-174.85431766918211</c:v>
                </c:pt>
                <c:pt idx="219">
                  <c:v>-174.83792726503324</c:v>
                </c:pt>
                <c:pt idx="220">
                  <c:v>-174.82148544366925</c:v>
                </c:pt>
                <c:pt idx="221">
                  <c:v>-174.80499302290957</c:v>
                </c:pt>
                <c:pt idx="222">
                  <c:v>-174.78845080391397</c:v>
                </c:pt>
                <c:pt idx="223">
                  <c:v>-174.77185957160833</c:v>
                </c:pt>
                <c:pt idx="224">
                  <c:v>-174.75522009509746</c:v>
                </c:pt>
                <c:pt idx="225">
                  <c:v>-174.73853312806554</c:v>
                </c:pt>
                <c:pt idx="226">
                  <c:v>-174.56920700713053</c:v>
                </c:pt>
                <c:pt idx="227">
                  <c:v>-174.39585995669219</c:v>
                </c:pt>
                <c:pt idx="228">
                  <c:v>-174.21904250912792</c:v>
                </c:pt>
                <c:pt idx="229">
                  <c:v>-174.03921370639495</c:v>
                </c:pt>
                <c:pt idx="230">
                  <c:v>-173.85675955035435</c:v>
                </c:pt>
                <c:pt idx="231">
                  <c:v>-173.67200715499203</c:v>
                </c:pt>
                <c:pt idx="232">
                  <c:v>-173.48523572613234</c:v>
                </c:pt>
                <c:pt idx="233">
                  <c:v>-173.29668516919958</c:v>
                </c:pt>
                <c:pt idx="234">
                  <c:v>-173.10656290254792</c:v>
                </c:pt>
                <c:pt idx="235">
                  <c:v>-172.91504929845138</c:v>
                </c:pt>
                <c:pt idx="236">
                  <c:v>-172.72230206398115</c:v>
                </c:pt>
                <c:pt idx="237">
                  <c:v>-172.52845979530997</c:v>
                </c:pt>
                <c:pt idx="238">
                  <c:v>-172.33364488194118</c:v>
                </c:pt>
                <c:pt idx="239">
                  <c:v>-172.13796589553695</c:v>
                </c:pt>
                <c:pt idx="240">
                  <c:v>-171.94151956703158</c:v>
                </c:pt>
                <c:pt idx="241">
                  <c:v>-171.74439243252999</c:v>
                </c:pt>
                <c:pt idx="242">
                  <c:v>-171.54666221098279</c:v>
                </c:pt>
                <c:pt idx="243">
                  <c:v>-171.34839896329356</c:v>
                </c:pt>
                <c:pt idx="244">
                  <c:v>-171.14966607227453</c:v>
                </c:pt>
                <c:pt idx="245">
                  <c:v>-170.950521074943</c:v>
                </c:pt>
                <c:pt idx="246">
                  <c:v>-170.75101637247789</c:v>
                </c:pt>
                <c:pt idx="247">
                  <c:v>-170.55119983830994</c:v>
                </c:pt>
                <c:pt idx="248">
                  <c:v>-170.35111534099451</c:v>
                </c:pt>
                <c:pt idx="249">
                  <c:v>-170.15080319547576</c:v>
                </c:pt>
                <c:pt idx="250">
                  <c:v>-169.95030055392283</c:v>
                </c:pt>
                <c:pt idx="251">
                  <c:v>-169.74964174536555</c:v>
                </c:pt>
                <c:pt idx="252">
                  <c:v>-169.54885857178323</c:v>
                </c:pt>
                <c:pt idx="253">
                  <c:v>-169.34798056701734</c:v>
                </c:pt>
                <c:pt idx="254">
                  <c:v>-169.14703522383772</c:v>
                </c:pt>
                <c:pt idx="255">
                  <c:v>-168.94604819363485</c:v>
                </c:pt>
                <c:pt idx="256">
                  <c:v>-168.74504346250862</c:v>
                </c:pt>
                <c:pt idx="257">
                  <c:v>-168.54404350694008</c:v>
                </c:pt>
                <c:pt idx="258">
                  <c:v>-168.34306943175307</c:v>
                </c:pt>
                <c:pt idx="259">
                  <c:v>-168.14214109266794</c:v>
                </c:pt>
                <c:pt idx="260">
                  <c:v>-167.94127720541582</c:v>
                </c:pt>
                <c:pt idx="261">
                  <c:v>-167.74049544309858</c:v>
                </c:pt>
                <c:pt idx="262">
                  <c:v>-167.53981252324348</c:v>
                </c:pt>
                <c:pt idx="263">
                  <c:v>-167.33924428580085</c:v>
                </c:pt>
                <c:pt idx="264">
                  <c:v>-167.13880576316308</c:v>
                </c:pt>
                <c:pt idx="265">
                  <c:v>-166.93851124314014</c:v>
                </c:pt>
                <c:pt idx="266">
                  <c:v>-166.73837432570278</c:v>
                </c:pt>
                <c:pt idx="267">
                  <c:v>-166.53840797420031</c:v>
                </c:pt>
                <c:pt idx="268">
                  <c:v>-166.33862456166997</c:v>
                </c:pt>
                <c:pt idx="269">
                  <c:v>-166.13903591277762</c:v>
                </c:pt>
                <c:pt idx="270">
                  <c:v>-165.9396533418618</c:v>
                </c:pt>
                <c:pt idx="271">
                  <c:v>-165.74048768749853</c:v>
                </c:pt>
                <c:pt idx="272">
                  <c:v>-165.54154934395061</c:v>
                </c:pt>
                <c:pt idx="273">
                  <c:v>-165.34284828982592</c:v>
                </c:pt>
                <c:pt idx="274">
                  <c:v>-165.14439411422921</c:v>
                </c:pt>
                <c:pt idx="275">
                  <c:v>-164.94619604065954</c:v>
                </c:pt>
                <c:pt idx="276">
                  <c:v>-164.74826294887842</c:v>
                </c:pt>
                <c:pt idx="277">
                  <c:v>-164.5506033949471</c:v>
                </c:pt>
                <c:pt idx="278">
                  <c:v>-164.35322562961014</c:v>
                </c:pt>
                <c:pt idx="279">
                  <c:v>-164.15613761518418</c:v>
                </c:pt>
                <c:pt idx="280">
                  <c:v>-163.95934704109183</c:v>
                </c:pt>
                <c:pt idx="281">
                  <c:v>-163.76286133816782</c:v>
                </c:pt>
                <c:pt idx="282">
                  <c:v>-163.56668769185046</c:v>
                </c:pt>
                <c:pt idx="283">
                  <c:v>-163.37083305435905</c:v>
                </c:pt>
                <c:pt idx="284">
                  <c:v>-163.17530415594979</c:v>
                </c:pt>
                <c:pt idx="285">
                  <c:v>-162.98010751533056</c:v>
                </c:pt>
                <c:pt idx="286">
                  <c:v>-162.7852494493103</c:v>
                </c:pt>
                <c:pt idx="287">
                  <c:v>-162.59073608174748</c:v>
                </c:pt>
                <c:pt idx="288">
                  <c:v>-162.39657335186021</c:v>
                </c:pt>
                <c:pt idx="289">
                  <c:v>-162.20276702195039</c:v>
                </c:pt>
                <c:pt idx="290">
                  <c:v>-162.00932268459223</c:v>
                </c:pt>
                <c:pt idx="291">
                  <c:v>-161.81624576933004</c:v>
                </c:pt>
                <c:pt idx="292">
                  <c:v>-161.62354154892492</c:v>
                </c:pt>
                <c:pt idx="293">
                  <c:v>-161.43121514518788</c:v>
                </c:pt>
                <c:pt idx="294">
                  <c:v>-161.23927153443267</c:v>
                </c:pt>
                <c:pt idx="295">
                  <c:v>-161.04771555257912</c:v>
                </c:pt>
                <c:pt idx="296">
                  <c:v>-160.85655189993398</c:v>
                </c:pt>
                <c:pt idx="297">
                  <c:v>-160.66578514567556</c:v>
                </c:pt>
                <c:pt idx="298">
                  <c:v>-160.47541973206475</c:v>
                </c:pt>
                <c:pt idx="299">
                  <c:v>-160.28545997840388</c:v>
                </c:pt>
                <c:pt idx="300">
                  <c:v>-160.09591008476227</c:v>
                </c:pt>
                <c:pt idx="301">
                  <c:v>-159.90677413548698</c:v>
                </c:pt>
                <c:pt idx="302">
                  <c:v>-159.7180561025144</c:v>
                </c:pt>
                <c:pt idx="303">
                  <c:v>-159.52975984849741</c:v>
                </c:pt>
                <c:pt idx="304">
                  <c:v>-159.34188912976276</c:v>
                </c:pt>
                <c:pt idx="305">
                  <c:v>-159.15444759910991</c:v>
                </c:pt>
                <c:pt idx="306">
                  <c:v>-158.9674388084639</c:v>
                </c:pt>
                <c:pt idx="307">
                  <c:v>-158.78086621139229</c:v>
                </c:pt>
                <c:pt idx="308">
                  <c:v>-158.59473316549625</c:v>
                </c:pt>
                <c:pt idx="309">
                  <c:v>-158.40904293468452</c:v>
                </c:pt>
                <c:pt idx="310">
                  <c:v>-158.22379869133883</c:v>
                </c:pt>
                <c:pt idx="311">
                  <c:v>-158.03900351837825</c:v>
                </c:pt>
                <c:pt idx="312">
                  <c:v>-157.85466041122928</c:v>
                </c:pt>
                <c:pt idx="313">
                  <c:v>-157.6707722797089</c:v>
                </c:pt>
                <c:pt idx="314">
                  <c:v>-157.48734194982589</c:v>
                </c:pt>
                <c:pt idx="315">
                  <c:v>-157.30437216550618</c:v>
                </c:pt>
                <c:pt idx="316">
                  <c:v>-157.12186559024764</c:v>
                </c:pt>
                <c:pt idx="317">
                  <c:v>-156.93982480870886</c:v>
                </c:pt>
                <c:pt idx="318">
                  <c:v>-156.75825232823613</c:v>
                </c:pt>
                <c:pt idx="319">
                  <c:v>-156.57715058033313</c:v>
                </c:pt>
                <c:pt idx="320">
                  <c:v>-156.39652192207683</c:v>
                </c:pt>
                <c:pt idx="321">
                  <c:v>-156.2163686374829</c:v>
                </c:pt>
                <c:pt idx="322">
                  <c:v>-156.03669293882473</c:v>
                </c:pt>
                <c:pt idx="323">
                  <c:v>-155.85749696790771</c:v>
                </c:pt>
                <c:pt idx="324">
                  <c:v>-155.67878279730292</c:v>
                </c:pt>
                <c:pt idx="325">
                  <c:v>-155.50055243154196</c:v>
                </c:pt>
                <c:pt idx="326">
                  <c:v>-155.32280780827568</c:v>
                </c:pt>
                <c:pt idx="327">
                  <c:v>-155.14555079939882</c:v>
                </c:pt>
                <c:pt idx="328">
                  <c:v>-154.96878321214308</c:v>
                </c:pt>
                <c:pt idx="329">
                  <c:v>-154.79250679013975</c:v>
                </c:pt>
                <c:pt idx="330">
                  <c:v>-154.61672321445468</c:v>
                </c:pt>
                <c:pt idx="331">
                  <c:v>-154.44143410459657</c:v>
                </c:pt>
                <c:pt idx="332">
                  <c:v>-154.26664101950004</c:v>
                </c:pt>
                <c:pt idx="333">
                  <c:v>-154.0923454584858</c:v>
                </c:pt>
                <c:pt idx="334">
                  <c:v>-153.91854886219789</c:v>
                </c:pt>
                <c:pt idx="335">
                  <c:v>-153.74525261352079</c:v>
                </c:pt>
                <c:pt idx="336">
                  <c:v>-153.57245803847604</c:v>
                </c:pt>
                <c:pt idx="337">
                  <c:v>-153.40016640710073</c:v>
                </c:pt>
                <c:pt idx="338">
                  <c:v>-153.22837893430778</c:v>
                </c:pt>
                <c:pt idx="339">
                  <c:v>-153.05709678073009</c:v>
                </c:pt>
                <c:pt idx="340">
                  <c:v>-152.88632105354802</c:v>
                </c:pt>
                <c:pt idx="341">
                  <c:v>-152.7160528073025</c:v>
                </c:pt>
                <c:pt idx="342">
                  <c:v>-152.5462930446935</c:v>
                </c:pt>
                <c:pt idx="343">
                  <c:v>-152.37704271736445</c:v>
                </c:pt>
                <c:pt idx="344">
                  <c:v>-152.20830272667448</c:v>
                </c:pt>
                <c:pt idx="345">
                  <c:v>-152.04007392445746</c:v>
                </c:pt>
                <c:pt idx="346">
                  <c:v>-151.87235711376991</c:v>
                </c:pt>
                <c:pt idx="347">
                  <c:v>-151.70515304962689</c:v>
                </c:pt>
                <c:pt idx="348">
                  <c:v>-151.53846243972768</c:v>
                </c:pt>
                <c:pt idx="349">
                  <c:v>-151.3722859451706</c:v>
                </c:pt>
                <c:pt idx="350">
                  <c:v>-151.20662418115811</c:v>
                </c:pt>
                <c:pt idx="351">
                  <c:v>-151.04147771769226</c:v>
                </c:pt>
                <c:pt idx="352">
                  <c:v>-150.87684708026103</c:v>
                </c:pt>
                <c:pt idx="353">
                  <c:v>-150.71273275051553</c:v>
                </c:pt>
                <c:pt idx="354">
                  <c:v>-150.54913516693887</c:v>
                </c:pt>
                <c:pt idx="355">
                  <c:v>-150.38605472550663</c:v>
                </c:pt>
                <c:pt idx="356">
                  <c:v>-150.2234917803394</c:v>
                </c:pt>
                <c:pt idx="357">
                  <c:v>-150.06144664434734</c:v>
                </c:pt>
                <c:pt idx="358">
                  <c:v>-149.89991958986741</c:v>
                </c:pt>
                <c:pt idx="359">
                  <c:v>-149.73891084929335</c:v>
                </c:pt>
                <c:pt idx="360">
                  <c:v>-149.57842061569815</c:v>
                </c:pt>
                <c:pt idx="361">
                  <c:v>-149.41844904345004</c:v>
                </c:pt>
                <c:pt idx="362">
                  <c:v>-149.25899624882129</c:v>
                </c:pt>
                <c:pt idx="363">
                  <c:v>-149.1000623105908</c:v>
                </c:pt>
                <c:pt idx="364">
                  <c:v>-148.94164727063992</c:v>
                </c:pt>
                <c:pt idx="365">
                  <c:v>-148.78375113454194</c:v>
                </c:pt>
                <c:pt idx="366">
                  <c:v>-148.62637387214562</c:v>
                </c:pt>
                <c:pt idx="367">
                  <c:v>-148.46951541815244</c:v>
                </c:pt>
                <c:pt idx="368">
                  <c:v>-148.31317567268783</c:v>
                </c:pt>
                <c:pt idx="369">
                  <c:v>-148.15735450186668</c:v>
                </c:pt>
                <c:pt idx="370">
                  <c:v>-148.00205173835298</c:v>
                </c:pt>
                <c:pt idx="371">
                  <c:v>-147.84726718191362</c:v>
                </c:pt>
                <c:pt idx="372">
                  <c:v>-147.69300059996678</c:v>
                </c:pt>
                <c:pt idx="373">
                  <c:v>-147.53925172812475</c:v>
                </c:pt>
                <c:pt idx="374">
                  <c:v>-147.38602027073105</c:v>
                </c:pt>
                <c:pt idx="375">
                  <c:v>-147.23330590139233</c:v>
                </c:pt>
                <c:pt idx="376">
                  <c:v>-147.08110826350483</c:v>
                </c:pt>
                <c:pt idx="377">
                  <c:v>-146.92942697077564</c:v>
                </c:pt>
                <c:pt idx="378">
                  <c:v>-146.77826160773847</c:v>
                </c:pt>
                <c:pt idx="379">
                  <c:v>-146.62761173026445</c:v>
                </c:pt>
                <c:pt idx="380">
                  <c:v>-146.47747686606752</c:v>
                </c:pt>
                <c:pt idx="381">
                  <c:v>-146.32785651520496</c:v>
                </c:pt>
                <c:pt idx="382">
                  <c:v>-146.17875015057282</c:v>
                </c:pt>
                <c:pt idx="383">
                  <c:v>-146.0301572183958</c:v>
                </c:pt>
                <c:pt idx="384">
                  <c:v>-145.88207713871284</c:v>
                </c:pt>
                <c:pt idx="385">
                  <c:v>-145.73450930585722</c:v>
                </c:pt>
                <c:pt idx="386">
                  <c:v>-145.5874530889318</c:v>
                </c:pt>
                <c:pt idx="387">
                  <c:v>-145.44090783227952</c:v>
                </c:pt>
                <c:pt idx="388">
                  <c:v>-145.29487285594877</c:v>
                </c:pt>
                <c:pt idx="389">
                  <c:v>-145.14934745615383</c:v>
                </c:pt>
                <c:pt idx="390">
                  <c:v>-145.00433090573094</c:v>
                </c:pt>
                <c:pt idx="391">
                  <c:v>-144.85982245458879</c:v>
                </c:pt>
                <c:pt idx="392">
                  <c:v>-144.71582133015491</c:v>
                </c:pt>
                <c:pt idx="393">
                  <c:v>-144.57232673781664</c:v>
                </c:pt>
                <c:pt idx="394">
                  <c:v>-144.42933786135802</c:v>
                </c:pt>
                <c:pt idx="395">
                  <c:v>-144.28685386339129</c:v>
                </c:pt>
                <c:pt idx="396">
                  <c:v>-144.14487388578394</c:v>
                </c:pt>
                <c:pt idx="397">
                  <c:v>-144.0033970500813</c:v>
                </c:pt>
                <c:pt idx="398">
                  <c:v>-143.86242245792397</c:v>
                </c:pt>
                <c:pt idx="399">
                  <c:v>-143.72194919146079</c:v>
                </c:pt>
                <c:pt idx="400">
                  <c:v>-143.58197631375731</c:v>
                </c:pt>
                <c:pt idx="401">
                  <c:v>-143.44250286919939</c:v>
                </c:pt>
                <c:pt idx="402">
                  <c:v>-143.30352788389237</c:v>
                </c:pt>
                <c:pt idx="403">
                  <c:v>-143.16505036605551</c:v>
                </c:pt>
                <c:pt idx="404">
                  <c:v>-143.02706930641199</c:v>
                </c:pt>
                <c:pt idx="405">
                  <c:v>-142.88958367857416</c:v>
                </c:pt>
                <c:pt idx="406">
                  <c:v>-142.75259243942443</c:v>
                </c:pt>
                <c:pt idx="407">
                  <c:v>-142.61609452949179</c:v>
                </c:pt>
                <c:pt idx="408">
                  <c:v>-142.48008887332327</c:v>
                </c:pt>
                <c:pt idx="409">
                  <c:v>-142.34457437985157</c:v>
                </c:pt>
                <c:pt idx="410">
                  <c:v>-142.20954994275789</c:v>
                </c:pt>
                <c:pt idx="411">
                  <c:v>-142.07501444083033</c:v>
                </c:pt>
                <c:pt idx="412">
                  <c:v>-141.94096673831797</c:v>
                </c:pt>
                <c:pt idx="413">
                  <c:v>-141.80740568528057</c:v>
                </c:pt>
                <c:pt idx="414">
                  <c:v>-141.67433011793386</c:v>
                </c:pt>
                <c:pt idx="415">
                  <c:v>-141.54173885899041</c:v>
                </c:pt>
                <c:pt idx="416">
                  <c:v>-141.40963071799618</c:v>
                </c:pt>
                <c:pt idx="417">
                  <c:v>-141.27800449166304</c:v>
                </c:pt>
                <c:pt idx="418">
                  <c:v>-141.14685896419661</c:v>
                </c:pt>
                <c:pt idx="419">
                  <c:v>-141.01619290762014</c:v>
                </c:pt>
                <c:pt idx="420">
                  <c:v>-140.88600508209393</c:v>
                </c:pt>
                <c:pt idx="421">
                  <c:v>-140.75629423623067</c:v>
                </c:pt>
                <c:pt idx="422">
                  <c:v>-140.62705910740678</c:v>
                </c:pt>
                <c:pt idx="423">
                  <c:v>-140.4982984220691</c:v>
                </c:pt>
                <c:pt idx="424">
                  <c:v>-140.37001089603797</c:v>
                </c:pt>
                <c:pt idx="425">
                  <c:v>-140.24219523480573</c:v>
                </c:pt>
                <c:pt idx="426">
                  <c:v>-140.11485013383171</c:v>
                </c:pt>
                <c:pt idx="427">
                  <c:v>-139.98797427883247</c:v>
                </c:pt>
                <c:pt idx="428">
                  <c:v>-139.86156634606851</c:v>
                </c:pt>
                <c:pt idx="429">
                  <c:v>-139.73562500262705</c:v>
                </c:pt>
                <c:pt idx="430">
                  <c:v>-139.61014890670023</c:v>
                </c:pt>
                <c:pt idx="431">
                  <c:v>-139.48513670786011</c:v>
                </c:pt>
                <c:pt idx="432">
                  <c:v>-139.36058704732909</c:v>
                </c:pt>
                <c:pt idx="433">
                  <c:v>-139.23649855824698</c:v>
                </c:pt>
                <c:pt idx="434">
                  <c:v>-139.1128698659339</c:v>
                </c:pt>
                <c:pt idx="435">
                  <c:v>-138.98969958814939</c:v>
                </c:pt>
                <c:pt idx="436">
                  <c:v>-138.8669863353478</c:v>
                </c:pt>
                <c:pt idx="437">
                  <c:v>-138.74472871092976</c:v>
                </c:pt>
                <c:pt idx="438">
                  <c:v>-138.62292531149021</c:v>
                </c:pt>
                <c:pt idx="439">
                  <c:v>-138.50157472706226</c:v>
                </c:pt>
                <c:pt idx="440">
                  <c:v>-138.38067554135776</c:v>
                </c:pt>
                <c:pt idx="441">
                  <c:v>-138.26022633200401</c:v>
                </c:pt>
                <c:pt idx="442">
                  <c:v>-138.14022567077708</c:v>
                </c:pt>
                <c:pt idx="443">
                  <c:v>-138.0206721238311</c:v>
                </c:pt>
                <c:pt idx="444">
                  <c:v>-137.90156425192441</c:v>
                </c:pt>
                <c:pt idx="445">
                  <c:v>-137.78290061064217</c:v>
                </c:pt>
                <c:pt idx="446">
                  <c:v>-137.66467975061511</c:v>
                </c:pt>
                <c:pt idx="447">
                  <c:v>-137.54690021773507</c:v>
                </c:pt>
                <c:pt idx="448">
                  <c:v>-137.42956055336722</c:v>
                </c:pt>
                <c:pt idx="449">
                  <c:v>-137.3126592945587</c:v>
                </c:pt>
                <c:pt idx="450">
                  <c:v>-137.19619497424378</c:v>
                </c:pt>
                <c:pt idx="451">
                  <c:v>-137.08016612144618</c:v>
                </c:pt>
                <c:pt idx="452">
                  <c:v>-136.9645712614772</c:v>
                </c:pt>
                <c:pt idx="453">
                  <c:v>-136.84940891613169</c:v>
                </c:pt>
                <c:pt idx="454">
                  <c:v>-136.73467760387987</c:v>
                </c:pt>
                <c:pt idx="455">
                  <c:v>-136.62037584005637</c:v>
                </c:pt>
                <c:pt idx="456">
                  <c:v>-136.50650213704603</c:v>
                </c:pt>
                <c:pt idx="457">
                  <c:v>-136.39305500446642</c:v>
                </c:pt>
                <c:pt idx="458">
                  <c:v>-136.28003294934766</c:v>
                </c:pt>
                <c:pt idx="459">
                  <c:v>-136.16743447630842</c:v>
                </c:pt>
                <c:pt idx="460">
                  <c:v>-136.05525808772984</c:v>
                </c:pt>
                <c:pt idx="461">
                  <c:v>-135.94350228392554</c:v>
                </c:pt>
                <c:pt idx="462">
                  <c:v>-135.8321655633091</c:v>
                </c:pt>
                <c:pt idx="463">
                  <c:v>-135.72124642255872</c:v>
                </c:pt>
                <c:pt idx="464">
                  <c:v>-135.6107433567787</c:v>
                </c:pt>
                <c:pt idx="465">
                  <c:v>-135.50065485965786</c:v>
                </c:pt>
                <c:pt idx="466">
                  <c:v>-135.39097942362582</c:v>
                </c:pt>
                <c:pt idx="467">
                  <c:v>-135.28171554000568</c:v>
                </c:pt>
                <c:pt idx="468">
                  <c:v>-135.17286169916434</c:v>
                </c:pt>
                <c:pt idx="469">
                  <c:v>-135.06441639065991</c:v>
                </c:pt>
                <c:pt idx="470">
                  <c:v>-134.95637810338678</c:v>
                </c:pt>
                <c:pt idx="471">
                  <c:v>-134.84874532571732</c:v>
                </c:pt>
                <c:pt idx="472">
                  <c:v>-134.74151654564128</c:v>
                </c:pt>
                <c:pt idx="473">
                  <c:v>-134.63469025090308</c:v>
                </c:pt>
                <c:pt idx="474">
                  <c:v>-134.52826492913539</c:v>
                </c:pt>
                <c:pt idx="475">
                  <c:v>-134.42223906799114</c:v>
                </c:pt>
                <c:pt idx="476">
                  <c:v>-134.31661115527268</c:v>
                </c:pt>
                <c:pt idx="477">
                  <c:v>-134.2113796790581</c:v>
                </c:pt>
                <c:pt idx="478">
                  <c:v>-134.1065431278256</c:v>
                </c:pt>
                <c:pt idx="479">
                  <c:v>-134.0020999905752</c:v>
                </c:pt>
                <c:pt idx="480">
                  <c:v>-133.89804875694799</c:v>
                </c:pt>
                <c:pt idx="481">
                  <c:v>-133.7943879173431</c:v>
                </c:pt>
                <c:pt idx="482">
                  <c:v>-133.69111596303227</c:v>
                </c:pt>
                <c:pt idx="483">
                  <c:v>-133.58823138627224</c:v>
                </c:pt>
                <c:pt idx="484">
                  <c:v>-133.48573268041457</c:v>
                </c:pt>
                <c:pt idx="485">
                  <c:v>-133.38361834001361</c:v>
                </c:pt>
                <c:pt idx="486">
                  <c:v>-133.28188686093182</c:v>
                </c:pt>
                <c:pt idx="487">
                  <c:v>-133.1805367404433</c:v>
                </c:pt>
                <c:pt idx="488">
                  <c:v>-133.07956647733491</c:v>
                </c:pt>
                <c:pt idx="489">
                  <c:v>-132.97897457200517</c:v>
                </c:pt>
                <c:pt idx="490">
                  <c:v>-132.87875952656145</c:v>
                </c:pt>
                <c:pt idx="491">
                  <c:v>-132.77891984491461</c:v>
                </c:pt>
                <c:pt idx="492">
                  <c:v>-132.67945403287209</c:v>
                </c:pt>
                <c:pt idx="493">
                  <c:v>-132.58036059822837</c:v>
                </c:pt>
                <c:pt idx="494">
                  <c:v>-132.481638050854</c:v>
                </c:pt>
                <c:pt idx="495">
                  <c:v>-132.38328490278249</c:v>
                </c:pt>
                <c:pt idx="496">
                  <c:v>-132.28529966829507</c:v>
                </c:pt>
                <c:pt idx="497">
                  <c:v>-132.18768086400385</c:v>
                </c:pt>
                <c:pt idx="498">
                  <c:v>-132.09042700893286</c:v>
                </c:pt>
                <c:pt idx="499">
                  <c:v>-131.99353662459734</c:v>
                </c:pt>
                <c:pt idx="500">
                  <c:v>-131.89700823508124</c:v>
                </c:pt>
                <c:pt idx="501">
                  <c:v>-131.80084036711287</c:v>
                </c:pt>
                <c:pt idx="502">
                  <c:v>-131.70503155013878</c:v>
                </c:pt>
                <c:pt idx="503">
                  <c:v>-131.60958031639584</c:v>
                </c:pt>
                <c:pt idx="504">
                  <c:v>-131.5144852009818</c:v>
                </c:pt>
                <c:pt idx="505">
                  <c:v>-131.41974474192386</c:v>
                </c:pt>
                <c:pt idx="506">
                  <c:v>-131.32535748024594</c:v>
                </c:pt>
                <c:pt idx="507">
                  <c:v>-131.2313219600338</c:v>
                </c:pt>
                <c:pt idx="508">
                  <c:v>-131.13763672849922</c:v>
                </c:pt>
                <c:pt idx="509">
                  <c:v>-131.0443003360418</c:v>
                </c:pt>
                <c:pt idx="510">
                  <c:v>-130.95131133630991</c:v>
                </c:pt>
                <c:pt idx="511">
                  <c:v>-130.85866828625973</c:v>
                </c:pt>
                <c:pt idx="512">
                  <c:v>-130.76636974621263</c:v>
                </c:pt>
                <c:pt idx="513">
                  <c:v>-130.67441427991147</c:v>
                </c:pt>
                <c:pt idx="514">
                  <c:v>-130.58280045457514</c:v>
                </c:pt>
                <c:pt idx="515">
                  <c:v>-130.49152684095165</c:v>
                </c:pt>
                <c:pt idx="516">
                  <c:v>-130.40059201336987</c:v>
                </c:pt>
                <c:pt idx="517">
                  <c:v>-130.30999454979002</c:v>
                </c:pt>
                <c:pt idx="518">
                  <c:v>-130.21973303185237</c:v>
                </c:pt>
                <c:pt idx="519">
                  <c:v>-130.12980604492495</c:v>
                </c:pt>
                <c:pt idx="520">
                  <c:v>-130.0402121781498</c:v>
                </c:pt>
                <c:pt idx="521">
                  <c:v>-129.95095002448792</c:v>
                </c:pt>
                <c:pt idx="522">
                  <c:v>-129.86201818076282</c:v>
                </c:pt>
                <c:pt idx="523">
                  <c:v>-129.77341524770284</c:v>
                </c:pt>
                <c:pt idx="524">
                  <c:v>-129.68513982998257</c:v>
                </c:pt>
                <c:pt idx="525">
                  <c:v>-129.59719053626233</c:v>
                </c:pt>
                <c:pt idx="526">
                  <c:v>-129.50956597922715</c:v>
                </c:pt>
                <c:pt idx="527">
                  <c:v>-129.42226477562397</c:v>
                </c:pt>
                <c:pt idx="528">
                  <c:v>-129.33528554629831</c:v>
                </c:pt>
                <c:pt idx="529">
                  <c:v>-129.24862691622906</c:v>
                </c:pt>
                <c:pt idx="530">
                  <c:v>-129.16228751456282</c:v>
                </c:pt>
                <c:pt idx="531">
                  <c:v>-129.07626597464662</c:v>
                </c:pt>
                <c:pt idx="532">
                  <c:v>-128.99056093405974</c:v>
                </c:pt>
                <c:pt idx="533">
                  <c:v>-128.9051710346447</c:v>
                </c:pt>
                <c:pt idx="534">
                  <c:v>-128.82009492253667</c:v>
                </c:pt>
                <c:pt idx="535">
                  <c:v>-128.73533124819227</c:v>
                </c:pt>
                <c:pt idx="536">
                  <c:v>-128.65087866641733</c:v>
                </c:pt>
                <c:pt idx="537">
                  <c:v>-128.56673583639324</c:v>
                </c:pt>
                <c:pt idx="538">
                  <c:v>-128.48290142170296</c:v>
                </c:pt>
                <c:pt idx="539">
                  <c:v>-128.39937409035545</c:v>
                </c:pt>
                <c:pt idx="540">
                  <c:v>-128.31615251480952</c:v>
                </c:pt>
                <c:pt idx="541">
                  <c:v>-128.23323537199676</c:v>
                </c:pt>
                <c:pt idx="542">
                  <c:v>-128.1506213433432</c:v>
                </c:pt>
                <c:pt idx="543">
                  <c:v>-128.06830911479062</c:v>
                </c:pt>
                <c:pt idx="544">
                  <c:v>-127.9862973768164</c:v>
                </c:pt>
                <c:pt idx="545">
                  <c:v>-127.90458482445297</c:v>
                </c:pt>
                <c:pt idx="546">
                  <c:v>-127.82317015730621</c:v>
                </c:pt>
                <c:pt idx="547">
                  <c:v>-127.74205207957286</c:v>
                </c:pt>
                <c:pt idx="548">
                  <c:v>-127.6612293000576</c:v>
                </c:pt>
                <c:pt idx="549">
                  <c:v>-127.58070053218867</c:v>
                </c:pt>
                <c:pt idx="550">
                  <c:v>-127.50046449403334</c:v>
                </c:pt>
                <c:pt idx="551">
                  <c:v>-127.42051990831209</c:v>
                </c:pt>
                <c:pt idx="552">
                  <c:v>-127.34086550241244</c:v>
                </c:pt>
                <c:pt idx="553">
                  <c:v>-127.26150000840167</c:v>
                </c:pt>
                <c:pt idx="554">
                  <c:v>-127.18242216303916</c:v>
                </c:pt>
                <c:pt idx="555">
                  <c:v>-127.10363070778772</c:v>
                </c:pt>
                <c:pt idx="556">
                  <c:v>-127.02512438882452</c:v>
                </c:pt>
                <c:pt idx="557">
                  <c:v>-126.94690195705093</c:v>
                </c:pt>
                <c:pt idx="558">
                  <c:v>-126.868962168102</c:v>
                </c:pt>
                <c:pt idx="559">
                  <c:v>-126.79130378235543</c:v>
                </c:pt>
                <c:pt idx="560">
                  <c:v>-126.71392556493923</c:v>
                </c:pt>
                <c:pt idx="561">
                  <c:v>-126.63682628573949</c:v>
                </c:pt>
                <c:pt idx="562">
                  <c:v>-126.56000471940713</c:v>
                </c:pt>
                <c:pt idx="563">
                  <c:v>-126.48345964536408</c:v>
                </c:pt>
                <c:pt idx="564">
                  <c:v>-126.40718984780891</c:v>
                </c:pt>
                <c:pt idx="565">
                  <c:v>-126.33119411572193</c:v>
                </c:pt>
                <c:pt idx="566">
                  <c:v>-126.25547124286949</c:v>
                </c:pt>
                <c:pt idx="567">
                  <c:v>-126.18002002780814</c:v>
                </c:pt>
                <c:pt idx="568">
                  <c:v>-126.10483927388769</c:v>
                </c:pt>
                <c:pt idx="569">
                  <c:v>-126.02992778925432</c:v>
                </c:pt>
                <c:pt idx="570">
                  <c:v>-125.95528438685248</c:v>
                </c:pt>
                <c:pt idx="571">
                  <c:v>-125.8809078844271</c:v>
                </c:pt>
                <c:pt idx="572">
                  <c:v>-125.80679710452449</c:v>
                </c:pt>
                <c:pt idx="573">
                  <c:v>-125.73295087449331</c:v>
                </c:pt>
                <c:pt idx="574">
                  <c:v>-125.65936802648471</c:v>
                </c:pt>
                <c:pt idx="575">
                  <c:v>-125.5860473974523</c:v>
                </c:pt>
                <c:pt idx="576">
                  <c:v>-125.51298782915133</c:v>
                </c:pt>
                <c:pt idx="577">
                  <c:v>-125.44018816813761</c:v>
                </c:pt>
                <c:pt idx="578">
                  <c:v>-125.3676472657661</c:v>
                </c:pt>
                <c:pt idx="579">
                  <c:v>-125.29536397818872</c:v>
                </c:pt>
                <c:pt idx="580">
                  <c:v>-125.223337166352</c:v>
                </c:pt>
                <c:pt idx="581">
                  <c:v>-125.15156569599438</c:v>
                </c:pt>
                <c:pt idx="582">
                  <c:v>-125.08004843764266</c:v>
                </c:pt>
                <c:pt idx="583">
                  <c:v>-125.0087842666088</c:v>
                </c:pt>
                <c:pt idx="584">
                  <c:v>-124.93777206298547</c:v>
                </c:pt>
                <c:pt idx="585">
                  <c:v>-124.86701071164185</c:v>
                </c:pt>
                <c:pt idx="586">
                  <c:v>-124.79649910221893</c:v>
                </c:pt>
                <c:pt idx="587">
                  <c:v>-124.72623612912422</c:v>
                </c:pt>
                <c:pt idx="588">
                  <c:v>-124.65622069152631</c:v>
                </c:pt>
                <c:pt idx="589">
                  <c:v>-124.58645169334909</c:v>
                </c:pt>
                <c:pt idx="590">
                  <c:v>-124.51692804326542</c:v>
                </c:pt>
                <c:pt idx="591">
                  <c:v>-124.44764865469092</c:v>
                </c:pt>
                <c:pt idx="592">
                  <c:v>-124.37861244577681</c:v>
                </c:pt>
                <c:pt idx="593">
                  <c:v>-124.30981833940294</c:v>
                </c:pt>
                <c:pt idx="594">
                  <c:v>-124.24126526317046</c:v>
                </c:pt>
                <c:pt idx="595">
                  <c:v>-124.17295214939377</c:v>
                </c:pt>
                <c:pt idx="596">
                  <c:v>-124.10487793509279</c:v>
                </c:pt>
                <c:pt idx="597">
                  <c:v>-124.03704156198441</c:v>
                </c:pt>
                <c:pt idx="598">
                  <c:v>-123.96944197647417</c:v>
                </c:pt>
                <c:pt idx="599">
                  <c:v>-123.90207812964704</c:v>
                </c:pt>
                <c:pt idx="600">
                  <c:v>-123.83494897725852</c:v>
                </c:pt>
                <c:pt idx="601">
                  <c:v>-123.76805347972534</c:v>
                </c:pt>
                <c:pt idx="602">
                  <c:v>-123.70139060211545</c:v>
                </c:pt>
                <c:pt idx="603">
                  <c:v>-123.63495931413861</c:v>
                </c:pt>
                <c:pt idx="604">
                  <c:v>-123.5687585901359</c:v>
                </c:pt>
                <c:pt idx="605">
                  <c:v>-123.5027874090696</c:v>
                </c:pt>
                <c:pt idx="606">
                  <c:v>-120.47564571392137</c:v>
                </c:pt>
                <c:pt idx="607">
                  <c:v>-117.90877915299762</c:v>
                </c:pt>
                <c:pt idx="608">
                  <c:v>-115.71297996235512</c:v>
                </c:pt>
                <c:pt idx="609">
                  <c:v>-113.8184908845524</c:v>
                </c:pt>
                <c:pt idx="610">
                  <c:v>-112.17070030342316</c:v>
                </c:pt>
                <c:pt idx="611">
                  <c:v>-110.72664202852916</c:v>
                </c:pt>
                <c:pt idx="612">
                  <c:v>-109.45227688707992</c:v>
                </c:pt>
                <c:pt idx="613">
                  <c:v>-108.32042426494694</c:v>
                </c:pt>
                <c:pt idx="614">
                  <c:v>-107.3092002670744</c:v>
                </c:pt>
                <c:pt idx="615">
                  <c:v>-106.40083930390075</c:v>
                </c:pt>
                <c:pt idx="616">
                  <c:v>-105.58080215763536</c:v>
                </c:pt>
                <c:pt idx="617">
                  <c:v>-104.83709723309505</c:v>
                </c:pt>
                <c:pt idx="618">
                  <c:v>-104.55869800268452</c:v>
                </c:pt>
                <c:pt idx="619">
                  <c:v>-104.29033934432877</c:v>
                </c:pt>
                <c:pt idx="620">
                  <c:v>-104.03149891443979</c:v>
                </c:pt>
                <c:pt idx="621">
                  <c:v>-103.78168921174206</c:v>
                </c:pt>
                <c:pt idx="622">
                  <c:v>-103.54045478558538</c:v>
                </c:pt>
                <c:pt idx="623">
                  <c:v>-103.30736970176696</c:v>
                </c:pt>
                <c:pt idx="624">
                  <c:v>-103.08203523935568</c:v>
                </c:pt>
                <c:pt idx="625">
                  <c:v>-102.86407779497809</c:v>
                </c:pt>
                <c:pt idx="626">
                  <c:v>-102.65314697364228</c:v>
                </c:pt>
                <c:pt idx="627">
                  <c:v>-102.44891384748099</c:v>
                </c:pt>
                <c:pt idx="628">
                  <c:v>-102.25106936582964</c:v>
                </c:pt>
                <c:pt idx="629">
                  <c:v>-102.05932290185125</c:v>
                </c:pt>
                <c:pt idx="630">
                  <c:v>-101.87340092250706</c:v>
                </c:pt>
                <c:pt idx="631">
                  <c:v>-101.69304577007628</c:v>
                </c:pt>
                <c:pt idx="632">
                  <c:v>-101.51801454466992</c:v>
                </c:pt>
                <c:pt idx="633">
                  <c:v>-101.34807807828656</c:v>
                </c:pt>
                <c:pt idx="634">
                  <c:v>-101.18301999193359</c:v>
                </c:pt>
                <c:pt idx="635">
                  <c:v>-101.02263582820557</c:v>
                </c:pt>
                <c:pt idx="636">
                  <c:v>-100.86673225248285</c:v>
                </c:pt>
                <c:pt idx="637">
                  <c:v>-100.71512631659887</c:v>
                </c:pt>
                <c:pt idx="638">
                  <c:v>-100.56764477943697</c:v>
                </c:pt>
                <c:pt idx="639">
                  <c:v>-100.42412347946141</c:v>
                </c:pt>
                <c:pt idx="640">
                  <c:v>-100.2844067546753</c:v>
                </c:pt>
                <c:pt idx="641">
                  <c:v>-100.14834690593162</c:v>
                </c:pt>
                <c:pt idx="642">
                  <c:v>-100.01580369991376</c:v>
                </c:pt>
                <c:pt idx="643">
                  <c:v>-99.886643908449614</c:v>
                </c:pt>
                <c:pt idx="644">
                  <c:v>-99.760740881136087</c:v>
                </c:pt>
                <c:pt idx="645">
                  <c:v>-99.637974148530702</c:v>
                </c:pt>
                <c:pt idx="646">
                  <c:v>-99.518229053419518</c:v>
                </c:pt>
                <c:pt idx="647">
                  <c:v>-99.401396407896769</c:v>
                </c:pt>
                <c:pt idx="648">
                  <c:v>-99.2873721741948</c:v>
                </c:pt>
                <c:pt idx="649">
                  <c:v>-99.176057167388208</c:v>
                </c:pt>
                <c:pt idx="650">
                  <c:v>-99.067356778260233</c:v>
                </c:pt>
                <c:pt idx="651">
                  <c:v>-98.961180714770066</c:v>
                </c:pt>
                <c:pt idx="652">
                  <c:v>-98.857442760694653</c:v>
                </c:pt>
                <c:pt idx="653">
                  <c:v>-98.756060550140987</c:v>
                </c:pt>
                <c:pt idx="654">
                  <c:v>-98.656955356735864</c:v>
                </c:pt>
                <c:pt idx="655">
                  <c:v>-98.560051896400168</c:v>
                </c:pt>
                <c:pt idx="656">
                  <c:v>-98.465278142706239</c:v>
                </c:pt>
                <c:pt idx="657">
                  <c:v>-98.372565153899458</c:v>
                </c:pt>
                <c:pt idx="658">
                  <c:v>-98.28184691074037</c:v>
                </c:pt>
                <c:pt idx="659">
                  <c:v>-98.193060164392165</c:v>
                </c:pt>
                <c:pt idx="660">
                  <c:v>-98.106144293640568</c:v>
                </c:pt>
                <c:pt idx="661">
                  <c:v>-98.021041170790255</c:v>
                </c:pt>
                <c:pt idx="662">
                  <c:v>-97.937695035632913</c:v>
                </c:pt>
                <c:pt idx="663">
                  <c:v>-97.856052376930265</c:v>
                </c:pt>
                <c:pt idx="664">
                  <c:v>-97.776061820898178</c:v>
                </c:pt>
                <c:pt idx="665">
                  <c:v>-97.697674026217058</c:v>
                </c:pt>
                <c:pt idx="666">
                  <c:v>-97.620841585130634</c:v>
                </c:pt>
                <c:pt idx="667">
                  <c:v>-97.545518930227587</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60.910079500991344</c:v>
                </c:pt>
                <c:pt idx="1">
                  <c:v>56.936681798039935</c:v>
                </c:pt>
                <c:pt idx="2">
                  <c:v>53.928386825226582</c:v>
                </c:pt>
                <c:pt idx="3">
                  <c:v>51.624726358569255</c:v>
                </c:pt>
                <c:pt idx="4">
                  <c:v>49.779895217949218</c:v>
                </c:pt>
                <c:pt idx="5">
                  <c:v>48.247846955424627</c:v>
                </c:pt>
                <c:pt idx="6">
                  <c:v>46.940312541983531</c:v>
                </c:pt>
                <c:pt idx="7">
                  <c:v>45.800980272811309</c:v>
                </c:pt>
                <c:pt idx="8">
                  <c:v>44.792049178609041</c:v>
                </c:pt>
                <c:pt idx="9">
                  <c:v>43.887031064200585</c:v>
                </c:pt>
                <c:pt idx="10">
                  <c:v>37.899125369765812</c:v>
                </c:pt>
                <c:pt idx="11">
                  <c:v>34.383642066344912</c:v>
                </c:pt>
                <c:pt idx="12">
                  <c:v>31.887396774951291</c:v>
                </c:pt>
                <c:pt idx="13">
                  <c:v>29.950705295774391</c:v>
                </c:pt>
                <c:pt idx="14">
                  <c:v>28.368258254885298</c:v>
                </c:pt>
                <c:pt idx="15">
                  <c:v>27.030405887321777</c:v>
                </c:pt>
                <c:pt idx="16">
                  <c:v>25.871654686952638</c:v>
                </c:pt>
                <c:pt idx="17">
                  <c:v>24.849743457806774</c:v>
                </c:pt>
                <c:pt idx="18">
                  <c:v>23.93580916453832</c:v>
                </c:pt>
                <c:pt idx="19">
                  <c:v>17.933089147489561</c:v>
                </c:pt>
                <c:pt idx="20">
                  <c:v>14.44047943308442</c:v>
                </c:pt>
                <c:pt idx="21">
                  <c:v>11.982335514632032</c:v>
                </c:pt>
                <c:pt idx="22">
                  <c:v>10.096006872427745</c:v>
                </c:pt>
                <c:pt idx="23">
                  <c:v>8.575247342385552</c:v>
                </c:pt>
                <c:pt idx="24">
                  <c:v>7.309872231106266</c:v>
                </c:pt>
                <c:pt idx="25">
                  <c:v>6.2339476137625489</c:v>
                </c:pt>
                <c:pt idx="26">
                  <c:v>5.3047867436242955</c:v>
                </c:pt>
                <c:pt idx="27">
                  <c:v>4.4930927767354021</c:v>
                </c:pt>
                <c:pt idx="28">
                  <c:v>1.6163290622890172</c:v>
                </c:pt>
                <c:pt idx="29">
                  <c:v>-6.7321957991583289E-2</c:v>
                </c:pt>
                <c:pt idx="30">
                  <c:v>-1.075511620863834</c:v>
                </c:pt>
                <c:pt idx="31">
                  <c:v>-1.6597439659853197</c:v>
                </c:pt>
                <c:pt idx="32">
                  <c:v>-1.9640854290382281</c:v>
                </c:pt>
                <c:pt idx="33">
                  <c:v>-2.0783542208125199</c:v>
                </c:pt>
                <c:pt idx="34">
                  <c:v>-2.0613725538209779</c:v>
                </c:pt>
                <c:pt idx="35">
                  <c:v>-1.9529295816017647</c:v>
                </c:pt>
                <c:pt idx="36">
                  <c:v>-1.7805735606178836</c:v>
                </c:pt>
                <c:pt idx="37">
                  <c:v>-1.5637164645191968</c:v>
                </c:pt>
                <c:pt idx="38">
                  <c:v>-1.3162241111446547</c:v>
                </c:pt>
                <c:pt idx="39">
                  <c:v>-1.0481048709176664</c:v>
                </c:pt>
                <c:pt idx="40">
                  <c:v>-0.76663973708202116</c:v>
                </c:pt>
                <c:pt idx="41">
                  <c:v>-0.47715492450020874</c:v>
                </c:pt>
                <c:pt idx="42">
                  <c:v>-0.18355960156571674</c:v>
                </c:pt>
                <c:pt idx="43">
                  <c:v>0.11127415231850839</c:v>
                </c:pt>
                <c:pt idx="44">
                  <c:v>0.40523938814362492</c:v>
                </c:pt>
                <c:pt idx="45">
                  <c:v>0.69679745266535242</c:v>
                </c:pt>
                <c:pt idx="46">
                  <c:v>0.98483413826716759</c:v>
                </c:pt>
                <c:pt idx="47">
                  <c:v>1.268553655380948</c:v>
                </c:pt>
                <c:pt idx="48">
                  <c:v>1.5473998919440142</c:v>
                </c:pt>
                <c:pt idx="49">
                  <c:v>1.8209975454840026</c:v>
                </c:pt>
                <c:pt idx="50">
                  <c:v>2.0891078510342971</c:v>
                </c:pt>
                <c:pt idx="51">
                  <c:v>2.3515951116102016</c:v>
                </c:pt>
                <c:pt idx="52">
                  <c:v>2.6084012796865217</c:v>
                </c:pt>
                <c:pt idx="53">
                  <c:v>2.859526577282117</c:v>
                </c:pt>
                <c:pt idx="54">
                  <c:v>3.1050146717220768</c:v>
                </c:pt>
                <c:pt idx="55">
                  <c:v>3.3449413066825482</c:v>
                </c:pt>
                <c:pt idx="56">
                  <c:v>3.5794055666975462</c:v>
                </c:pt>
                <c:pt idx="57">
                  <c:v>3.808523157664883</c:v>
                </c:pt>
                <c:pt idx="58">
                  <c:v>4.0324212368295358</c:v>
                </c:pt>
                <c:pt idx="59">
                  <c:v>4.2512344379229869</c:v>
                </c:pt>
                <c:pt idx="60">
                  <c:v>4.4651018210417046</c:v>
                </c:pt>
                <c:pt idx="61">
                  <c:v>4.6741645399479888</c:v>
                </c:pt>
                <c:pt idx="62">
                  <c:v>4.8785640671829036</c:v>
                </c:pt>
                <c:pt idx="63">
                  <c:v>5.0784408536321166</c:v>
                </c:pt>
                <c:pt idx="64">
                  <c:v>5.2739333268611048</c:v>
                </c:pt>
                <c:pt idx="65">
                  <c:v>5.4651771537611573</c:v>
                </c:pt>
                <c:pt idx="66">
                  <c:v>5.6523047093930074</c:v>
                </c:pt>
                <c:pt idx="67">
                  <c:v>5.8354447065530577</c:v>
                </c:pt>
                <c:pt idx="68">
                  <c:v>6.0147219503952769</c:v>
                </c:pt>
                <c:pt idx="69">
                  <c:v>6.1902571900800254</c:v>
                </c:pt>
                <c:pt idx="70">
                  <c:v>6.3621670453885759</c:v>
                </c:pt>
                <c:pt idx="71">
                  <c:v>6.5305639909189539</c:v>
                </c:pt>
                <c:pt idx="72">
                  <c:v>6.6955563841533596</c:v>
                </c:pt>
                <c:pt idx="73">
                  <c:v>6.8572485265828078</c:v>
                </c:pt>
                <c:pt idx="74">
                  <c:v>7.0157407493603525</c:v>
                </c:pt>
                <c:pt idx="75">
                  <c:v>7.1711295167630968</c:v>
                </c:pt>
                <c:pt idx="76">
                  <c:v>7.3235075421765803</c:v>
                </c:pt>
                <c:pt idx="77">
                  <c:v>7.4729639124530101</c:v>
                </c:pt>
                <c:pt idx="78">
                  <c:v>7.6195842173988693</c:v>
                </c:pt>
                <c:pt idx="79">
                  <c:v>7.7634506818668116</c:v>
                </c:pt>
                <c:pt idx="80">
                  <c:v>7.9046422984987776</c:v>
                </c:pt>
                <c:pt idx="81">
                  <c:v>8.0432349596227404</c:v>
                </c:pt>
                <c:pt idx="82">
                  <c:v>8.1793015871679238</c:v>
                </c:pt>
                <c:pt idx="83">
                  <c:v>8.3129122597510303</c:v>
                </c:pt>
                <c:pt idx="84">
                  <c:v>8.4441343363148675</c:v>
                </c:pt>
                <c:pt idx="85">
                  <c:v>8.573032575881733</c:v>
                </c:pt>
                <c:pt idx="86">
                  <c:v>8.6996692531268156</c:v>
                </c:pt>
                <c:pt idx="87">
                  <c:v>8.8241042695895384</c:v>
                </c:pt>
                <c:pt idx="88">
                  <c:v>8.9463952604287158</c:v>
                </c:pt>
                <c:pt idx="89">
                  <c:v>9.0665976966958262</c:v>
                </c:pt>
                <c:pt idx="90">
                  <c:v>9.1847649831536131</c:v>
                </c:pt>
                <c:pt idx="91">
                  <c:v>9.3009485517070747</c:v>
                </c:pt>
                <c:pt idx="92">
                  <c:v>9.4151979505444121</c:v>
                </c:pt>
                <c:pt idx="93">
                  <c:v>9.5275609291072527</c:v>
                </c:pt>
                <c:pt idx="94">
                  <c:v>9.6380835190253542</c:v>
                </c:pt>
                <c:pt idx="95">
                  <c:v>9.7468101111615404</c:v>
                </c:pt>
                <c:pt idx="96">
                  <c:v>9.8537835289192053</c:v>
                </c:pt>
                <c:pt idx="97">
                  <c:v>9.9590450979682501</c:v>
                </c:pt>
                <c:pt idx="98">
                  <c:v>10.062634712546236</c:v>
                </c:pt>
                <c:pt idx="99">
                  <c:v>10.164590898490735</c:v>
                </c:pt>
                <c:pt idx="100">
                  <c:v>10.264950873156305</c:v>
                </c:pt>
                <c:pt idx="101">
                  <c:v>10.363750602366316</c:v>
                </c:pt>
                <c:pt idx="102">
                  <c:v>10.461024854545393</c:v>
                </c:pt>
                <c:pt idx="103">
                  <c:v>10.556807252173453</c:v>
                </c:pt>
                <c:pt idx="104">
                  <c:v>10.651130320697174</c:v>
                </c:pt>
                <c:pt idx="105">
                  <c:v>10.7440255350292</c:v>
                </c:pt>
                <c:pt idx="106">
                  <c:v>10.835523363759716</c:v>
                </c:pt>
                <c:pt idx="107">
                  <c:v>10.925653311199564</c:v>
                </c:pt>
                <c:pt idx="108">
                  <c:v>11.014443957368325</c:v>
                </c:pt>
                <c:pt idx="109">
                  <c:v>11.101922996035329</c:v>
                </c:pt>
                <c:pt idx="110">
                  <c:v>11.188117270916145</c:v>
                </c:pt>
                <c:pt idx="111">
                  <c:v>11.273052810121943</c:v>
                </c:pt>
                <c:pt idx="112">
                  <c:v>11.356754858953867</c:v>
                </c:pt>
                <c:pt idx="113">
                  <c:v>11.439247911129955</c:v>
                </c:pt>
                <c:pt idx="114">
                  <c:v>11.520555738527236</c:v>
                </c:pt>
                <c:pt idx="115">
                  <c:v>11.60070141951733</c:v>
                </c:pt>
                <c:pt idx="116">
                  <c:v>11.679707365969518</c:v>
                </c:pt>
                <c:pt idx="117">
                  <c:v>11.757595348991252</c:v>
                </c:pt>
                <c:pt idx="118">
                  <c:v>11.834386523472249</c:v>
                </c:pt>
                <c:pt idx="119">
                  <c:v>11.910101451494581</c:v>
                </c:pt>
                <c:pt idx="120">
                  <c:v>11.98476012466778</c:v>
                </c:pt>
                <c:pt idx="121">
                  <c:v>12.058381985444715</c:v>
                </c:pt>
                <c:pt idx="122">
                  <c:v>12.130985947470826</c:v>
                </c:pt>
                <c:pt idx="123">
                  <c:v>12.202590415016449</c:v>
                </c:pt>
                <c:pt idx="124">
                  <c:v>12.273213301539226</c:v>
                </c:pt>
                <c:pt idx="125">
                  <c:v>12.342872047420844</c:v>
                </c:pt>
                <c:pt idx="126">
                  <c:v>12.411583636920069</c:v>
                </c:pt>
                <c:pt idx="127">
                  <c:v>12.479364614381677</c:v>
                </c:pt>
                <c:pt idx="128">
                  <c:v>12.546231099738536</c:v>
                </c:pt>
                <c:pt idx="129">
                  <c:v>12.612198803342302</c:v>
                </c:pt>
                <c:pt idx="130">
                  <c:v>12.677283040156055</c:v>
                </c:pt>
                <c:pt idx="131">
                  <c:v>12.741498743340451</c:v>
                </c:pt>
                <c:pt idx="132">
                  <c:v>12.804860477263208</c:v>
                </c:pt>
                <c:pt idx="133">
                  <c:v>12.867382449960186</c:v>
                </c:pt>
                <c:pt idx="134">
                  <c:v>12.929078525074694</c:v>
                </c:pt>
                <c:pt idx="135">
                  <c:v>12.989962233300346</c:v>
                </c:pt>
                <c:pt idx="136">
                  <c:v>13.050046783351302</c:v>
                </c:pt>
                <c:pt idx="137">
                  <c:v>13.109345072482466</c:v>
                </c:pt>
                <c:pt idx="138">
                  <c:v>13.16786969658126</c:v>
                </c:pt>
                <c:pt idx="139">
                  <c:v>13.225632959850914</c:v>
                </c:pt>
                <c:pt idx="140">
                  <c:v>13.282646884104825</c:v>
                </c:pt>
                <c:pt idx="141">
                  <c:v>13.338923217689933</c:v>
                </c:pt>
                <c:pt idx="142">
                  <c:v>13.394473444056453</c:v>
                </c:pt>
                <c:pt idx="143">
                  <c:v>13.449308789990384</c:v>
                </c:pt>
                <c:pt idx="144">
                  <c:v>13.503440233524096</c:v>
                </c:pt>
                <c:pt idx="145">
                  <c:v>13.556878511539912</c:v>
                </c:pt>
                <c:pt idx="146">
                  <c:v>13.609634127080529</c:v>
                </c:pt>
                <c:pt idx="147">
                  <c:v>13.661717356379516</c:v>
                </c:pt>
                <c:pt idx="148">
                  <c:v>13.713138255624456</c:v>
                </c:pt>
                <c:pt idx="149">
                  <c:v>13.763906667464722</c:v>
                </c:pt>
                <c:pt idx="150">
                  <c:v>13.814032227275151</c:v>
                </c:pt>
                <c:pt idx="151">
                  <c:v>13.863524369186397</c:v>
                </c:pt>
                <c:pt idx="152">
                  <c:v>13.912392331892228</c:v>
                </c:pt>
                <c:pt idx="153">
                  <c:v>13.960645164243486</c:v>
                </c:pt>
                <c:pt idx="154">
                  <c:v>14.008291730637898</c:v>
                </c:pt>
                <c:pt idx="155">
                  <c:v>14.055340716214616</c:v>
                </c:pt>
                <c:pt idx="156">
                  <c:v>14.101800631861812</c:v>
                </c:pt>
                <c:pt idx="157">
                  <c:v>14.147679819045273</c:v>
                </c:pt>
                <c:pt idx="158">
                  <c:v>14.192986454465634</c:v>
                </c:pt>
                <c:pt idx="159">
                  <c:v>14.237728554551378</c:v>
                </c:pt>
                <c:pt idx="160">
                  <c:v>14.2819139797946</c:v>
                </c:pt>
                <c:pt idx="161">
                  <c:v>14.325550438935903</c:v>
                </c:pt>
                <c:pt idx="162">
                  <c:v>14.36864549300485</c:v>
                </c:pt>
                <c:pt idx="163">
                  <c:v>14.411206559221835</c:v>
                </c:pt>
                <c:pt idx="164">
                  <c:v>14.453240914766962</c:v>
                </c:pt>
                <c:pt idx="165">
                  <c:v>14.494755700421502</c:v>
                </c:pt>
                <c:pt idx="166">
                  <c:v>14.535757924086958</c:v>
                </c:pt>
                <c:pt idx="167">
                  <c:v>14.576254464186656</c:v>
                </c:pt>
                <c:pt idx="168">
                  <c:v>14.616252072954703</c:v>
                </c:pt>
                <c:pt idx="169">
                  <c:v>14.655757379616558</c:v>
                </c:pt>
                <c:pt idx="170">
                  <c:v>14.694776893465701</c:v>
                </c:pt>
                <c:pt idx="171">
                  <c:v>14.733317006840386</c:v>
                </c:pt>
                <c:pt idx="172">
                  <c:v>14.771383998004364</c:v>
                </c:pt>
                <c:pt idx="173">
                  <c:v>14.808984033935413</c:v>
                </c:pt>
                <c:pt idx="174">
                  <c:v>14.846123173025067</c:v>
                </c:pt>
                <c:pt idx="175">
                  <c:v>14.882807367693147</c:v>
                </c:pt>
                <c:pt idx="176">
                  <c:v>14.919042466920171</c:v>
                </c:pt>
                <c:pt idx="177">
                  <c:v>14.954834218700885</c:v>
                </c:pt>
                <c:pt idx="178">
                  <c:v>14.990188272421854</c:v>
                </c:pt>
                <c:pt idx="179">
                  <c:v>15.025110181165918</c:v>
                </c:pt>
                <c:pt idx="180">
                  <c:v>15.059605403946307</c:v>
                </c:pt>
                <c:pt idx="181">
                  <c:v>15.093679307873032</c:v>
                </c:pt>
                <c:pt idx="182">
                  <c:v>15.12733717025397</c:v>
                </c:pt>
                <c:pt idx="183">
                  <c:v>15.160584180633096</c:v>
                </c:pt>
                <c:pt idx="184">
                  <c:v>15.193425442768229</c:v>
                </c:pt>
                <c:pt idx="185">
                  <c:v>15.225865976550292</c:v>
                </c:pt>
                <c:pt idx="186">
                  <c:v>15.257910719866404</c:v>
                </c:pt>
                <c:pt idx="187">
                  <c:v>15.289564530408683</c:v>
                </c:pt>
                <c:pt idx="188">
                  <c:v>15.320832187430774</c:v>
                </c:pt>
                <c:pt idx="189">
                  <c:v>15.351718393453901</c:v>
                </c:pt>
                <c:pt idx="190">
                  <c:v>15.38222777592426</c:v>
                </c:pt>
                <c:pt idx="191">
                  <c:v>15.412364888823438</c:v>
                </c:pt>
                <c:pt idx="192">
                  <c:v>15.442134214233523</c:v>
                </c:pt>
                <c:pt idx="193">
                  <c:v>15.471540163858462</c:v>
                </c:pt>
                <c:pt idx="194">
                  <c:v>15.500587080503136</c:v>
                </c:pt>
                <c:pt idx="195">
                  <c:v>15.529279239511702</c:v>
                </c:pt>
                <c:pt idx="196">
                  <c:v>15.557620850166472</c:v>
                </c:pt>
                <c:pt idx="197">
                  <c:v>15.585616057048741</c:v>
                </c:pt>
                <c:pt idx="198">
                  <c:v>15.613268941362882</c:v>
                </c:pt>
                <c:pt idx="199">
                  <c:v>15.640583522224798</c:v>
                </c:pt>
                <c:pt idx="200">
                  <c:v>15.667563757916067</c:v>
                </c:pt>
                <c:pt idx="201">
                  <c:v>15.69421354710486</c:v>
                </c:pt>
                <c:pt idx="202">
                  <c:v>15.720536730034683</c:v>
                </c:pt>
                <c:pt idx="203">
                  <c:v>15.746537089682109</c:v>
                </c:pt>
                <c:pt idx="204">
                  <c:v>15.772218352884364</c:v>
                </c:pt>
                <c:pt idx="205">
                  <c:v>15.797584191437885</c:v>
                </c:pt>
                <c:pt idx="206">
                  <c:v>15.822638223168697</c:v>
                </c:pt>
                <c:pt idx="207">
                  <c:v>15.847384012975512</c:v>
                </c:pt>
                <c:pt idx="208">
                  <c:v>15.871825073846493</c:v>
                </c:pt>
                <c:pt idx="209">
                  <c:v>15.895964867850431</c:v>
                </c:pt>
                <c:pt idx="210">
                  <c:v>15.919806807103187</c:v>
                </c:pt>
                <c:pt idx="211">
                  <c:v>15.94335425471016</c:v>
                </c:pt>
                <c:pt idx="212">
                  <c:v>15.966610525685542</c:v>
                </c:pt>
                <c:pt idx="213">
                  <c:v>15.989578887849039</c:v>
                </c:pt>
                <c:pt idx="214">
                  <c:v>16.012262562700819</c:v>
                </c:pt>
                <c:pt idx="215">
                  <c:v>16.034664726275263</c:v>
                </c:pt>
                <c:pt idx="216">
                  <c:v>16.056788509974286</c:v>
                </c:pt>
                <c:pt idx="217">
                  <c:v>16.078637001380667</c:v>
                </c:pt>
                <c:pt idx="218">
                  <c:v>16.100213245052203</c:v>
                </c:pt>
                <c:pt idx="219">
                  <c:v>16.121520243297091</c:v>
                </c:pt>
                <c:pt idx="220">
                  <c:v>16.142560956931145</c:v>
                </c:pt>
                <c:pt idx="221">
                  <c:v>16.163338306017494</c:v>
                </c:pt>
                <c:pt idx="222">
                  <c:v>16.183855170589034</c:v>
                </c:pt>
                <c:pt idx="223">
                  <c:v>16.204114391354377</c:v>
                </c:pt>
                <c:pt idx="224">
                  <c:v>16.224118770387697</c:v>
                </c:pt>
                <c:pt idx="225">
                  <c:v>16.243871071802836</c:v>
                </c:pt>
                <c:pt idx="226">
                  <c:v>16.428112056647123</c:v>
                </c:pt>
                <c:pt idx="227">
                  <c:v>16.589927552474361</c:v>
                </c:pt>
                <c:pt idx="228">
                  <c:v>16.731546205574862</c:v>
                </c:pt>
                <c:pt idx="229">
                  <c:v>16.854932062818218</c:v>
                </c:pt>
                <c:pt idx="230">
                  <c:v>16.961822676254034</c:v>
                </c:pt>
                <c:pt idx="231">
                  <c:v>17.053760569484794</c:v>
                </c:pt>
                <c:pt idx="232">
                  <c:v>17.132119460027436</c:v>
                </c:pt>
                <c:pt idx="233">
                  <c:v>17.198126285939715</c:v>
                </c:pt>
                <c:pt idx="234">
                  <c:v>17.252879836648347</c:v>
                </c:pt>
                <c:pt idx="235">
                  <c:v>17.297366607070074</c:v>
                </c:pt>
                <c:pt idx="236">
                  <c:v>17.332474360535478</c:v>
                </c:pt>
                <c:pt idx="237">
                  <c:v>17.359003785963431</c:v>
                </c:pt>
                <c:pt idx="238">
                  <c:v>17.377678558744723</c:v>
                </c:pt>
                <c:pt idx="239">
                  <c:v>17.389154056316436</c:v>
                </c:pt>
                <c:pt idx="240">
                  <c:v>17.394024933835844</c:v>
                </c:pt>
                <c:pt idx="241">
                  <c:v>17.392831729422745</c:v>
                </c:pt>
                <c:pt idx="242">
                  <c:v>17.386066639782584</c:v>
                </c:pt>
                <c:pt idx="243">
                  <c:v>17.374178583943486</c:v>
                </c:pt>
                <c:pt idx="244">
                  <c:v>17.357577654082316</c:v>
                </c:pt>
                <c:pt idx="245">
                  <c:v>17.336639037046162</c:v>
                </c:pt>
                <c:pt idx="246">
                  <c:v>17.311706477491878</c:v>
                </c:pt>
                <c:pt idx="247">
                  <c:v>17.283095343032059</c:v>
                </c:pt>
                <c:pt idx="248">
                  <c:v>17.251095342978292</c:v>
                </c:pt>
                <c:pt idx="249">
                  <c:v>17.215972944888566</c:v>
                </c:pt>
                <c:pt idx="250">
                  <c:v>17.177973526902527</c:v>
                </c:pt>
                <c:pt idx="251">
                  <c:v>17.137323298582171</c:v>
                </c:pt>
                <c:pt idx="252">
                  <c:v>17.094231018506051</c:v>
                </c:pt>
                <c:pt idx="253">
                  <c:v>17.048889533058627</c:v>
                </c:pt>
                <c:pt idx="254">
                  <c:v>17.001477157607155</c:v>
                </c:pt>
                <c:pt idx="255">
                  <c:v>16.952158918477561</c:v>
                </c:pt>
                <c:pt idx="256">
                  <c:v>16.901087671755374</c:v>
                </c:pt>
                <c:pt idx="257">
                  <c:v>16.848405112887569</c:v>
                </c:pt>
                <c:pt idx="258">
                  <c:v>16.794242689295473</c:v>
                </c:pt>
                <c:pt idx="259">
                  <c:v>16.738722426685289</c:v>
                </c:pt>
                <c:pt idx="260">
                  <c:v>16.6819576784264</c:v>
                </c:pt>
                <c:pt idx="261">
                  <c:v>16.624053806227124</c:v>
                </c:pt>
                <c:pt idx="262">
                  <c:v>16.56510879934935</c:v>
                </c:pt>
                <c:pt idx="263">
                  <c:v>16.505213838744226</c:v>
                </c:pt>
                <c:pt idx="264">
                  <c:v>16.444453811744232</c:v>
                </c:pt>
                <c:pt idx="265">
                  <c:v>16.382907782295483</c:v>
                </c:pt>
                <c:pt idx="266">
                  <c:v>16.320649421145795</c:v>
                </c:pt>
                <c:pt idx="267">
                  <c:v>16.257747399907398</c:v>
                </c:pt>
                <c:pt idx="268">
                  <c:v>16.194265752477644</c:v>
                </c:pt>
                <c:pt idx="269">
                  <c:v>16.13026420692001</c:v>
                </c:pt>
                <c:pt idx="270">
                  <c:v>16.065798490572064</c:v>
                </c:pt>
                <c:pt idx="271">
                  <c:v>16.000920610852639</c:v>
                </c:pt>
                <c:pt idx="272">
                  <c:v>15.935679113980175</c:v>
                </c:pt>
                <c:pt idx="273">
                  <c:v>15.870119323585197</c:v>
                </c:pt>
                <c:pt idx="274">
                  <c:v>15.804283560997078</c:v>
                </c:pt>
                <c:pt idx="275">
                  <c:v>15.738211348805622</c:v>
                </c:pt>
                <c:pt idx="276">
                  <c:v>15.671939599138883</c:v>
                </c:pt>
                <c:pt idx="277">
                  <c:v>15.605502787957402</c:v>
                </c:pt>
                <c:pt idx="278">
                  <c:v>15.538933116538946</c:v>
                </c:pt>
                <c:pt idx="279">
                  <c:v>15.472260661215959</c:v>
                </c:pt>
                <c:pt idx="280">
                  <c:v>15.405513512327953</c:v>
                </c:pt>
                <c:pt idx="281">
                  <c:v>15.338717903261438</c:v>
                </c:pt>
                <c:pt idx="282">
                  <c:v>15.271898330370213</c:v>
                </c:pt>
                <c:pt idx="283">
                  <c:v>15.205077664496873</c:v>
                </c:pt>
                <c:pt idx="284">
                  <c:v>15.138277254752184</c:v>
                </c:pt>
                <c:pt idx="285">
                  <c:v>15.071517025150866</c:v>
                </c:pt>
                <c:pt idx="286">
                  <c:v>15.004815564650244</c:v>
                </c:pt>
                <c:pt idx="287">
                  <c:v>14.938190211091234</c:v>
                </c:pt>
                <c:pt idx="288">
                  <c:v>14.871657129498615</c:v>
                </c:pt>
                <c:pt idx="289">
                  <c:v>14.805231385159122</c:v>
                </c:pt>
                <c:pt idx="290">
                  <c:v>14.738927011861168</c:v>
                </c:pt>
                <c:pt idx="291">
                  <c:v>14.67275707564847</c:v>
                </c:pt>
                <c:pt idx="292">
                  <c:v>14.606733734411216</c:v>
                </c:pt>
                <c:pt idx="293">
                  <c:v>14.540868293612485</c:v>
                </c:pt>
                <c:pt idx="294">
                  <c:v>14.475171258423806</c:v>
                </c:pt>
                <c:pt idx="295">
                  <c:v>14.409652382522435</c:v>
                </c:pt>
                <c:pt idx="296">
                  <c:v>14.344320713782979</c:v>
                </c:pt>
                <c:pt idx="297">
                  <c:v>14.279184637078357</c:v>
                </c:pt>
                <c:pt idx="298">
                  <c:v>14.214251914388338</c:v>
                </c:pt>
                <c:pt idx="299">
                  <c:v>14.149529722399228</c:v>
                </c:pt>
                <c:pt idx="300">
                  <c:v>14.085024687764264</c:v>
                </c:pt>
                <c:pt idx="301">
                  <c:v>14.020742920181846</c:v>
                </c:pt>
                <c:pt idx="302">
                  <c:v>13.956690043436994</c:v>
                </c:pt>
                <c:pt idx="303">
                  <c:v>13.892871224541025</c:v>
                </c:pt>
                <c:pt idx="304">
                  <c:v>13.829291201094469</c:v>
                </c:pt>
                <c:pt idx="305">
                  <c:v>13.765954306989322</c:v>
                </c:pt>
                <c:pt idx="306">
                  <c:v>13.702864496558568</c:v>
                </c:pt>
                <c:pt idx="307">
                  <c:v>13.6400253672731</c:v>
                </c:pt>
                <c:pt idx="308">
                  <c:v>13.577440181079252</c:v>
                </c:pt>
                <c:pt idx="309">
                  <c:v>13.515111884463645</c:v>
                </c:pt>
                <c:pt idx="310">
                  <c:v>13.453043127326032</c:v>
                </c:pt>
                <c:pt idx="311">
                  <c:v>13.391236280735301</c:v>
                </c:pt>
                <c:pt idx="312">
                  <c:v>13.329693453638647</c:v>
                </c:pt>
                <c:pt idx="313">
                  <c:v>13.268416508589238</c:v>
                </c:pt>
                <c:pt idx="314">
                  <c:v>13.207407076553197</c:v>
                </c:pt>
                <c:pt idx="315">
                  <c:v>13.146666570852828</c:v>
                </c:pt>
                <c:pt idx="316">
                  <c:v>13.086196200298975</c:v>
                </c:pt>
                <c:pt idx="317">
                  <c:v>13.025996981562225</c:v>
                </c:pt>
                <c:pt idx="318">
                  <c:v>12.966069750829108</c:v>
                </c:pt>
                <c:pt idx="319">
                  <c:v>12.90641517478662</c:v>
                </c:pt>
                <c:pt idx="320">
                  <c:v>12.847033760975549</c:v>
                </c:pt>
                <c:pt idx="321">
                  <c:v>12.787925867550396</c:v>
                </c:pt>
                <c:pt idx="322">
                  <c:v>12.729091712481356</c:v>
                </c:pt>
                <c:pt idx="323">
                  <c:v>12.67053138223153</c:v>
                </c:pt>
                <c:pt idx="324">
                  <c:v>12.612244839940374</c:v>
                </c:pt>
                <c:pt idx="325">
                  <c:v>12.554231933142535</c:v>
                </c:pt>
                <c:pt idx="326">
                  <c:v>12.496492401049306</c:v>
                </c:pt>
                <c:pt idx="327">
                  <c:v>12.439025881418326</c:v>
                </c:pt>
                <c:pt idx="328">
                  <c:v>12.381831917035402</c:v>
                </c:pt>
                <c:pt idx="329">
                  <c:v>12.324909961831047</c:v>
                </c:pt>
                <c:pt idx="330">
                  <c:v>12.26825938665278</c:v>
                </c:pt>
                <c:pt idx="331">
                  <c:v>12.211879484713029</c:v>
                </c:pt>
                <c:pt idx="332">
                  <c:v>12.155769476731228</c:v>
                </c:pt>
                <c:pt idx="333">
                  <c:v>12.099928515787653</c:v>
                </c:pt>
                <c:pt idx="334">
                  <c:v>12.044355691905251</c:v>
                </c:pt>
                <c:pt idx="335">
                  <c:v>11.989050036375119</c:v>
                </c:pt>
                <c:pt idx="336">
                  <c:v>11.934010525839962</c:v>
                </c:pt>
                <c:pt idx="337">
                  <c:v>11.879236086149271</c:v>
                </c:pt>
                <c:pt idx="338">
                  <c:v>11.824725595999004</c:v>
                </c:pt>
                <c:pt idx="339">
                  <c:v>11.770477890367875</c:v>
                </c:pt>
                <c:pt idx="340">
                  <c:v>11.716491763761617</c:v>
                </c:pt>
                <c:pt idx="341">
                  <c:v>11.66276597327589</c:v>
                </c:pt>
                <c:pt idx="342">
                  <c:v>11.609299241487916</c:v>
                </c:pt>
                <c:pt idx="343">
                  <c:v>11.556090259186346</c:v>
                </c:pt>
                <c:pt idx="344">
                  <c:v>11.503137687948271</c:v>
                </c:pt>
                <c:pt idx="345">
                  <c:v>11.450440162571818</c:v>
                </c:pt>
                <c:pt idx="346">
                  <c:v>11.397996293372239</c:v>
                </c:pt>
                <c:pt idx="347">
                  <c:v>11.345804668349022</c:v>
                </c:pt>
                <c:pt idx="348">
                  <c:v>11.293863855231008</c:v>
                </c:pt>
                <c:pt idx="349">
                  <c:v>11.242172403406244</c:v>
                </c:pt>
                <c:pt idx="350">
                  <c:v>11.190728845742813</c:v>
                </c:pt>
                <c:pt idx="351">
                  <c:v>11.13953170030652</c:v>
                </c:pt>
                <c:pt idx="352">
                  <c:v>11.088579471981102</c:v>
                </c:pt>
                <c:pt idx="353">
                  <c:v>11.037870653996203</c:v>
                </c:pt>
                <c:pt idx="354">
                  <c:v>10.987403729368044</c:v>
                </c:pt>
                <c:pt idx="355">
                  <c:v>10.937177172257604</c:v>
                </c:pt>
                <c:pt idx="356">
                  <c:v>10.887189449250624</c:v>
                </c:pt>
                <c:pt idx="357">
                  <c:v>10.837439020563707</c:v>
                </c:pt>
                <c:pt idx="358">
                  <c:v>10.787924341180497</c:v>
                </c:pt>
                <c:pt idx="359">
                  <c:v>10.738643861921593</c:v>
                </c:pt>
                <c:pt idx="360">
                  <c:v>10.689596030451847</c:v>
                </c:pt>
                <c:pt idx="361">
                  <c:v>10.640779292228274</c:v>
                </c:pt>
                <c:pt idx="362">
                  <c:v>10.592192091391876</c:v>
                </c:pt>
                <c:pt idx="363">
                  <c:v>10.543832871606256</c:v>
                </c:pt>
                <c:pt idx="364">
                  <c:v>10.495700076845878</c:v>
                </c:pt>
                <c:pt idx="365">
                  <c:v>10.447792152136735</c:v>
                </c:pt>
                <c:pt idx="366">
                  <c:v>10.40010754425181</c:v>
                </c:pt>
                <c:pt idx="367">
                  <c:v>10.352644702363884</c:v>
                </c:pt>
                <c:pt idx="368">
                  <c:v>10.305402078657806</c:v>
                </c:pt>
                <c:pt idx="369">
                  <c:v>10.258378128904521</c:v>
                </c:pt>
                <c:pt idx="370">
                  <c:v>10.211571312998773</c:v>
                </c:pt>
                <c:pt idx="371">
                  <c:v>10.164980095462452</c:v>
                </c:pt>
                <c:pt idx="372">
                  <c:v>10.118602945915431</c:v>
                </c:pt>
                <c:pt idx="373">
                  <c:v>10.072438339515557</c:v>
                </c:pt>
                <c:pt idx="374">
                  <c:v>10.026484757369509</c:v>
                </c:pt>
                <c:pt idx="375">
                  <c:v>9.9807406869159898</c:v>
                </c:pt>
                <c:pt idx="376">
                  <c:v>9.935204622282777</c:v>
                </c:pt>
                <c:pt idx="377">
                  <c:v>9.8898750646190177</c:v>
                </c:pt>
                <c:pt idx="378">
                  <c:v>9.8447505224040306</c:v>
                </c:pt>
                <c:pt idx="379">
                  <c:v>9.7998295117339485</c:v>
                </c:pt>
                <c:pt idx="380">
                  <c:v>9.7551105565873062</c:v>
                </c:pt>
                <c:pt idx="381">
                  <c:v>9.7105921890707521</c:v>
                </c:pt>
                <c:pt idx="382">
                  <c:v>9.6662729496458866</c:v>
                </c:pt>
                <c:pt idx="383">
                  <c:v>9.622151387338354</c:v>
                </c:pt>
                <c:pt idx="384">
                  <c:v>9.578226059929932</c:v>
                </c:pt>
                <c:pt idx="385">
                  <c:v>9.5344955341348019</c:v>
                </c:pt>
                <c:pt idx="386">
                  <c:v>9.4909583857605853</c:v>
                </c:pt>
                <c:pt idx="387">
                  <c:v>9.4476131998551924</c:v>
                </c:pt>
                <c:pt idx="388">
                  <c:v>9.4044585708400721</c:v>
                </c:pt>
                <c:pt idx="389">
                  <c:v>9.3614931026307318</c:v>
                </c:pt>
                <c:pt idx="390">
                  <c:v>9.3187154087451596</c:v>
                </c:pt>
                <c:pt idx="391">
                  <c:v>9.2761241124007903</c:v>
                </c:pt>
                <c:pt idx="392">
                  <c:v>9.2337178466007277</c:v>
                </c:pt>
                <c:pt idx="393">
                  <c:v>9.1914952542096895</c:v>
                </c:pt>
                <c:pt idx="394">
                  <c:v>9.1494549880203913</c:v>
                </c:pt>
                <c:pt idx="395">
                  <c:v>9.1075957108107453</c:v>
                </c:pt>
                <c:pt idx="396">
                  <c:v>9.0659160953925344</c:v>
                </c:pt>
                <c:pt idx="397">
                  <c:v>9.024414824651906</c:v>
                </c:pt>
                <c:pt idx="398">
                  <c:v>8.9830905915822541</c:v>
                </c:pt>
                <c:pt idx="399">
                  <c:v>8.9419420993098626</c:v>
                </c:pt>
                <c:pt idx="400">
                  <c:v>8.900968061112728</c:v>
                </c:pt>
                <c:pt idx="401">
                  <c:v>8.8601672004329792</c:v>
                </c:pt>
                <c:pt idx="402">
                  <c:v>8.8195382508832356</c:v>
                </c:pt>
                <c:pt idx="403">
                  <c:v>8.7790799562472728</c:v>
                </c:pt>
                <c:pt idx="404">
                  <c:v>8.7387910704753224</c:v>
                </c:pt>
                <c:pt idx="405">
                  <c:v>8.6986703576743558</c:v>
                </c:pt>
                <c:pt idx="406">
                  <c:v>8.6587165920935725</c:v>
                </c:pt>
                <c:pt idx="407">
                  <c:v>8.6189285581054857</c:v>
                </c:pt>
                <c:pt idx="408">
                  <c:v>8.5793050501827857</c:v>
                </c:pt>
                <c:pt idx="409">
                  <c:v>8.539844872871317</c:v>
                </c:pt>
                <c:pt idx="410">
                  <c:v>8.5005468407593021</c:v>
                </c:pt>
                <c:pt idx="411">
                  <c:v>8.4614097784432065</c:v>
                </c:pt>
                <c:pt idx="412">
                  <c:v>8.4224325204903074</c:v>
                </c:pt>
                <c:pt idx="413">
                  <c:v>8.3836139113982657</c:v>
                </c:pt>
                <c:pt idx="414">
                  <c:v>8.3449528055518698</c:v>
                </c:pt>
                <c:pt idx="415">
                  <c:v>8.3064480671771594</c:v>
                </c:pt>
                <c:pt idx="416">
                  <c:v>8.2680985702930734</c:v>
                </c:pt>
                <c:pt idx="417">
                  <c:v>8.2299031986608338</c:v>
                </c:pt>
                <c:pt idx="418">
                  <c:v>8.1918608457311812</c:v>
                </c:pt>
                <c:pt idx="419">
                  <c:v>8.1539704145896703</c:v>
                </c:pt>
                <c:pt idx="420">
                  <c:v>8.1162308179000995</c:v>
                </c:pt>
                <c:pt idx="421">
                  <c:v>8.0786409778462875</c:v>
                </c:pt>
                <c:pt idx="422">
                  <c:v>8.041199826072253</c:v>
                </c:pt>
                <c:pt idx="423">
                  <c:v>8.0039063036209903</c:v>
                </c:pt>
                <c:pt idx="424">
                  <c:v>7.9667593608719143</c:v>
                </c:pt>
                <c:pt idx="425">
                  <c:v>7.9297579574770811</c:v>
                </c:pt>
                <c:pt idx="426">
                  <c:v>7.8929010622963149</c:v>
                </c:pt>
                <c:pt idx="427">
                  <c:v>7.8561876533313582</c:v>
                </c:pt>
                <c:pt idx="428">
                  <c:v>7.819616717659045</c:v>
                </c:pt>
                <c:pt idx="429">
                  <c:v>7.7831872513637368</c:v>
                </c:pt>
                <c:pt idx="430">
                  <c:v>7.7468982594689351</c:v>
                </c:pt>
                <c:pt idx="431">
                  <c:v>7.7107487558683321</c:v>
                </c:pt>
                <c:pt idx="432">
                  <c:v>7.6747377632561715</c:v>
                </c:pt>
                <c:pt idx="433">
                  <c:v>7.6388643130572129</c:v>
                </c:pt>
                <c:pt idx="434">
                  <c:v>7.6031274453561606</c:v>
                </c:pt>
                <c:pt idx="435">
                  <c:v>7.5675262088267718</c:v>
                </c:pt>
                <c:pt idx="436">
                  <c:v>7.5320596606606376</c:v>
                </c:pt>
                <c:pt idx="437">
                  <c:v>7.4967268664956821</c:v>
                </c:pt>
                <c:pt idx="438">
                  <c:v>7.4615269003444897</c:v>
                </c:pt>
                <c:pt idx="439">
                  <c:v>7.4264588445224415</c:v>
                </c:pt>
                <c:pt idx="440">
                  <c:v>7.3915217895757843</c:v>
                </c:pt>
                <c:pt idx="441">
                  <c:v>7.3567148342096056</c:v>
                </c:pt>
                <c:pt idx="442">
                  <c:v>7.3220370852158121</c:v>
                </c:pt>
                <c:pt idx="443">
                  <c:v>7.287487657401126</c:v>
                </c:pt>
                <c:pt idx="444">
                  <c:v>7.2530656735151311</c:v>
                </c:pt>
                <c:pt idx="445">
                  <c:v>7.2187702641784366</c:v>
                </c:pt>
                <c:pt idx="446">
                  <c:v>7.1846005678109464</c:v>
                </c:pt>
                <c:pt idx="447">
                  <c:v>7.1505557305603133</c:v>
                </c:pt>
                <c:pt idx="448">
                  <c:v>7.11663490623057</c:v>
                </c:pt>
                <c:pt idx="449">
                  <c:v>7.0828372562109889</c:v>
                </c:pt>
                <c:pt idx="450">
                  <c:v>7.0491619494051774</c:v>
                </c:pt>
                <c:pt idx="451">
                  <c:v>7.0156081621604525</c:v>
                </c:pt>
                <c:pt idx="452">
                  <c:v>6.9821750781975176</c:v>
                </c:pt>
                <c:pt idx="453">
                  <c:v>6.9488618885404305</c:v>
                </c:pt>
                <c:pt idx="454">
                  <c:v>6.9156677914469142</c:v>
                </c:pt>
                <c:pt idx="455">
                  <c:v>6.8825919923390586</c:v>
                </c:pt>
                <c:pt idx="456">
                  <c:v>6.8496337037343302</c:v>
                </c:pt>
                <c:pt idx="457">
                  <c:v>6.816792145177005</c:v>
                </c:pt>
                <c:pt idx="458">
                  <c:v>6.78406654317003</c:v>
                </c:pt>
                <c:pt idx="459">
                  <c:v>6.7514561311072452</c:v>
                </c:pt>
                <c:pt idx="460">
                  <c:v>6.7189601492060733</c:v>
                </c:pt>
                <c:pt idx="461">
                  <c:v>6.6865778444406407</c:v>
                </c:pt>
                <c:pt idx="462">
                  <c:v>6.6543084704753594</c:v>
                </c:pt>
                <c:pt idx="463">
                  <c:v>6.6221512875989532</c:v>
                </c:pt>
                <c:pt idx="464">
                  <c:v>6.590105562658982</c:v>
                </c:pt>
                <c:pt idx="465">
                  <c:v>6.558170568996835</c:v>
                </c:pt>
                <c:pt idx="466">
                  <c:v>6.5263455863831945</c:v>
                </c:pt>
                <c:pt idx="467">
                  <c:v>6.4946299009540329</c:v>
                </c:pt>
                <c:pt idx="468">
                  <c:v>6.4630228051470908</c:v>
                </c:pt>
                <c:pt idx="469">
                  <c:v>6.4315235976388525</c:v>
                </c:pt>
                <c:pt idx="470">
                  <c:v>6.4001315832820644</c:v>
                </c:pt>
                <c:pt idx="471">
                  <c:v>6.3688460730437404</c:v>
                </c:pt>
                <c:pt idx="472">
                  <c:v>6.3376663839437208</c:v>
                </c:pt>
                <c:pt idx="473">
                  <c:v>6.3065918389937163</c:v>
                </c:pt>
                <c:pt idx="474">
                  <c:v>6.2756217671369274</c:v>
                </c:pt>
                <c:pt idx="475">
                  <c:v>6.2447555031881494</c:v>
                </c:pt>
                <c:pt idx="476">
                  <c:v>6.2139923877744518</c:v>
                </c:pt>
                <c:pt idx="477">
                  <c:v>6.1833317672763499</c:v>
                </c:pt>
                <c:pt idx="478">
                  <c:v>6.1527729937695543</c:v>
                </c:pt>
                <c:pt idx="479">
                  <c:v>6.1223154249672227</c:v>
                </c:pt>
                <c:pt idx="480">
                  <c:v>6.0919584241627733</c:v>
                </c:pt>
                <c:pt idx="481">
                  <c:v>6.0617013601732204</c:v>
                </c:pt>
                <c:pt idx="482">
                  <c:v>6.0315436072830533</c:v>
                </c:pt>
                <c:pt idx="483">
                  <c:v>6.0014845451886423</c:v>
                </c:pt>
                <c:pt idx="484">
                  <c:v>5.9715235589432041</c:v>
                </c:pt>
                <c:pt idx="485">
                  <c:v>5.9416600389022882</c:v>
                </c:pt>
                <c:pt idx="486">
                  <c:v>5.9118933806697687</c:v>
                </c:pt>
                <c:pt idx="487">
                  <c:v>5.8822229850444483</c:v>
                </c:pt>
                <c:pt idx="488">
                  <c:v>5.8526482579670844</c:v>
                </c:pt>
                <c:pt idx="489">
                  <c:v>5.8231686104680458</c:v>
                </c:pt>
                <c:pt idx="490">
                  <c:v>5.7937834586154233</c:v>
                </c:pt>
                <c:pt idx="491">
                  <c:v>5.7644922234637219</c:v>
                </c:pt>
                <c:pt idx="492">
                  <c:v>5.7352943310030131</c:v>
                </c:pt>
                <c:pt idx="493">
                  <c:v>5.706189212108665</c:v>
                </c:pt>
                <c:pt idx="494">
                  <c:v>5.6771763024915733</c:v>
                </c:pt>
                <c:pt idx="495">
                  <c:v>5.6482550426488674</c:v>
                </c:pt>
                <c:pt idx="496">
                  <c:v>5.6194248778151854</c:v>
                </c:pt>
                <c:pt idx="497">
                  <c:v>5.5906852579144273</c:v>
                </c:pt>
                <c:pt idx="498">
                  <c:v>5.5620356375119995</c:v>
                </c:pt>
                <c:pt idx="499">
                  <c:v>5.5334754757676086</c:v>
                </c:pt>
                <c:pt idx="500">
                  <c:v>5.5050042363884897</c:v>
                </c:pt>
                <c:pt idx="501">
                  <c:v>5.4766213875831955</c:v>
                </c:pt>
                <c:pt idx="502">
                  <c:v>5.448326402015816</c:v>
                </c:pt>
                <c:pt idx="503">
                  <c:v>5.4201187567607265</c:v>
                </c:pt>
                <c:pt idx="504">
                  <c:v>5.3919979332578141</c:v>
                </c:pt>
                <c:pt idx="505">
                  <c:v>5.3639634172681605</c:v>
                </c:pt>
                <c:pt idx="506">
                  <c:v>5.3360146988302324</c:v>
                </c:pt>
                <c:pt idx="507">
                  <c:v>5.3081512722165138</c:v>
                </c:pt>
                <c:pt idx="508">
                  <c:v>5.280372635890636</c:v>
                </c:pt>
                <c:pt idx="509">
                  <c:v>5.252678292464954</c:v>
                </c:pt>
                <c:pt idx="510">
                  <c:v>5.2250677486585859</c:v>
                </c:pt>
                <c:pt idx="511">
                  <c:v>5.1975405152559073</c:v>
                </c:pt>
                <c:pt idx="512">
                  <c:v>5.1700961070655085</c:v>
                </c:pt>
                <c:pt idx="513">
                  <c:v>5.1427340428795816</c:v>
                </c:pt>
                <c:pt idx="514">
                  <c:v>5.1154538454337848</c:v>
                </c:pt>
                <c:pt idx="515">
                  <c:v>5.088255041367491</c:v>
                </c:pt>
                <c:pt idx="516">
                  <c:v>5.0611371611845364</c:v>
                </c:pt>
                <c:pt idx="517">
                  <c:v>5.0340997392143585</c:v>
                </c:pt>
                <c:pt idx="518">
                  <c:v>5.0071423135735653</c:v>
                </c:pt>
                <c:pt idx="519">
                  <c:v>4.9802644261279543</c:v>
                </c:pt>
                <c:pt idx="520">
                  <c:v>4.9534656224549174</c:v>
                </c:pt>
                <c:pt idx="521">
                  <c:v>4.9267454518062879</c:v>
                </c:pt>
                <c:pt idx="522">
                  <c:v>4.9001034670715686</c:v>
                </c:pt>
                <c:pt idx="523">
                  <c:v>4.8735392247416129</c:v>
                </c:pt>
                <c:pt idx="524">
                  <c:v>4.8470522848726532</c:v>
                </c:pt>
                <c:pt idx="525">
                  <c:v>4.8206422110507754</c:v>
                </c:pt>
                <c:pt idx="526">
                  <c:v>4.7943085703567547</c:v>
                </c:pt>
                <c:pt idx="527">
                  <c:v>4.7680509333312973</c:v>
                </c:pt>
                <c:pt idx="528">
                  <c:v>4.7418688739406791</c:v>
                </c:pt>
                <c:pt idx="529">
                  <c:v>4.7157619695427311</c:v>
                </c:pt>
                <c:pt idx="530">
                  <c:v>4.6897298008532342</c:v>
                </c:pt>
                <c:pt idx="531">
                  <c:v>4.6637719519126968</c:v>
                </c:pt>
                <c:pt idx="532">
                  <c:v>4.6378880100534454</c:v>
                </c:pt>
                <c:pt idx="533">
                  <c:v>4.6120775658671676</c:v>
                </c:pt>
                <c:pt idx="534">
                  <c:v>4.5863402131727309</c:v>
                </c:pt>
                <c:pt idx="535">
                  <c:v>4.560675548984408</c:v>
                </c:pt>
                <c:pt idx="536">
                  <c:v>4.5350831734804675</c:v>
                </c:pt>
                <c:pt idx="537">
                  <c:v>4.509562689972066</c:v>
                </c:pt>
                <c:pt idx="538">
                  <c:v>4.4841137048725335</c:v>
                </c:pt>
                <c:pt idx="539">
                  <c:v>4.4587358276669757</c:v>
                </c:pt>
                <c:pt idx="540">
                  <c:v>4.4334286708822166</c:v>
                </c:pt>
                <c:pt idx="541">
                  <c:v>4.4081918500570927</c:v>
                </c:pt>
                <c:pt idx="542">
                  <c:v>4.3830249837130557</c:v>
                </c:pt>
                <c:pt idx="543">
                  <c:v>4.3579276933251228</c:v>
                </c:pt>
                <c:pt idx="544">
                  <c:v>4.3328996032931419</c:v>
                </c:pt>
                <c:pt idx="545">
                  <c:v>4.3079403409133645</c:v>
                </c:pt>
                <c:pt idx="546">
                  <c:v>4.2830495363503536</c:v>
                </c:pt>
                <c:pt idx="547">
                  <c:v>4.2582268226092088</c:v>
                </c:pt>
                <c:pt idx="548">
                  <c:v>4.2334718355080723</c:v>
                </c:pt>
                <c:pt idx="549">
                  <c:v>4.2087842136509703</c:v>
                </c:pt>
                <c:pt idx="550">
                  <c:v>4.1841635984009287</c:v>
                </c:pt>
                <c:pt idx="551">
                  <c:v>4.1596096338534245</c:v>
                </c:pt>
                <c:pt idx="552">
                  <c:v>4.1351219668100994</c:v>
                </c:pt>
                <c:pt idx="553">
                  <c:v>4.1107002467527654</c:v>
                </c:pt>
                <c:pt idx="554">
                  <c:v>4.0863441258177309</c:v>
                </c:pt>
                <c:pt idx="555">
                  <c:v>4.0620532587703684</c:v>
                </c:pt>
                <c:pt idx="556">
                  <c:v>4.0378273029800074</c:v>
                </c:pt>
                <c:pt idx="557">
                  <c:v>4.0136659183950734</c:v>
                </c:pt>
                <c:pt idx="558">
                  <c:v>3.9895687675185103</c:v>
                </c:pt>
                <c:pt idx="559">
                  <c:v>3.965535515383479</c:v>
                </c:pt>
                <c:pt idx="560">
                  <c:v>3.9415658295293321</c:v>
                </c:pt>
                <c:pt idx="561">
                  <c:v>3.9176593799778314</c:v>
                </c:pt>
                <c:pt idx="562">
                  <c:v>3.8938158392096507</c:v>
                </c:pt>
                <c:pt idx="563">
                  <c:v>3.8700348821411286</c:v>
                </c:pt>
                <c:pt idx="564">
                  <c:v>3.8463161861012667</c:v>
                </c:pt>
                <c:pt idx="565">
                  <c:v>3.8226594308090083</c:v>
                </c:pt>
                <c:pt idx="566">
                  <c:v>3.7990642983507419</c:v>
                </c:pt>
                <c:pt idx="567">
                  <c:v>3.7755304731580641</c:v>
                </c:pt>
                <c:pt idx="568">
                  <c:v>3.752057641985779</c:v>
                </c:pt>
                <c:pt idx="569">
                  <c:v>3.7286454938901508</c:v>
                </c:pt>
                <c:pt idx="570">
                  <c:v>3.7052937202073783</c:v>
                </c:pt>
                <c:pt idx="571">
                  <c:v>3.68200201453234</c:v>
                </c:pt>
                <c:pt idx="572">
                  <c:v>3.6587700726975041</c:v>
                </c:pt>
                <c:pt idx="573">
                  <c:v>3.6355975927521533</c:v>
                </c:pt>
                <c:pt idx="574">
                  <c:v>3.6124842749417816</c:v>
                </c:pt>
                <c:pt idx="575">
                  <c:v>3.5894298216877241</c:v>
                </c:pt>
                <c:pt idx="576">
                  <c:v>3.5664339375670155</c:v>
                </c:pt>
                <c:pt idx="577">
                  <c:v>3.5434963292924682</c:v>
                </c:pt>
                <c:pt idx="578">
                  <c:v>3.5206167056929853</c:v>
                </c:pt>
                <c:pt idx="579">
                  <c:v>3.4977947776940308</c:v>
                </c:pt>
                <c:pt idx="580">
                  <c:v>3.4750302582983892</c:v>
                </c:pt>
                <c:pt idx="581">
                  <c:v>3.4523228625670628</c:v>
                </c:pt>
                <c:pt idx="582">
                  <c:v>3.4296723076004305</c:v>
                </c:pt>
                <c:pt idx="583">
                  <c:v>3.4070783125195758</c:v>
                </c:pt>
                <c:pt idx="584">
                  <c:v>3.3845405984478356</c:v>
                </c:pt>
                <c:pt idx="585">
                  <c:v>3.36205888849253</c:v>
                </c:pt>
                <c:pt idx="586">
                  <c:v>3.3396329077269113</c:v>
                </c:pt>
                <c:pt idx="587">
                  <c:v>3.3172623831722969</c:v>
                </c:pt>
                <c:pt idx="588">
                  <c:v>3.2949470437803892</c:v>
                </c:pt>
                <c:pt idx="589">
                  <c:v>3.2726866204157949</c:v>
                </c:pt>
                <c:pt idx="590">
                  <c:v>3.2504808458387195</c:v>
                </c:pt>
                <c:pt idx="591">
                  <c:v>3.22832945468787</c:v>
                </c:pt>
                <c:pt idx="592">
                  <c:v>3.2062321834635163</c:v>
                </c:pt>
                <c:pt idx="593">
                  <c:v>3.1841887705107479</c:v>
                </c:pt>
                <c:pt idx="594">
                  <c:v>3.1621989560029022</c:v>
                </c:pt>
                <c:pt idx="595">
                  <c:v>3.1402624819251805</c:v>
                </c:pt>
                <c:pt idx="596">
                  <c:v>3.1183790920584213</c:v>
                </c:pt>
                <c:pt idx="597">
                  <c:v>3.0965485319630774</c:v>
                </c:pt>
                <c:pt idx="598">
                  <c:v>3.0747705489633068</c:v>
                </c:pt>
                <c:pt idx="599">
                  <c:v>3.0530448921313051</c:v>
                </c:pt>
                <c:pt idx="600">
                  <c:v>3.0313713122717485</c:v>
                </c:pt>
                <c:pt idx="601">
                  <c:v>3.0097495619064212</c:v>
                </c:pt>
                <c:pt idx="602">
                  <c:v>2.9881793952590079</c:v>
                </c:pt>
                <c:pt idx="603">
                  <c:v>2.9666605682400462</c:v>
                </c:pt>
                <c:pt idx="604">
                  <c:v>2.9451928384320336</c:v>
                </c:pt>
                <c:pt idx="605">
                  <c:v>2.9237759650746864</c:v>
                </c:pt>
                <c:pt idx="606">
                  <c:v>1.91289629834162</c:v>
                </c:pt>
                <c:pt idx="607">
                  <c:v>1.0037606208596288</c:v>
                </c:pt>
                <c:pt idx="608">
                  <c:v>0.17761460532441808</c:v>
                </c:pt>
                <c:pt idx="609">
                  <c:v>-0.57963441976142538</c:v>
                </c:pt>
                <c:pt idx="610">
                  <c:v>-1.2788278440560163</c:v>
                </c:pt>
                <c:pt idx="611">
                  <c:v>-1.9284756363298556</c:v>
                </c:pt>
                <c:pt idx="612">
                  <c:v>-2.535375001100066</c:v>
                </c:pt>
                <c:pt idx="613">
                  <c:v>-3.1050379540793389</c:v>
                </c:pt>
                <c:pt idx="614">
                  <c:v>-3.6419940503077424</c:v>
                </c:pt>
                <c:pt idx="615">
                  <c:v>-4.1500093542600434</c:v>
                </c:pt>
                <c:pt idx="616">
                  <c:v>-4.6322478714703097</c:v>
                </c:pt>
                <c:pt idx="617">
                  <c:v>-5.0913926051208165</c:v>
                </c:pt>
                <c:pt idx="618">
                  <c:v>-5.2684688050562256</c:v>
                </c:pt>
                <c:pt idx="619">
                  <c:v>-5.4423190039790557</c:v>
                </c:pt>
                <c:pt idx="620">
                  <c:v>-5.6130708022032048</c:v>
                </c:pt>
                <c:pt idx="621">
                  <c:v>-5.780844554014096</c:v>
                </c:pt>
                <c:pt idx="622">
                  <c:v>-5.9457539046168693</c:v>
                </c:pt>
                <c:pt idx="623">
                  <c:v>-6.1079062780988878</c:v>
                </c:pt>
                <c:pt idx="624">
                  <c:v>-6.2674033216866123</c:v>
                </c:pt>
                <c:pt idx="625">
                  <c:v>-6.4243413109233529</c:v>
                </c:pt>
                <c:pt idx="626">
                  <c:v>-6.5788115198317199</c:v>
                </c:pt>
                <c:pt idx="627">
                  <c:v>-6.7309005596391707</c:v>
                </c:pt>
                <c:pt idx="628">
                  <c:v>-6.8806906892245454</c:v>
                </c:pt>
                <c:pt idx="629">
                  <c:v>-7.0282601000790272</c:v>
                </c:pt>
                <c:pt idx="630">
                  <c:v>-7.1736831782574306</c:v>
                </c:pt>
                <c:pt idx="631">
                  <c:v>-7.3170307455193395</c:v>
                </c:pt>
                <c:pt idx="632">
                  <c:v>-7.4583702816174844</c:v>
                </c:pt>
                <c:pt idx="633">
                  <c:v>-7.5977661294791279</c:v>
                </c:pt>
                <c:pt idx="634">
                  <c:v>-7.7352796848400027</c:v>
                </c:pt>
                <c:pt idx="635">
                  <c:v>-7.8709695717267998</c:v>
                </c:pt>
                <c:pt idx="636">
                  <c:v>-8.0048918050398559</c:v>
                </c:pt>
                <c:pt idx="637">
                  <c:v>-8.137099941360221</c:v>
                </c:pt>
                <c:pt idx="638">
                  <c:v>-8.2676452189923548</c:v>
                </c:pt>
                <c:pt idx="639">
                  <c:v>-8.3965766881538624</c:v>
                </c:pt>
                <c:pt idx="640">
                  <c:v>-8.5239413321345818</c:v>
                </c:pt>
                <c:pt idx="641">
                  <c:v>-8.6497841801682789</c:v>
                </c:pt>
                <c:pt idx="642">
                  <c:v>-8.7741484126898008</c:v>
                </c:pt>
                <c:pt idx="643">
                  <c:v>-8.8970754595874784</c:v>
                </c:pt>
                <c:pt idx="644">
                  <c:v>-9.0186050920042131</c:v>
                </c:pt>
                <c:pt idx="645">
                  <c:v>-9.1387755081904505</c:v>
                </c:pt>
                <c:pt idx="646">
                  <c:v>-9.2576234138667459</c:v>
                </c:pt>
                <c:pt idx="647">
                  <c:v>-9.3751840975131699</c:v>
                </c:pt>
                <c:pt idx="648">
                  <c:v>-9.4914915009660739</c:v>
                </c:pt>
                <c:pt idx="649">
                  <c:v>-9.6065782856699986</c:v>
                </c:pt>
                <c:pt idx="650">
                  <c:v>-9.7204758949025134</c:v>
                </c:pt>
                <c:pt idx="651">
                  <c:v>-9.833214612263161</c:v>
                </c:pt>
                <c:pt idx="652">
                  <c:v>-9.9448236166932631</c:v>
                </c:pt>
                <c:pt idx="653">
                  <c:v>-10.055331034271342</c:v>
                </c:pt>
                <c:pt idx="654">
                  <c:v>-10.164763987009062</c:v>
                </c:pt>
                <c:pt idx="655">
                  <c:v>-10.273148638854368</c:v>
                </c:pt>
                <c:pt idx="656">
                  <c:v>-10.380510239092096</c:v>
                </c:pt>
                <c:pt idx="657">
                  <c:v>-10.486873163317419</c:v>
                </c:pt>
                <c:pt idx="658">
                  <c:v>-10.592260952143649</c:v>
                </c:pt>
                <c:pt idx="659">
                  <c:v>-10.696696347793752</c:v>
                </c:pt>
                <c:pt idx="660">
                  <c:v>-10.800201328713277</c:v>
                </c:pt>
                <c:pt idx="661">
                  <c:v>-10.902797142332288</c:v>
                </c:pt>
                <c:pt idx="662">
                  <c:v>-11.004504336094193</c:v>
                </c:pt>
                <c:pt idx="663">
                  <c:v>-11.105342786860765</c:v>
                </c:pt>
                <c:pt idx="664">
                  <c:v>-11.205331728794683</c:v>
                </c:pt>
                <c:pt idx="665">
                  <c:v>-11.304489779813519</c:v>
                </c:pt>
                <c:pt idx="666">
                  <c:v>-11.402834966702571</c:v>
                </c:pt>
                <c:pt idx="667">
                  <c:v>-11.500384748967484</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-224.90609323632512</c:v>
                </c:pt>
                <c:pt idx="1">
                  <c:v>-243.32620951637719</c:v>
                </c:pt>
                <c:pt idx="2">
                  <c:v>-251.44151575757934</c:v>
                </c:pt>
                <c:pt idx="3">
                  <c:v>-255.82077636538969</c:v>
                </c:pt>
                <c:pt idx="4">
                  <c:v>-258.52477854758587</c:v>
                </c:pt>
                <c:pt idx="5">
                  <c:v>-260.34838602894331</c:v>
                </c:pt>
                <c:pt idx="6">
                  <c:v>-261.65554973033034</c:v>
                </c:pt>
                <c:pt idx="7">
                  <c:v>-262.63488824409683</c:v>
                </c:pt>
                <c:pt idx="8">
                  <c:v>-263.39348998946707</c:v>
                </c:pt>
                <c:pt idx="9">
                  <c:v>-263.99652598090086</c:v>
                </c:pt>
                <c:pt idx="10">
                  <c:v>-266.57139232513964</c:v>
                </c:pt>
                <c:pt idx="11">
                  <c:v>-267.24703521077163</c:v>
                </c:pt>
                <c:pt idx="12">
                  <c:v>-267.44540360281883</c:v>
                </c:pt>
                <c:pt idx="13">
                  <c:v>-267.45262863815401</c:v>
                </c:pt>
                <c:pt idx="14">
                  <c:v>-267.36424463495126</c:v>
                </c:pt>
                <c:pt idx="15">
                  <c:v>-267.22122593525813</c:v>
                </c:pt>
                <c:pt idx="16">
                  <c:v>-267.04406950458997</c:v>
                </c:pt>
                <c:pt idx="17">
                  <c:v>-266.84416703576545</c:v>
                </c:pt>
                <c:pt idx="18">
                  <c:v>-266.62835629387973</c:v>
                </c:pt>
                <c:pt idx="19">
                  <c:v>-264.12251627793046</c:v>
                </c:pt>
                <c:pt idx="20">
                  <c:v>-261.43406323817919</c:v>
                </c:pt>
                <c:pt idx="21">
                  <c:v>-258.71083200169312</c:v>
                </c:pt>
                <c:pt idx="22">
                  <c:v>-255.98567495424339</c:v>
                </c:pt>
                <c:pt idx="23">
                  <c:v>-253.27212267697422</c:v>
                </c:pt>
                <c:pt idx="24">
                  <c:v>-250.57802112159749</c:v>
                </c:pt>
                <c:pt idx="25">
                  <c:v>-247.90892006804077</c:v>
                </c:pt>
                <c:pt idx="26">
                  <c:v>-245.26918888488302</c:v>
                </c:pt>
                <c:pt idx="27">
                  <c:v>-242.66245493261226</c:v>
                </c:pt>
                <c:pt idx="28">
                  <c:v>-230.21697881942458</c:v>
                </c:pt>
                <c:pt idx="29">
                  <c:v>-218.89911522104109</c:v>
                </c:pt>
                <c:pt idx="30">
                  <c:v>-208.77829974700066</c:v>
                </c:pt>
                <c:pt idx="31">
                  <c:v>-199.81515528989578</c:v>
                </c:pt>
                <c:pt idx="32">
                  <c:v>-191.9146798747868</c:v>
                </c:pt>
                <c:pt idx="33">
                  <c:v>-184.96145209023157</c:v>
                </c:pt>
                <c:pt idx="34">
                  <c:v>-178.8391765189167</c:v>
                </c:pt>
                <c:pt idx="35">
                  <c:v>-173.43992156718124</c:v>
                </c:pt>
                <c:pt idx="36">
                  <c:v>-168.6675833097899</c:v>
                </c:pt>
                <c:pt idx="37">
                  <c:v>-164.43844852209227</c:v>
                </c:pt>
                <c:pt idx="38">
                  <c:v>-160.68044403198633</c:v>
                </c:pt>
                <c:pt idx="39">
                  <c:v>-157.33188302069365</c:v>
                </c:pt>
                <c:pt idx="40">
                  <c:v>-154.34009911367932</c:v>
                </c:pt>
                <c:pt idx="41">
                  <c:v>-151.66014452759853</c:v>
                </c:pt>
                <c:pt idx="42">
                  <c:v>-149.25362238894763</c:v>
                </c:pt>
                <c:pt idx="43">
                  <c:v>-147.08767231319285</c:v>
                </c:pt>
                <c:pt idx="44">
                  <c:v>-145.13410487014596</c:v>
                </c:pt>
                <c:pt idx="45">
                  <c:v>-143.36867075841377</c:v>
                </c:pt>
                <c:pt idx="46">
                  <c:v>-141.77044739031521</c:v>
                </c:pt>
                <c:pt idx="47">
                  <c:v>-140.32132563532227</c:v>
                </c:pt>
                <c:pt idx="48">
                  <c:v>-139.00558091111625</c:v>
                </c:pt>
                <c:pt idx="49">
                  <c:v>-137.80951475615953</c:v>
                </c:pt>
                <c:pt idx="50">
                  <c:v>-136.72115502945297</c:v>
                </c:pt>
                <c:pt idx="51">
                  <c:v>-135.7300047599706</c:v>
                </c:pt>
                <c:pt idx="52">
                  <c:v>-134.82683132951439</c:v>
                </c:pt>
                <c:pt idx="53">
                  <c:v>-134.00348909922991</c:v>
                </c:pt>
                <c:pt idx="54">
                  <c:v>-133.2527697922184</c:v>
                </c:pt>
                <c:pt idx="55">
                  <c:v>-132.56827594582185</c:v>
                </c:pt>
                <c:pt idx="56">
                  <c:v>-131.94431357450443</c:v>
                </c:pt>
                <c:pt idx="57">
                  <c:v>-131.37580086469436</c:v>
                </c:pt>
                <c:pt idx="58">
                  <c:v>-130.85819028098399</c:v>
                </c:pt>
                <c:pt idx="59">
                  <c:v>-130.38740192008211</c:v>
                </c:pt>
                <c:pt idx="60">
                  <c:v>-129.9597663230177</c:v>
                </c:pt>
                <c:pt idx="61">
                  <c:v>-129.57197526246136</c:v>
                </c:pt>
                <c:pt idx="62">
                  <c:v>-129.22103927316053</c:v>
                </c:pt>
                <c:pt idx="63">
                  <c:v>-128.90425089962653</c:v>
                </c:pt>
                <c:pt idx="64">
                  <c:v>-128.61915280471132</c:v>
                </c:pt>
                <c:pt idx="65">
                  <c:v>-128.36351002236157</c:v>
                </c:pt>
                <c:pt idx="66">
                  <c:v>-128.13528575313853</c:v>
                </c:pt>
                <c:pt idx="67">
                  <c:v>-127.9326201965095</c:v>
                </c:pt>
                <c:pt idx="68">
                  <c:v>-127.75381199306786</c:v>
                </c:pt>
                <c:pt idx="69">
                  <c:v>-127.59730191565737</c:v>
                </c:pt>
                <c:pt idx="70">
                  <c:v>-127.4616585032478</c:v>
                </c:pt>
                <c:pt idx="71">
                  <c:v>-127.34556537726453</c:v>
                </c:pt>
                <c:pt idx="72">
                  <c:v>-127.24781001849951</c:v>
                </c:pt>
                <c:pt idx="73">
                  <c:v>-127.16727381500493</c:v>
                </c:pt>
                <c:pt idx="74">
                  <c:v>-127.10292321855066</c:v>
                </c:pt>
                <c:pt idx="75">
                  <c:v>-127.05380187017099</c:v>
                </c:pt>
                <c:pt idx="76">
                  <c:v>-127.01902357474449</c:v>
                </c:pt>
                <c:pt idx="77">
                  <c:v>-126.99776602102585</c:v>
                </c:pt>
                <c:pt idx="78">
                  <c:v>-126.98926515755556</c:v>
                </c:pt>
                <c:pt idx="79">
                  <c:v>-126.99281014681731</c:v>
                </c:pt>
                <c:pt idx="80">
                  <c:v>-127.00773883021429</c:v>
                </c:pt>
                <c:pt idx="81">
                  <c:v>-127.03343364517355</c:v>
                </c:pt>
                <c:pt idx="82">
                  <c:v>-127.06931794318504</c:v>
                </c:pt>
                <c:pt idx="83">
                  <c:v>-127.11485266403344</c:v>
                </c:pt>
                <c:pt idx="84">
                  <c:v>-127.16953332703858</c:v>
                </c:pt>
                <c:pt idx="85">
                  <c:v>-127.23288730492362</c:v>
                </c:pt>
                <c:pt idx="86">
                  <c:v>-127.30447135008683</c:v>
                </c:pt>
                <c:pt idx="87">
                  <c:v>-127.38386934665706</c:v>
                </c:pt>
                <c:pt idx="88">
                  <c:v>-127.47069026484687</c:v>
                </c:pt>
                <c:pt idx="89">
                  <c:v>-127.56456629684411</c:v>
                </c:pt>
                <c:pt idx="90">
                  <c:v>-127.66515115586311</c:v>
                </c:pt>
                <c:pt idx="91">
                  <c:v>-127.77211852205517</c:v>
                </c:pt>
                <c:pt idx="92">
                  <c:v>-127.88516062079911</c:v>
                </c:pt>
                <c:pt idx="93">
                  <c:v>-128.00398692048967</c:v>
                </c:pt>
                <c:pt idx="94">
                  <c:v>-128.12832293834322</c:v>
                </c:pt>
                <c:pt idx="95">
                  <c:v>-128.25790914397658</c:v>
                </c:pt>
                <c:pt idx="96">
                  <c:v>-128.39249995160037</c:v>
                </c:pt>
                <c:pt idx="97">
                  <c:v>-128.53186279263161</c:v>
                </c:pt>
                <c:pt idx="98">
                  <c:v>-128.67577726137807</c:v>
                </c:pt>
                <c:pt idx="99">
                  <c:v>-128.82403432719968</c:v>
                </c:pt>
                <c:pt idx="100">
                  <c:v>-128.97643560722065</c:v>
                </c:pt>
                <c:pt idx="101">
                  <c:v>-129.1327926942563</c:v>
                </c:pt>
                <c:pt idx="102">
                  <c:v>-129.29292653514915</c:v>
                </c:pt>
                <c:pt idx="103">
                  <c:v>-129.45666685517534</c:v>
                </c:pt>
                <c:pt idx="104">
                  <c:v>-129.62385162460367</c:v>
                </c:pt>
                <c:pt idx="105">
                  <c:v>-129.79432656386282</c:v>
                </c:pt>
                <c:pt idx="106">
                  <c:v>-129.96794468410695</c:v>
                </c:pt>
                <c:pt idx="107">
                  <c:v>-130.14456586027009</c:v>
                </c:pt>
                <c:pt idx="108">
                  <c:v>-130.32405643396848</c:v>
                </c:pt>
                <c:pt idx="109">
                  <c:v>-130.50628884385054</c:v>
                </c:pt>
                <c:pt idx="110">
                  <c:v>-130.69114128121225</c:v>
                </c:pt>
                <c:pt idx="111">
                  <c:v>-130.87849736889007</c:v>
                </c:pt>
                <c:pt idx="112">
                  <c:v>-131.06824586161954</c:v>
                </c:pt>
                <c:pt idx="113">
                  <c:v>-131.26028036620681</c:v>
                </c:pt>
                <c:pt idx="114">
                  <c:v>-131.45449908000262</c:v>
                </c:pt>
                <c:pt idx="115">
                  <c:v>-131.65080454629907</c:v>
                </c:pt>
                <c:pt idx="116">
                  <c:v>-131.84910342538566</c:v>
                </c:pt>
                <c:pt idx="117">
                  <c:v>-132.0493062801072</c:v>
                </c:pt>
                <c:pt idx="118">
                  <c:v>-132.25132737486365</c:v>
                </c:pt>
                <c:pt idx="119">
                  <c:v>-132.4550844870777</c:v>
                </c:pt>
                <c:pt idx="120">
                  <c:v>-132.66049873023698</c:v>
                </c:pt>
                <c:pt idx="121">
                  <c:v>-132.86749438768814</c:v>
                </c:pt>
                <c:pt idx="122">
                  <c:v>-133.07599875642785</c:v>
                </c:pt>
                <c:pt idx="123">
                  <c:v>-133.28594200019381</c:v>
                </c:pt>
                <c:pt idx="124">
                  <c:v>-133.49725701121508</c:v>
                </c:pt>
                <c:pt idx="125">
                  <c:v>-133.70987928002944</c:v>
                </c:pt>
                <c:pt idx="126">
                  <c:v>-133.92374677282248</c:v>
                </c:pt>
                <c:pt idx="127">
                  <c:v>-134.13879981578356</c:v>
                </c:pt>
                <c:pt idx="128">
                  <c:v>-134.35498098601329</c:v>
                </c:pt>
                <c:pt idx="129">
                  <c:v>-134.57223500855019</c:v>
                </c:pt>
                <c:pt idx="130">
                  <c:v>-134.79050865911881</c:v>
                </c:pt>
                <c:pt idx="131">
                  <c:v>-135.00975067222822</c:v>
                </c:pt>
                <c:pt idx="132">
                  <c:v>-135.22991165427896</c:v>
                </c:pt>
                <c:pt idx="133">
                  <c:v>-135.45094400136023</c:v>
                </c:pt>
                <c:pt idx="134">
                  <c:v>-135.67280182144208</c:v>
                </c:pt>
                <c:pt idx="135">
                  <c:v>-135.89544086068867</c:v>
                </c:pt>
                <c:pt idx="136">
                  <c:v>-136.11881843363767</c:v>
                </c:pt>
                <c:pt idx="137">
                  <c:v>-136.34289335700851</c:v>
                </c:pt>
                <c:pt idx="138">
                  <c:v>-136.56762588691956</c:v>
                </c:pt>
                <c:pt idx="139">
                  <c:v>-136.79297765930812</c:v>
                </c:pt>
                <c:pt idx="140">
                  <c:v>-137.01891163336251</c:v>
                </c:pt>
                <c:pt idx="141">
                  <c:v>-137.24539203778704</c:v>
                </c:pt>
                <c:pt idx="142">
                  <c:v>-137.47238431973449</c:v>
                </c:pt>
                <c:pt idx="143">
                  <c:v>-137.69985509624934</c:v>
                </c:pt>
                <c:pt idx="144">
                  <c:v>-137.92777210807776</c:v>
                </c:pt>
                <c:pt idx="145">
                  <c:v>-138.15610417570846</c:v>
                </c:pt>
                <c:pt idx="146">
                  <c:v>-138.38482115751694</c:v>
                </c:pt>
                <c:pt idx="147">
                  <c:v>-138.61389390989575</c:v>
                </c:pt>
                <c:pt idx="148">
                  <c:v>-138.84329424925838</c:v>
                </c:pt>
                <c:pt idx="149">
                  <c:v>-139.07299491581389</c:v>
                </c:pt>
                <c:pt idx="150">
                  <c:v>-139.30296953901421</c:v>
                </c:pt>
                <c:pt idx="151">
                  <c:v>-139.53319260458332</c:v>
                </c:pt>
                <c:pt idx="152">
                  <c:v>-139.7636394230417</c:v>
                </c:pt>
                <c:pt idx="153">
                  <c:v>-139.99428609964698</c:v>
                </c:pt>
                <c:pt idx="154">
                  <c:v>-140.22510950567437</c:v>
                </c:pt>
                <c:pt idx="155">
                  <c:v>-140.45608725096614</c:v>
                </c:pt>
                <c:pt idx="156">
                  <c:v>-140.68719765768398</c:v>
                </c:pt>
                <c:pt idx="157">
                  <c:v>-140.91841973520098</c:v>
                </c:pt>
                <c:pt idx="158">
                  <c:v>-141.14973315607509</c:v>
                </c:pt>
                <c:pt idx="159">
                  <c:v>-141.38111823304772</c:v>
                </c:pt>
                <c:pt idx="160">
                  <c:v>-141.61255589701634</c:v>
                </c:pt>
                <c:pt idx="161">
                  <c:v>-141.84402767593096</c:v>
                </c:pt>
                <c:pt idx="162">
                  <c:v>-142.07551567456881</c:v>
                </c:pt>
                <c:pt idx="163">
                  <c:v>-142.30700255514336</c:v>
                </c:pt>
                <c:pt idx="164">
                  <c:v>-142.53847151870673</c:v>
                </c:pt>
                <c:pt idx="165">
                  <c:v>-142.76990628730601</c:v>
                </c:pt>
                <c:pt idx="166">
                  <c:v>-143.00129108685789</c:v>
                </c:pt>
                <c:pt idx="167">
                  <c:v>-143.23261063070575</c:v>
                </c:pt>
                <c:pt idx="168">
                  <c:v>-143.46385010382778</c:v>
                </c:pt>
                <c:pt idx="169">
                  <c:v>-143.69499514766426</c:v>
                </c:pt>
                <c:pt idx="170">
                  <c:v>-143.92603184553519</c:v>
                </c:pt>
                <c:pt idx="171">
                  <c:v>-144.15694670862081</c:v>
                </c:pt>
                <c:pt idx="172">
                  <c:v>-144.38772666247843</c:v>
                </c:pt>
                <c:pt idx="173">
                  <c:v>-144.61835903407143</c:v>
                </c:pt>
                <c:pt idx="174">
                  <c:v>-144.84883153928632</c:v>
                </c:pt>
                <c:pt idx="175">
                  <c:v>-145.07913227091649</c:v>
                </c:pt>
                <c:pt idx="176">
                  <c:v>-145.30924968709093</c:v>
                </c:pt>
                <c:pt idx="177">
                  <c:v>-145.53917260012804</c:v>
                </c:pt>
                <c:pt idx="178">
                  <c:v>-145.76889016579688</c:v>
                </c:pt>
                <c:pt idx="179">
                  <c:v>-145.99839187296567</c:v>
                </c:pt>
                <c:pt idx="180">
                  <c:v>-146.22766753362288</c:v>
                </c:pt>
                <c:pt idx="181">
                  <c:v>-146.45670727325319</c:v>
                </c:pt>
                <c:pt idx="182">
                  <c:v>-146.68550152155387</c:v>
                </c:pt>
                <c:pt idx="183">
                  <c:v>-146.91404100347665</c:v>
                </c:pt>
                <c:pt idx="184">
                  <c:v>-147.14231673058106</c:v>
                </c:pt>
                <c:pt idx="185">
                  <c:v>-147.37031999268692</c:v>
                </c:pt>
                <c:pt idx="186">
                  <c:v>-147.5980423498126</c:v>
                </c:pt>
                <c:pt idx="187">
                  <c:v>-147.82547562438762</c:v>
                </c:pt>
                <c:pt idx="188">
                  <c:v>-148.05261189372811</c:v>
                </c:pt>
                <c:pt idx="189">
                  <c:v>-148.2794434827648</c:v>
                </c:pt>
                <c:pt idx="190">
                  <c:v>-148.5059629570124</c:v>
                </c:pt>
                <c:pt idx="191">
                  <c:v>-148.73216311577187</c:v>
                </c:pt>
                <c:pt idx="192">
                  <c:v>-148.95803698555497</c:v>
                </c:pt>
                <c:pt idx="193">
                  <c:v>-149.18357781372333</c:v>
                </c:pt>
                <c:pt idx="194">
                  <c:v>-149.40877906233294</c:v>
                </c:pt>
                <c:pt idx="195">
                  <c:v>-149.63363440217623</c:v>
                </c:pt>
                <c:pt idx="196">
                  <c:v>-149.85813770701415</c:v>
                </c:pt>
                <c:pt idx="197">
                  <c:v>-150.08228304799073</c:v>
                </c:pt>
                <c:pt idx="198">
                  <c:v>-150.30606468822327</c:v>
                </c:pt>
                <c:pt idx="199">
                  <c:v>-150.52947707756155</c:v>
                </c:pt>
                <c:pt idx="200">
                  <c:v>-150.75251484750939</c:v>
                </c:pt>
                <c:pt idx="201">
                  <c:v>-150.97517280630294</c:v>
                </c:pt>
                <c:pt idx="202">
                  <c:v>-151.19744593413918</c:v>
                </c:pt>
                <c:pt idx="203">
                  <c:v>-151.41932937855015</c:v>
                </c:pt>
                <c:pt idx="204">
                  <c:v>-151.64081844991642</c:v>
                </c:pt>
                <c:pt idx="205">
                  <c:v>-151.86190861711543</c:v>
                </c:pt>
                <c:pt idx="206">
                  <c:v>-152.08259550329959</c:v>
                </c:pt>
                <c:pt idx="207">
                  <c:v>-152.30287488179968</c:v>
                </c:pt>
                <c:pt idx="208">
                  <c:v>-152.52274267214898</c:v>
                </c:pt>
                <c:pt idx="209">
                  <c:v>-152.74219493622357</c:v>
                </c:pt>
                <c:pt idx="210">
                  <c:v>-152.96122787449519</c:v>
                </c:pt>
                <c:pt idx="211">
                  <c:v>-153.17983782239264</c:v>
                </c:pt>
                <c:pt idx="212">
                  <c:v>-153.39802124676774</c:v>
                </c:pt>
                <c:pt idx="213">
                  <c:v>-153.61577474246224</c:v>
                </c:pt>
                <c:pt idx="214">
                  <c:v>-153.83309502897271</c:v>
                </c:pt>
                <c:pt idx="215">
                  <c:v>-154.04997894720955</c:v>
                </c:pt>
                <c:pt idx="216">
                  <c:v>-154.26642345634707</c:v>
                </c:pt>
                <c:pt idx="217">
                  <c:v>-154.48242563076204</c:v>
                </c:pt>
                <c:pt idx="218">
                  <c:v>-154.69798265705691</c:v>
                </c:pt>
                <c:pt idx="219">
                  <c:v>-154.91309183116613</c:v>
                </c:pt>
                <c:pt idx="220">
                  <c:v>-155.12775055554133</c:v>
                </c:pt>
                <c:pt idx="221">
                  <c:v>-155.3419563364142</c:v>
                </c:pt>
                <c:pt idx="222">
                  <c:v>-155.55570678113401</c:v>
                </c:pt>
                <c:pt idx="223">
                  <c:v>-155.76899959557659</c:v>
                </c:pt>
                <c:pt idx="224">
                  <c:v>-155.98183258162425</c:v>
                </c:pt>
                <c:pt idx="225">
                  <c:v>-156.19420363471272</c:v>
                </c:pt>
                <c:pt idx="226">
                  <c:v>-158.29210714425315</c:v>
                </c:pt>
                <c:pt idx="227">
                  <c:v>-160.34211261008124</c:v>
                </c:pt>
                <c:pt idx="228">
                  <c:v>-162.34333770260622</c:v>
                </c:pt>
                <c:pt idx="229">
                  <c:v>-164.29543709821402</c:v>
                </c:pt>
                <c:pt idx="230">
                  <c:v>-166.19847982816108</c:v>
                </c:pt>
                <c:pt idx="231">
                  <c:v>-168.05285313898406</c:v>
                </c:pt>
                <c:pt idx="232">
                  <c:v>-169.85918676460386</c:v>
                </c:pt>
                <c:pt idx="233">
                  <c:v>-171.61829307899092</c:v>
                </c:pt>
                <c:pt idx="234">
                  <c:v>-173.33111970802435</c:v>
                </c:pt>
                <c:pt idx="235">
                  <c:v>-174.99871198088923</c:v>
                </c:pt>
                <c:pt idx="236">
                  <c:v>-176.62218319171325</c:v>
                </c:pt>
                <c:pt idx="237">
                  <c:v>-178.20269108434107</c:v>
                </c:pt>
                <c:pt idx="238">
                  <c:v>-179.74141930933675</c:v>
                </c:pt>
                <c:pt idx="239">
                  <c:v>-181.23956286117101</c:v>
                </c:pt>
                <c:pt idx="240">
                  <c:v>-182.69831670501586</c:v>
                </c:pt>
                <c:pt idx="241">
                  <c:v>-184.11886696074274</c:v>
                </c:pt>
                <c:pt idx="242">
                  <c:v>-185.50238413679813</c:v>
                </c:pt>
                <c:pt idx="243">
                  <c:v>-186.85001800610161</c:v>
                </c:pt>
                <c:pt idx="244">
                  <c:v>-188.16289379558364</c:v>
                </c:pt>
                <c:pt idx="245">
                  <c:v>-189.4421094246965</c:v>
                </c:pt>
                <c:pt idx="246">
                  <c:v>-190.68873357945989</c:v>
                </c:pt>
                <c:pt idx="247">
                  <c:v>-191.90380444987872</c:v>
                </c:pt>
                <c:pt idx="248">
                  <c:v>-193.0883289918757</c:v>
                </c:pt>
                <c:pt idx="249">
                  <c:v>-194.24328260179351</c:v>
                </c:pt>
                <c:pt idx="250">
                  <c:v>-195.3696091132787</c:v>
                </c:pt>
                <c:pt idx="251">
                  <c:v>-196.46822104396227</c:v>
                </c:pt>
                <c:pt idx="252">
                  <c:v>-197.54000003359678</c:v>
                </c:pt>
                <c:pt idx="253">
                  <c:v>-198.58579742683787</c:v>
                </c:pt>
                <c:pt idx="254">
                  <c:v>-199.60643496318599</c:v>
                </c:pt>
                <c:pt idx="255">
                  <c:v>-200.60270554415123</c:v>
                </c:pt>
                <c:pt idx="256">
                  <c:v>-201.57537405380532</c:v>
                </c:pt>
                <c:pt idx="257">
                  <c:v>-202.52517821381582</c:v>
                </c:pt>
                <c:pt idx="258">
                  <c:v>-203.45282945803996</c:v>
                </c:pt>
                <c:pt idx="259">
                  <c:v>-204.35901381496529</c:v>
                </c:pt>
                <c:pt idx="260">
                  <c:v>-205.24439278887385</c:v>
                </c:pt>
                <c:pt idx="261">
                  <c:v>-206.10960423268634</c:v>
                </c:pt>
                <c:pt idx="262">
                  <c:v>-206.95526320711653</c:v>
                </c:pt>
                <c:pt idx="263">
                  <c:v>-207.78196282210394</c:v>
                </c:pt>
                <c:pt idx="264">
                  <c:v>-208.59027505756598</c:v>
                </c:pt>
                <c:pt idx="265">
                  <c:v>-209.38075156136298</c:v>
                </c:pt>
                <c:pt idx="266">
                  <c:v>-210.15392442304949</c:v>
                </c:pt>
                <c:pt idx="267">
                  <c:v>-210.91030692251945</c:v>
                </c:pt>
                <c:pt idx="268">
                  <c:v>-211.65039425307691</c:v>
                </c:pt>
                <c:pt idx="269">
                  <c:v>-212.37466421879205</c:v>
                </c:pt>
                <c:pt idx="270">
                  <c:v>-213.08357790625854</c:v>
                </c:pt>
                <c:pt idx="271">
                  <c:v>-213.7775803310642</c:v>
                </c:pt>
                <c:pt idx="272">
                  <c:v>-214.45710105943493</c:v>
                </c:pt>
                <c:pt idx="273">
                  <c:v>-215.1225548056218</c:v>
                </c:pt>
                <c:pt idx="274">
                  <c:v>-215.77434200568155</c:v>
                </c:pt>
                <c:pt idx="275">
                  <c:v>-216.41284936835476</c:v>
                </c:pt>
                <c:pt idx="276">
                  <c:v>-217.03845040378417</c:v>
                </c:pt>
                <c:pt idx="277">
                  <c:v>-217.65150593083456</c:v>
                </c:pt>
                <c:pt idx="278">
                  <c:v>-218.25236456378755</c:v>
                </c:pt>
                <c:pt idx="279">
                  <c:v>-218.84136317918268</c:v>
                </c:pt>
                <c:pt idx="280">
                  <c:v>-219.41882736357064</c:v>
                </c:pt>
                <c:pt idx="281">
                  <c:v>-219.98507184293248</c:v>
                </c:pt>
                <c:pt idx="282">
                  <c:v>-220.54040089450197</c:v>
                </c:pt>
                <c:pt idx="283">
                  <c:v>-221.08510874170906</c:v>
                </c:pt>
                <c:pt idx="284">
                  <c:v>-221.61947993294265</c:v>
                </c:pt>
                <c:pt idx="285">
                  <c:v>-222.14378970480681</c:v>
                </c:pt>
                <c:pt idx="286">
                  <c:v>-222.65830433052196</c:v>
                </c:pt>
                <c:pt idx="287">
                  <c:v>-223.1632814540996</c:v>
                </c:pt>
                <c:pt idx="288">
                  <c:v>-223.65897041089363</c:v>
                </c:pt>
                <c:pt idx="289">
                  <c:v>-224.14561253510851</c:v>
                </c:pt>
                <c:pt idx="290">
                  <c:v>-224.62344145482237</c:v>
                </c:pt>
                <c:pt idx="291">
                  <c:v>-225.09268337505694</c:v>
                </c:pt>
                <c:pt idx="292">
                  <c:v>-225.55355734940787</c:v>
                </c:pt>
                <c:pt idx="293">
                  <c:v>-226.00627554072403</c:v>
                </c:pt>
                <c:pt idx="294">
                  <c:v>-226.45104347130496</c:v>
                </c:pt>
                <c:pt idx="295">
                  <c:v>-226.88806026306565</c:v>
                </c:pt>
                <c:pt idx="296">
                  <c:v>-227.31751886809681</c:v>
                </c:pt>
                <c:pt idx="297">
                  <c:v>-227.73960629003176</c:v>
                </c:pt>
                <c:pt idx="298">
                  <c:v>-228.15450379661183</c:v>
                </c:pt>
                <c:pt idx="299">
                  <c:v>-228.56238712382523</c:v>
                </c:pt>
                <c:pt idx="300">
                  <c:v>-228.96342667197823</c:v>
                </c:pt>
                <c:pt idx="301">
                  <c:v>-229.35778769404078</c:v>
                </c:pt>
                <c:pt idx="302">
                  <c:v>-229.7456304765945</c:v>
                </c:pt>
                <c:pt idx="303">
                  <c:v>-230.12711051369536</c:v>
                </c:pt>
                <c:pt idx="304">
                  <c:v>-230.50237867395094</c:v>
                </c:pt>
                <c:pt idx="305">
                  <c:v>-230.87158136109747</c:v>
                </c:pt>
                <c:pt idx="306">
                  <c:v>-231.23486066835</c:v>
                </c:pt>
                <c:pt idx="307">
                  <c:v>-231.59235452678723</c:v>
                </c:pt>
                <c:pt idx="308">
                  <c:v>-231.94419684801983</c:v>
                </c:pt>
                <c:pt idx="309">
                  <c:v>-232.29051766138164</c:v>
                </c:pt>
                <c:pt idx="310">
                  <c:v>-232.6314432458712</c:v>
                </c:pt>
                <c:pt idx="311">
                  <c:v>-232.96709625706202</c:v>
                </c:pt>
                <c:pt idx="312">
                  <c:v>-233.29759584918972</c:v>
                </c:pt>
                <c:pt idx="313">
                  <c:v>-233.62305779261578</c:v>
                </c:pt>
                <c:pt idx="314">
                  <c:v>-233.94359458685796</c:v>
                </c:pt>
                <c:pt idx="315">
                  <c:v>-234.2593155693701</c:v>
                </c:pt>
                <c:pt idx="316">
                  <c:v>-234.57032702024514</c:v>
                </c:pt>
                <c:pt idx="317">
                  <c:v>-234.87673226300851</c:v>
                </c:pt>
                <c:pt idx="318">
                  <c:v>-235.17863176166105</c:v>
                </c:pt>
                <c:pt idx="319">
                  <c:v>-235.47612321412387</c:v>
                </c:pt>
                <c:pt idx="320">
                  <c:v>-235.76930164223151</c:v>
                </c:pt>
                <c:pt idx="321">
                  <c:v>-236.05825947841251</c:v>
                </c:pt>
                <c:pt idx="322">
                  <c:v>-236.34308664919126</c:v>
                </c:pt>
                <c:pt idx="323">
                  <c:v>-236.62387065563885</c:v>
                </c:pt>
                <c:pt idx="324">
                  <c:v>-236.90069665089538</c:v>
                </c:pt>
                <c:pt idx="325">
                  <c:v>-237.17364751488057</c:v>
                </c:pt>
                <c:pt idx="326">
                  <c:v>-237.44280392630492</c:v>
                </c:pt>
                <c:pt idx="327">
                  <c:v>-237.70824443208875</c:v>
                </c:pt>
                <c:pt idx="328">
                  <c:v>-237.97004551429163</c:v>
                </c:pt>
                <c:pt idx="329">
                  <c:v>-238.22828165465077</c:v>
                </c:pt>
                <c:pt idx="330">
                  <c:v>-238.48302539682248</c:v>
                </c:pt>
                <c:pt idx="331">
                  <c:v>-238.73434740641656</c:v>
                </c:pt>
                <c:pt idx="332">
                  <c:v>-238.98231652891076</c:v>
                </c:pt>
                <c:pt idx="333">
                  <c:v>-239.22699984552702</c:v>
                </c:pt>
                <c:pt idx="334">
                  <c:v>-239.46846272714987</c:v>
                </c:pt>
                <c:pt idx="335">
                  <c:v>-239.70676888636189</c:v>
                </c:pt>
                <c:pt idx="336">
                  <c:v>-239.94198042766976</c:v>
                </c:pt>
                <c:pt idx="337">
                  <c:v>-240.17415789599028</c:v>
                </c:pt>
                <c:pt idx="338">
                  <c:v>-240.403360323463</c:v>
                </c:pt>
                <c:pt idx="339">
                  <c:v>-240.62964527465402</c:v>
                </c:pt>
                <c:pt idx="340">
                  <c:v>-240.85306889021194</c:v>
                </c:pt>
                <c:pt idx="341">
                  <c:v>-241.07368592903498</c:v>
                </c:pt>
                <c:pt idx="342">
                  <c:v>-241.29154980900557</c:v>
                </c:pt>
                <c:pt idx="343">
                  <c:v>-241.50671264634681</c:v>
                </c:pt>
                <c:pt idx="344">
                  <c:v>-241.7192252936523</c:v>
                </c:pt>
                <c:pt idx="345">
                  <c:v>-241.92913737663943</c:v>
                </c:pt>
                <c:pt idx="346">
                  <c:v>-242.1364973296738</c:v>
                </c:pt>
                <c:pt idx="347">
                  <c:v>-242.34135243011039</c:v>
                </c:pt>
                <c:pt idx="348">
                  <c:v>-242.5437488314958</c:v>
                </c:pt>
                <c:pt idx="349">
                  <c:v>-242.74373159567321</c:v>
                </c:pt>
                <c:pt idx="350">
                  <c:v>-242.94134472383115</c:v>
                </c:pt>
                <c:pt idx="351">
                  <c:v>-243.13663118653426</c:v>
                </c:pt>
                <c:pt idx="352">
                  <c:v>-243.32963295277386</c:v>
                </c:pt>
                <c:pt idx="353">
                  <c:v>-243.52039101807406</c:v>
                </c:pt>
                <c:pt idx="354">
                  <c:v>-243.70894543168717</c:v>
                </c:pt>
                <c:pt idx="355">
                  <c:v>-243.89533532291239</c:v>
                </c:pt>
                <c:pt idx="356">
                  <c:v>-244.07959892656862</c:v>
                </c:pt>
                <c:pt idx="357">
                  <c:v>-244.26177360765234</c:v>
                </c:pt>
                <c:pt idx="358">
                  <c:v>-244.44189588520959</c:v>
                </c:pt>
                <c:pt idx="359">
                  <c:v>-244.62000145545016</c:v>
                </c:pt>
                <c:pt idx="360">
                  <c:v>-244.796125214131</c:v>
                </c:pt>
                <c:pt idx="361">
                  <c:v>-244.97030127823484</c:v>
                </c:pt>
                <c:pt idx="362">
                  <c:v>-245.142563006969</c:v>
                </c:pt>
                <c:pt idx="363">
                  <c:v>-245.31294302210799</c:v>
                </c:pt>
                <c:pt idx="364">
                  <c:v>-245.48147322770348</c:v>
                </c:pt>
                <c:pt idx="365">
                  <c:v>-245.64818482918329</c:v>
                </c:pt>
                <c:pt idx="366">
                  <c:v>-245.8131083518611</c:v>
                </c:pt>
                <c:pt idx="367">
                  <c:v>-245.97627365887712</c:v>
                </c:pt>
                <c:pt idx="368">
                  <c:v>-246.13770996858926</c:v>
                </c:pt>
                <c:pt idx="369">
                  <c:v>-246.29744587143432</c:v>
                </c:pt>
                <c:pt idx="370">
                  <c:v>-246.45550934627678</c:v>
                </c:pt>
                <c:pt idx="371">
                  <c:v>-246.61192777626303</c:v>
                </c:pt>
                <c:pt idx="372">
                  <c:v>-246.76672796419808</c:v>
                </c:pt>
                <c:pt idx="373">
                  <c:v>-246.91993614746067</c:v>
                </c:pt>
                <c:pt idx="374">
                  <c:v>-247.07157801247234</c:v>
                </c:pt>
                <c:pt idx="375">
                  <c:v>-247.22167870873625</c:v>
                </c:pt>
                <c:pt idx="376">
                  <c:v>-247.37026286245901</c:v>
                </c:pt>
                <c:pt idx="377">
                  <c:v>-247.51735458977078</c:v>
                </c:pt>
                <c:pt idx="378">
                  <c:v>-247.66297750955599</c:v>
                </c:pt>
                <c:pt idx="379">
                  <c:v>-247.80715475590836</c:v>
                </c:pt>
                <c:pt idx="380">
                  <c:v>-247.94990899022235</c:v>
                </c:pt>
                <c:pt idx="381">
                  <c:v>-248.09126241293276</c:v>
                </c:pt>
                <c:pt idx="382">
                  <c:v>-248.23123677491498</c:v>
                </c:pt>
                <c:pt idx="383">
                  <c:v>-248.36985338855584</c:v>
                </c:pt>
                <c:pt idx="384">
                  <c:v>-248.50713313850687</c:v>
                </c:pt>
                <c:pt idx="385">
                  <c:v>-248.6430964921293</c:v>
                </c:pt>
                <c:pt idx="386">
                  <c:v>-248.77776350964217</c:v>
                </c:pt>
                <c:pt idx="387">
                  <c:v>-248.91115385398115</c:v>
                </c:pt>
                <c:pt idx="388">
                  <c:v>-249.04328680037963</c:v>
                </c:pt>
                <c:pt idx="389">
                  <c:v>-249.17418124567928</c:v>
                </c:pt>
                <c:pt idx="390">
                  <c:v>-249.30385571737958</c:v>
                </c:pt>
                <c:pt idx="391">
                  <c:v>-249.43232838243409</c:v>
                </c:pt>
                <c:pt idx="392">
                  <c:v>-249.55961705580239</c:v>
                </c:pt>
                <c:pt idx="393">
                  <c:v>-249.68573920876406</c:v>
                </c:pt>
                <c:pt idx="394">
                  <c:v>-249.81071197700373</c:v>
                </c:pt>
                <c:pt idx="395">
                  <c:v>-249.934552168473</c:v>
                </c:pt>
                <c:pt idx="396">
                  <c:v>-250.05727627103715</c:v>
                </c:pt>
                <c:pt idx="397">
                  <c:v>-250.17890045991305</c:v>
                </c:pt>
                <c:pt idx="398">
                  <c:v>-250.29944060490448</c:v>
                </c:pt>
                <c:pt idx="399">
                  <c:v>-250.41891227744145</c:v>
                </c:pt>
                <c:pt idx="400">
                  <c:v>-250.53733075742988</c:v>
                </c:pt>
                <c:pt idx="401">
                  <c:v>-250.65471103991632</c:v>
                </c:pt>
                <c:pt idx="402">
                  <c:v>-250.7710678415749</c:v>
                </c:pt>
                <c:pt idx="403">
                  <c:v>-250.88641560702035</c:v>
                </c:pt>
                <c:pt idx="404">
                  <c:v>-251.00076851495413</c:v>
                </c:pt>
                <c:pt idx="405">
                  <c:v>-251.11414048414696</c:v>
                </c:pt>
                <c:pt idx="406">
                  <c:v>-251.22654517926361</c:v>
                </c:pt>
                <c:pt idx="407">
                  <c:v>-251.33799601653516</c:v>
                </c:pt>
                <c:pt idx="408">
                  <c:v>-251.44850616928196</c:v>
                </c:pt>
                <c:pt idx="409">
                  <c:v>-251.55808857329308</c:v>
                </c:pt>
                <c:pt idx="410">
                  <c:v>-251.66675593206554</c:v>
                </c:pt>
                <c:pt idx="411">
                  <c:v>-251.77452072190812</c:v>
                </c:pt>
                <c:pt idx="412">
                  <c:v>-251.88139519691345</c:v>
                </c:pt>
                <c:pt idx="413">
                  <c:v>-251.98739139380214</c:v>
                </c:pt>
                <c:pt idx="414">
                  <c:v>-252.09252113664331</c:v>
                </c:pt>
                <c:pt idx="415">
                  <c:v>-252.19679604145415</c:v>
                </c:pt>
                <c:pt idx="416">
                  <c:v>-252.3002275206828</c:v>
                </c:pt>
                <c:pt idx="417">
                  <c:v>-252.40282678757814</c:v>
                </c:pt>
                <c:pt idx="418">
                  <c:v>-252.50460486044841</c:v>
                </c:pt>
                <c:pt idx="419">
                  <c:v>-252.60557256681381</c:v>
                </c:pt>
                <c:pt idx="420">
                  <c:v>-252.70574054745418</c:v>
                </c:pt>
                <c:pt idx="421">
                  <c:v>-252.80511926035655</c:v>
                </c:pt>
                <c:pt idx="422">
                  <c:v>-252.90371898456362</c:v>
                </c:pt>
                <c:pt idx="423">
                  <c:v>-253.00154982392795</c:v>
                </c:pt>
                <c:pt idx="424">
                  <c:v>-253.09862171077245</c:v>
                </c:pt>
                <c:pt idx="425">
                  <c:v>-253.1949444094617</c:v>
                </c:pt>
                <c:pt idx="426">
                  <c:v>-253.29052751988519</c:v>
                </c:pt>
                <c:pt idx="427">
                  <c:v>-253.38538048085593</c:v>
                </c:pt>
                <c:pt idx="428">
                  <c:v>-253.47951257342609</c:v>
                </c:pt>
                <c:pt idx="429">
                  <c:v>-253.57293292412243</c:v>
                </c:pt>
                <c:pt idx="430">
                  <c:v>-253.66565050810345</c:v>
                </c:pt>
                <c:pt idx="431">
                  <c:v>-253.75767415224092</c:v>
                </c:pt>
                <c:pt idx="432">
                  <c:v>-253.84901253812697</c:v>
                </c:pt>
                <c:pt idx="433">
                  <c:v>-253.93967420500965</c:v>
                </c:pt>
                <c:pt idx="434">
                  <c:v>-254.02966755265882</c:v>
                </c:pt>
                <c:pt idx="435">
                  <c:v>-254.11900084416345</c:v>
                </c:pt>
                <c:pt idx="436">
                  <c:v>-254.20768220866339</c:v>
                </c:pt>
                <c:pt idx="437">
                  <c:v>-254.29571964401623</c:v>
                </c:pt>
                <c:pt idx="438">
                  <c:v>-254.38312101940221</c:v>
                </c:pt>
                <c:pt idx="439">
                  <c:v>-254.46989407786754</c:v>
                </c:pt>
                <c:pt idx="440">
                  <c:v>-254.55604643880872</c:v>
                </c:pt>
                <c:pt idx="441">
                  <c:v>-254.64158560039934</c:v>
                </c:pt>
                <c:pt idx="442">
                  <c:v>-254.72651894196036</c:v>
                </c:pt>
                <c:pt idx="443">
                  <c:v>-254.81085372627587</c:v>
                </c:pt>
                <c:pt idx="444">
                  <c:v>-254.89459710185554</c:v>
                </c:pt>
                <c:pt idx="445">
                  <c:v>-254.97775610514552</c:v>
                </c:pt>
                <c:pt idx="446">
                  <c:v>-255.06033766268837</c:v>
                </c:pt>
                <c:pt idx="447">
                  <c:v>-255.14234859323426</c:v>
                </c:pt>
                <c:pt idx="448">
                  <c:v>-255.22379560980409</c:v>
                </c:pt>
                <c:pt idx="449">
                  <c:v>-255.30468532170613</c:v>
                </c:pt>
                <c:pt idx="450">
                  <c:v>-255.38502423650709</c:v>
                </c:pt>
                <c:pt idx="451">
                  <c:v>-255.46481876195901</c:v>
                </c:pt>
                <c:pt idx="452">
                  <c:v>-255.54407520788317</c:v>
                </c:pt>
                <c:pt idx="453">
                  <c:v>-255.62279978801189</c:v>
                </c:pt>
                <c:pt idx="454">
                  <c:v>-255.7009986217893</c:v>
                </c:pt>
                <c:pt idx="455">
                  <c:v>-255.77867773613244</c:v>
                </c:pt>
                <c:pt idx="456">
                  <c:v>-255.85584306715344</c:v>
                </c:pt>
                <c:pt idx="457">
                  <c:v>-255.93250046184386</c:v>
                </c:pt>
                <c:pt idx="458">
                  <c:v>-256.00865567972176</c:v>
                </c:pt>
                <c:pt idx="459">
                  <c:v>-256.0843143944436</c:v>
                </c:pt>
                <c:pt idx="460">
                  <c:v>-256.15948219537995</c:v>
                </c:pt>
                <c:pt idx="461">
                  <c:v>-256.23416458915796</c:v>
                </c:pt>
                <c:pt idx="462">
                  <c:v>-256.30836700116981</c:v>
                </c:pt>
                <c:pt idx="463">
                  <c:v>-256.38209477704919</c:v>
                </c:pt>
                <c:pt idx="464">
                  <c:v>-256.45535318411555</c:v>
                </c:pt>
                <c:pt idx="465">
                  <c:v>-256.52814741278775</c:v>
                </c:pt>
                <c:pt idx="466">
                  <c:v>-256.60048257796728</c:v>
                </c:pt>
                <c:pt idx="467">
                  <c:v>-256.67236372039224</c:v>
                </c:pt>
                <c:pt idx="468">
                  <c:v>-256.74379580796278</c:v>
                </c:pt>
                <c:pt idx="469">
                  <c:v>-256.81478373703783</c:v>
                </c:pt>
                <c:pt idx="470">
                  <c:v>-256.88533233370538</c:v>
                </c:pt>
                <c:pt idx="471">
                  <c:v>-256.95544635502546</c:v>
                </c:pt>
                <c:pt idx="472">
                  <c:v>-257.02513049024731</c:v>
                </c:pt>
                <c:pt idx="473">
                  <c:v>-257.09438936200121</c:v>
                </c:pt>
                <c:pt idx="474">
                  <c:v>-257.16322752746532</c:v>
                </c:pt>
                <c:pt idx="475">
                  <c:v>-257.23164947950863</c:v>
                </c:pt>
                <c:pt idx="476">
                  <c:v>-257.2996596478099</c:v>
                </c:pt>
                <c:pt idx="477">
                  <c:v>-257.36726239995397</c:v>
                </c:pt>
                <c:pt idx="478">
                  <c:v>-257.43446204250512</c:v>
                </c:pt>
                <c:pt idx="479">
                  <c:v>-257.50126282205883</c:v>
                </c:pt>
                <c:pt idx="480">
                  <c:v>-257.56766892627195</c:v>
                </c:pt>
                <c:pt idx="481">
                  <c:v>-257.63368448487154</c:v>
                </c:pt>
                <c:pt idx="482">
                  <c:v>-257.69931357064422</c:v>
                </c:pt>
                <c:pt idx="483">
                  <c:v>-257.76456020040411</c:v>
                </c:pt>
                <c:pt idx="484">
                  <c:v>-257.82942833594268</c:v>
                </c:pt>
                <c:pt idx="485">
                  <c:v>-257.89392188495862</c:v>
                </c:pt>
                <c:pt idx="486">
                  <c:v>-257.9580447019693</c:v>
                </c:pt>
                <c:pt idx="487">
                  <c:v>-258.02180058920413</c:v>
                </c:pt>
                <c:pt idx="488">
                  <c:v>-258.08519329748015</c:v>
                </c:pt>
                <c:pt idx="489">
                  <c:v>-258.1482265270601</c:v>
                </c:pt>
                <c:pt idx="490">
                  <c:v>-258.21090392849351</c:v>
                </c:pt>
                <c:pt idx="491">
                  <c:v>-258.27322910344145</c:v>
                </c:pt>
                <c:pt idx="492">
                  <c:v>-258.33520560548487</c:v>
                </c:pt>
                <c:pt idx="493">
                  <c:v>-258.39683694091707</c:v>
                </c:pt>
                <c:pt idx="494">
                  <c:v>-258.45812656952069</c:v>
                </c:pt>
                <c:pt idx="495">
                  <c:v>-258.51907790532977</c:v>
                </c:pt>
                <c:pt idx="496">
                  <c:v>-258.57969431737666</c:v>
                </c:pt>
                <c:pt idx="497">
                  <c:v>-258.63997913042488</c:v>
                </c:pt>
                <c:pt idx="498">
                  <c:v>-258.69993562568737</c:v>
                </c:pt>
                <c:pt idx="499">
                  <c:v>-258.7595670415314</c:v>
                </c:pt>
                <c:pt idx="500">
                  <c:v>-258.81887657416934</c:v>
                </c:pt>
                <c:pt idx="501">
                  <c:v>-258.87786737833716</c:v>
                </c:pt>
                <c:pt idx="502">
                  <c:v>-258.93654256795878</c:v>
                </c:pt>
                <c:pt idx="503">
                  <c:v>-258.99490521679883</c:v>
                </c:pt>
                <c:pt idx="504">
                  <c:v>-259.05295835910243</c:v>
                </c:pt>
                <c:pt idx="505">
                  <c:v>-259.11070499022321</c:v>
                </c:pt>
                <c:pt idx="506">
                  <c:v>-259.16814806723903</c:v>
                </c:pt>
                <c:pt idx="507">
                  <c:v>-259.22529050955694</c:v>
                </c:pt>
                <c:pt idx="508">
                  <c:v>-259.28213519950577</c:v>
                </c:pt>
                <c:pt idx="509">
                  <c:v>-259.33868498291849</c:v>
                </c:pt>
                <c:pt idx="510">
                  <c:v>-259.39494266970337</c:v>
                </c:pt>
                <c:pt idx="511">
                  <c:v>-259.45091103440456</c:v>
                </c:pt>
                <c:pt idx="512">
                  <c:v>-259.50659281675223</c:v>
                </c:pt>
                <c:pt idx="513">
                  <c:v>-259.56199072220261</c:v>
                </c:pt>
                <c:pt idx="514">
                  <c:v>-259.61710742246828</c:v>
                </c:pt>
                <c:pt idx="515">
                  <c:v>-259.67194555603828</c:v>
                </c:pt>
                <c:pt idx="516">
                  <c:v>-259.72650772868911</c:v>
                </c:pt>
                <c:pt idx="517">
                  <c:v>-259.78079651398622</c:v>
                </c:pt>
                <c:pt idx="518">
                  <c:v>-259.83481445377646</c:v>
                </c:pt>
                <c:pt idx="519">
                  <c:v>-259.88856405867125</c:v>
                </c:pt>
                <c:pt idx="520">
                  <c:v>-259.94204780852169</c:v>
                </c:pt>
                <c:pt idx="521">
                  <c:v>-259.99526815288448</c:v>
                </c:pt>
                <c:pt idx="522">
                  <c:v>-260.04822751147947</c:v>
                </c:pt>
                <c:pt idx="523">
                  <c:v>-260.1009282746395</c:v>
                </c:pt>
                <c:pt idx="524">
                  <c:v>-260.15337280375189</c:v>
                </c:pt>
                <c:pt idx="525">
                  <c:v>-260.2055634316917</c:v>
                </c:pt>
                <c:pt idx="526">
                  <c:v>-260.25750246324804</c:v>
                </c:pt>
                <c:pt idx="527">
                  <c:v>-260.30919217554208</c:v>
                </c:pt>
                <c:pt idx="528">
                  <c:v>-260.36063481843814</c:v>
                </c:pt>
                <c:pt idx="529">
                  <c:v>-260.41183261494734</c:v>
                </c:pt>
                <c:pt idx="530">
                  <c:v>-260.46278776162416</c:v>
                </c:pt>
                <c:pt idx="531">
                  <c:v>-260.51350242895614</c:v>
                </c:pt>
                <c:pt idx="532">
                  <c:v>-260.56397876174657</c:v>
                </c:pt>
                <c:pt idx="533">
                  <c:v>-260.61421887949052</c:v>
                </c:pt>
                <c:pt idx="534">
                  <c:v>-260.66422487674481</c:v>
                </c:pt>
                <c:pt idx="535">
                  <c:v>-260.71399882349056</c:v>
                </c:pt>
                <c:pt idx="536">
                  <c:v>-260.76354276549074</c:v>
                </c:pt>
                <c:pt idx="537">
                  <c:v>-260.81285872464025</c:v>
                </c:pt>
                <c:pt idx="538">
                  <c:v>-260.8619486993112</c:v>
                </c:pt>
                <c:pt idx="539">
                  <c:v>-260.91081466469109</c:v>
                </c:pt>
                <c:pt idx="540">
                  <c:v>-260.95945857311619</c:v>
                </c:pt>
                <c:pt idx="541">
                  <c:v>-261.0078823543987</c:v>
                </c:pt>
                <c:pt idx="542">
                  <c:v>-261.05608791614839</c:v>
                </c:pt>
                <c:pt idx="543">
                  <c:v>-261.10407714408876</c:v>
                </c:pt>
                <c:pt idx="544">
                  <c:v>-261.15185190236838</c:v>
                </c:pt>
                <c:pt idx="545">
                  <c:v>-261.19941403386588</c:v>
                </c:pt>
                <c:pt idx="546">
                  <c:v>-261.24676536049094</c:v>
                </c:pt>
                <c:pt idx="547">
                  <c:v>-261.2939076834794</c:v>
                </c:pt>
                <c:pt idx="548">
                  <c:v>-261.34084278368414</c:v>
                </c:pt>
                <c:pt idx="549">
                  <c:v>-261.38757242186023</c:v>
                </c:pt>
                <c:pt idx="550">
                  <c:v>-261.43409833894611</c:v>
                </c:pt>
                <c:pt idx="551">
                  <c:v>-261.48042225633992</c:v>
                </c:pt>
                <c:pt idx="552">
                  <c:v>-261.52654587617064</c:v>
                </c:pt>
                <c:pt idx="553">
                  <c:v>-261.57247088156578</c:v>
                </c:pt>
                <c:pt idx="554">
                  <c:v>-261.61819893691381</c:v>
                </c:pt>
                <c:pt idx="555">
                  <c:v>-261.66373168812254</c:v>
                </c:pt>
                <c:pt idx="556">
                  <c:v>-261.70907076287358</c:v>
                </c:pt>
                <c:pt idx="557">
                  <c:v>-261.75421777087183</c:v>
                </c:pt>
                <c:pt idx="558">
                  <c:v>-261.79917430409199</c:v>
                </c:pt>
                <c:pt idx="559">
                  <c:v>-261.84394193702025</c:v>
                </c:pt>
                <c:pt idx="560">
                  <c:v>-261.88852222689218</c:v>
                </c:pt>
                <c:pt idx="561">
                  <c:v>-261.932916713927</c:v>
                </c:pt>
                <c:pt idx="562">
                  <c:v>-261.9771269215579</c:v>
                </c:pt>
                <c:pt idx="563">
                  <c:v>-262.02115435665883</c:v>
                </c:pt>
                <c:pt idx="564">
                  <c:v>-262.06500050976729</c:v>
                </c:pt>
                <c:pt idx="565">
                  <c:v>-262.10866685530402</c:v>
                </c:pt>
                <c:pt idx="566">
                  <c:v>-262.15215485178868</c:v>
                </c:pt>
                <c:pt idx="567">
                  <c:v>-262.19546594205246</c:v>
                </c:pt>
                <c:pt idx="568">
                  <c:v>-262.23860155344744</c:v>
                </c:pt>
                <c:pt idx="569">
                  <c:v>-262.28156309805172</c:v>
                </c:pt>
                <c:pt idx="570">
                  <c:v>-262.32435197287282</c:v>
                </c:pt>
                <c:pt idx="571">
                  <c:v>-262.36696956004619</c:v>
                </c:pt>
                <c:pt idx="572">
                  <c:v>-262.40941722703212</c:v>
                </c:pt>
                <c:pt idx="573">
                  <c:v>-262.45169632680825</c:v>
                </c:pt>
                <c:pt idx="574">
                  <c:v>-262.49380819806015</c:v>
                </c:pt>
                <c:pt idx="575">
                  <c:v>-262.53575416536825</c:v>
                </c:pt>
                <c:pt idx="576">
                  <c:v>-262.57753553939187</c:v>
                </c:pt>
                <c:pt idx="577">
                  <c:v>-262.61915361705087</c:v>
                </c:pt>
                <c:pt idx="578">
                  <c:v>-262.66060968170422</c:v>
                </c:pt>
                <c:pt idx="579">
                  <c:v>-262.70190500332512</c:v>
                </c:pt>
                <c:pt idx="580">
                  <c:v>-262.74304083867514</c:v>
                </c:pt>
                <c:pt idx="581">
                  <c:v>-262.7840184314735</c:v>
                </c:pt>
                <c:pt idx="582">
                  <c:v>-262.82483901256563</c:v>
                </c:pt>
                <c:pt idx="583">
                  <c:v>-262.86550380008805</c:v>
                </c:pt>
                <c:pt idx="584">
                  <c:v>-262.90601399963117</c:v>
                </c:pt>
                <c:pt idx="585">
                  <c:v>-262.94637080439929</c:v>
                </c:pt>
                <c:pt idx="586">
                  <c:v>-262.9865753953685</c:v>
                </c:pt>
                <c:pt idx="587">
                  <c:v>-263.02662894144225</c:v>
                </c:pt>
                <c:pt idx="588">
                  <c:v>-263.0665325996041</c:v>
                </c:pt>
                <c:pt idx="589">
                  <c:v>-263.10628751506835</c:v>
                </c:pt>
                <c:pt idx="590">
                  <c:v>-263.1458948214289</c:v>
                </c:pt>
                <c:pt idx="591">
                  <c:v>-263.18535564080497</c:v>
                </c:pt>
                <c:pt idx="592">
                  <c:v>-263.22467108398541</c:v>
                </c:pt>
                <c:pt idx="593">
                  <c:v>-263.26384225057075</c:v>
                </c:pt>
                <c:pt idx="594">
                  <c:v>-263.30287022911233</c:v>
                </c:pt>
                <c:pt idx="595">
                  <c:v>-263.34175609725065</c:v>
                </c:pt>
                <c:pt idx="596">
                  <c:v>-263.38050092185057</c:v>
                </c:pt>
                <c:pt idx="597">
                  <c:v>-263.41910575913516</c:v>
                </c:pt>
                <c:pt idx="598">
                  <c:v>-263.45757165481717</c:v>
                </c:pt>
                <c:pt idx="599">
                  <c:v>-263.49589964422876</c:v>
                </c:pt>
                <c:pt idx="600">
                  <c:v>-263.53409075244952</c:v>
                </c:pt>
                <c:pt idx="601">
                  <c:v>-263.57214599443216</c:v>
                </c:pt>
                <c:pt idx="602">
                  <c:v>-263.61006637512662</c:v>
                </c:pt>
                <c:pt idx="603">
                  <c:v>-263.64785288960235</c:v>
                </c:pt>
                <c:pt idx="604">
                  <c:v>-263.68550652316895</c:v>
                </c:pt>
                <c:pt idx="605">
                  <c:v>-263.72302825149484</c:v>
                </c:pt>
                <c:pt idx="606">
                  <c:v>-265.45000543535076</c:v>
                </c:pt>
                <c:pt idx="607">
                  <c:v>-266.94265770320379</c:v>
                </c:pt>
                <c:pt idx="608">
                  <c:v>-268.26383845759335</c:v>
                </c:pt>
                <c:pt idx="609">
                  <c:v>-269.45567437824621</c:v>
                </c:pt>
                <c:pt idx="610">
                  <c:v>-270.54743434325724</c:v>
                </c:pt>
                <c:pt idx="611">
                  <c:v>-271.56007165320904</c:v>
                </c:pt>
                <c:pt idx="612">
                  <c:v>-272.50897035662609</c:v>
                </c:pt>
                <c:pt idx="613">
                  <c:v>-273.40567198037132</c:v>
                </c:pt>
                <c:pt idx="614">
                  <c:v>-274.25899813851441</c:v>
                </c:pt>
                <c:pt idx="615">
                  <c:v>-275.07580181721085</c:v>
                </c:pt>
                <c:pt idx="616">
                  <c:v>-275.86148303782079</c:v>
                </c:pt>
                <c:pt idx="617">
                  <c:v>-276.62035077403846</c:v>
                </c:pt>
                <c:pt idx="618">
                  <c:v>-276.9450691900293</c:v>
                </c:pt>
                <c:pt idx="619">
                  <c:v>-277.26526305466984</c:v>
                </c:pt>
                <c:pt idx="620">
                  <c:v>-277.58116827919832</c:v>
                </c:pt>
                <c:pt idx="621">
                  <c:v>-277.89300293926817</c:v>
                </c:pt>
                <c:pt idx="622">
                  <c:v>-278.20096890060222</c:v>
                </c:pt>
                <c:pt idx="623">
                  <c:v>-278.50525327061195</c:v>
                </c:pt>
                <c:pt idx="624">
                  <c:v>-278.80602969733701</c:v>
                </c:pt>
                <c:pt idx="625">
                  <c:v>-279.10345953411735</c:v>
                </c:pt>
                <c:pt idx="626">
                  <c:v>-279.39769288591674</c:v>
                </c:pt>
                <c:pt idx="627">
                  <c:v>-279.6888695510944</c:v>
                </c:pt>
                <c:pt idx="628">
                  <c:v>-279.97711987061479</c:v>
                </c:pt>
                <c:pt idx="629">
                  <c:v>-280.26256549513829</c:v>
                </c:pt>
                <c:pt idx="630">
                  <c:v>-280.54532007911115</c:v>
                </c:pt>
                <c:pt idx="631">
                  <c:v>-280.82548990983389</c:v>
                </c:pt>
                <c:pt idx="632">
                  <c:v>-281.10317447850548</c:v>
                </c:pt>
                <c:pt idx="633">
                  <c:v>-281.37846699939337</c:v>
                </c:pt>
                <c:pt idx="634">
                  <c:v>-281.65145488254541</c:v>
                </c:pt>
                <c:pt idx="635">
                  <c:v>-281.92222016482219</c:v>
                </c:pt>
                <c:pt idx="636">
                  <c:v>-282.1908399034761</c:v>
                </c:pt>
                <c:pt idx="637">
                  <c:v>-282.45738653601876</c:v>
                </c:pt>
                <c:pt idx="638">
                  <c:v>-282.72192820969809</c:v>
                </c:pt>
                <c:pt idx="639">
                  <c:v>-282.98452908353761</c:v>
                </c:pt>
                <c:pt idx="640">
                  <c:v>-283.24524960556664</c:v>
                </c:pt>
                <c:pt idx="641">
                  <c:v>-283.5041467675855</c:v>
                </c:pt>
                <c:pt idx="642">
                  <c:v>-283.76127433956134</c:v>
                </c:pt>
                <c:pt idx="643">
                  <c:v>-284.01668308552848</c:v>
                </c:pt>
                <c:pt idx="644">
                  <c:v>-284.2704209626724</c:v>
                </c:pt>
                <c:pt idx="645">
                  <c:v>-284.52253330510587</c:v>
                </c:pt>
                <c:pt idx="646">
                  <c:v>-284.77306299369093</c:v>
                </c:pt>
                <c:pt idx="647">
                  <c:v>-285.0220506131264</c:v>
                </c:pt>
                <c:pt idx="648">
                  <c:v>-285.26953459740093</c:v>
                </c:pt>
                <c:pt idx="649">
                  <c:v>-285.51555136460149</c:v>
                </c:pt>
                <c:pt idx="650">
                  <c:v>-285.76013544197525</c:v>
                </c:pt>
                <c:pt idx="651">
                  <c:v>-286.00331958205481</c:v>
                </c:pt>
                <c:pt idx="652">
                  <c:v>-286.24513487058181</c:v>
                </c:pt>
                <c:pt idx="653">
                  <c:v>-286.48561082689486</c:v>
                </c:pt>
                <c:pt idx="654">
                  <c:v>-286.72477549738755</c:v>
                </c:pt>
                <c:pt idx="655">
                  <c:v>-286.96265554258582</c:v>
                </c:pt>
                <c:pt idx="656">
                  <c:v>-287.19927631834571</c:v>
                </c:pt>
                <c:pt idx="657">
                  <c:v>-287.43466195162813</c:v>
                </c:pt>
                <c:pt idx="658">
                  <c:v>-287.66883541126572</c:v>
                </c:pt>
                <c:pt idx="659">
                  <c:v>-287.90181857410283</c:v>
                </c:pt>
                <c:pt idx="660">
                  <c:v>-288.13363228685529</c:v>
                </c:pt>
                <c:pt idx="661">
                  <c:v>-288.36429642400776</c:v>
                </c:pt>
                <c:pt idx="662">
                  <c:v>-288.59382994203997</c:v>
                </c:pt>
                <c:pt idx="663">
                  <c:v>-288.8222509302484</c:v>
                </c:pt>
                <c:pt idx="664">
                  <c:v>-289.049576658408</c:v>
                </c:pt>
                <c:pt idx="665">
                  <c:v>-289.27582362149963</c:v>
                </c:pt>
                <c:pt idx="666">
                  <c:v>-289.50100758170879</c:v>
                </c:pt>
                <c:pt idx="667">
                  <c:v>-289.72514360788693</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2.7267627125696077</c:v>
                </c:pt>
                <c:pt idx="1">
                  <c:v>3.0365761656734125</c:v>
                </c:pt>
                <c:pt idx="2">
                  <c:v>3.3465060789244867</c:v>
                </c:pt>
                <c:pt idx="3">
                  <c:v>3.6565529020421104</c:v>
                </c:pt>
                <c:pt idx="4">
                  <c:v>3.9667170851798086</c:v>
                </c:pt>
                <c:pt idx="5">
                  <c:v>4.2769990789275534</c:v>
                </c:pt>
                <c:pt idx="6">
                  <c:v>4.5873993343139166</c:v>
                </c:pt>
                <c:pt idx="7">
                  <c:v>4.8979183028082653</c:v>
                </c:pt>
                <c:pt idx="8">
                  <c:v>5.2085564363229562</c:v>
                </c:pt>
                <c:pt idx="9">
                  <c:v>5.5193141872154934</c:v>
                </c:pt>
                <c:pt idx="10">
                  <c:v>5.8301920082907595</c:v>
                </c:pt>
                <c:pt idx="11">
                  <c:v>6.1411903528031919</c:v>
                </c:pt>
                <c:pt idx="12">
                  <c:v>6.4523096744589807</c:v>
                </c:pt>
                <c:pt idx="13">
                  <c:v>6.7635504274182949</c:v>
                </c:pt>
                <c:pt idx="14">
                  <c:v>7.0749130662974729</c:v>
                </c:pt>
                <c:pt idx="15">
                  <c:v>7.3863980461712329</c:v>
                </c:pt>
                <c:pt idx="16">
                  <c:v>7.6980058225749133</c:v>
                </c:pt>
                <c:pt idx="17">
                  <c:v>8.0097368515066805</c:v>
                </c:pt>
                <c:pt idx="18">
                  <c:v>8.3215915894297421</c:v>
                </c:pt>
                <c:pt idx="19">
                  <c:v>8.6335704932745969</c:v>
                </c:pt>
                <c:pt idx="20">
                  <c:v>8.9456740204412633</c:v>
                </c:pt>
                <c:pt idx="21">
                  <c:v>9.2579026288015083</c:v>
                </c:pt>
                <c:pt idx="22">
                  <c:v>9.5702567767011075</c:v>
                </c:pt>
                <c:pt idx="23">
                  <c:v>9.7534179625585899</c:v>
                </c:pt>
                <c:pt idx="24">
                  <c:v>9.8686597453251945</c:v>
                </c:pt>
                <c:pt idx="25">
                  <c:v>9.9840239326631099</c:v>
                </c:pt>
                <c:pt idx="26">
                  <c:v>10.099510711522376</c:v>
                </c:pt>
                <c:pt idx="27">
                  <c:v>10.215120269242114</c:v>
                </c:pt>
                <c:pt idx="28">
                  <c:v>10.33085279355152</c:v>
                </c:pt>
                <c:pt idx="29">
                  <c:v>10.446708472570874</c:v>
                </c:pt>
                <c:pt idx="30">
                  <c:v>10.562687494812529</c:v>
                </c:pt>
                <c:pt idx="31">
                  <c:v>10.678790049181929</c:v>
                </c:pt>
                <c:pt idx="32">
                  <c:v>10.795016324978612</c:v>
                </c:pt>
                <c:pt idx="33">
                  <c:v>10.911366511897223</c:v>
                </c:pt>
                <c:pt idx="34">
                  <c:v>11.02784080002853</c:v>
                </c:pt>
                <c:pt idx="35">
                  <c:v>11.14443937986044</c:v>
                </c:pt>
                <c:pt idx="36">
                  <c:v>11.261162442279028</c:v>
                </c:pt>
                <c:pt idx="37">
                  <c:v>11.378010178569548</c:v>
                </c:pt>
                <c:pt idx="38">
                  <c:v>11.494982780417482</c:v>
                </c:pt>
                <c:pt idx="39">
                  <c:v>11.612080439909546</c:v>
                </c:pt>
                <c:pt idx="40">
                  <c:v>11.729303349534746</c:v>
                </c:pt>
                <c:pt idx="41">
                  <c:v>11.846651702185403</c:v>
                </c:pt>
                <c:pt idx="42">
                  <c:v>11.9641256911582</c:v>
                </c:pt>
                <c:pt idx="43">
                  <c:v>12.081725510155232</c:v>
                </c:pt>
                <c:pt idx="44">
                  <c:v>12.199451353285031</c:v>
                </c:pt>
                <c:pt idx="45">
                  <c:v>12.317303415063639</c:v>
                </c:pt>
                <c:pt idx="46">
                  <c:v>12.435281890415666</c:v>
                </c:pt>
                <c:pt idx="47">
                  <c:v>12.553386974675321</c:v>
                </c:pt>
                <c:pt idx="48">
                  <c:v>12.671618863587494</c:v>
                </c:pt>
                <c:pt idx="49">
                  <c:v>12.789977753308824</c:v>
                </c:pt>
                <c:pt idx="50">
                  <c:v>12.908463840408736</c:v>
                </c:pt>
                <c:pt idx="51">
                  <c:v>13.02707732187055</c:v>
                </c:pt>
                <c:pt idx="52">
                  <c:v>13.14581839509254</c:v>
                </c:pt>
                <c:pt idx="53">
                  <c:v>13.264687257889001</c:v>
                </c:pt>
                <c:pt idx="54">
                  <c:v>13.383684108491343</c:v>
                </c:pt>
                <c:pt idx="55">
                  <c:v>13.502809145549167</c:v>
                </c:pt>
                <c:pt idx="56">
                  <c:v>13.622062568131362</c:v>
                </c:pt>
                <c:pt idx="57">
                  <c:v>13.74144457572719</c:v>
                </c:pt>
                <c:pt idx="58">
                  <c:v>13.860955368247385</c:v>
                </c:pt>
                <c:pt idx="59">
                  <c:v>13.980595146025243</c:v>
                </c:pt>
                <c:pt idx="60">
                  <c:v>14.100364109817736</c:v>
                </c:pt>
                <c:pt idx="61">
                  <c:v>14.220262460806598</c:v>
                </c:pt>
                <c:pt idx="62">
                  <c:v>14.340290400599464</c:v>
                </c:pt>
                <c:pt idx="63">
                  <c:v>14.460448131230951</c:v>
                </c:pt>
                <c:pt idx="64">
                  <c:v>14.580735855163788</c:v>
                </c:pt>
                <c:pt idx="65">
                  <c:v>14.701153775289939</c:v>
                </c:pt>
                <c:pt idx="66">
                  <c:v>14.821702094931721</c:v>
                </c:pt>
                <c:pt idx="67">
                  <c:v>14.942381017842923</c:v>
                </c:pt>
                <c:pt idx="68">
                  <c:v>15.063190748209946</c:v>
                </c:pt>
                <c:pt idx="69">
                  <c:v>15.184131490652938</c:v>
                </c:pt>
                <c:pt idx="70">
                  <c:v>15.305203450226923</c:v>
                </c:pt>
                <c:pt idx="71">
                  <c:v>15.426406832422954</c:v>
                </c:pt>
                <c:pt idx="72">
                  <c:v>15.547741843169238</c:v>
                </c:pt>
                <c:pt idx="73">
                  <c:v>15.669208688832292</c:v>
                </c:pt>
                <c:pt idx="74">
                  <c:v>15.790807576218111</c:v>
                </c:pt>
                <c:pt idx="75">
                  <c:v>15.912538712573307</c:v>
                </c:pt>
                <c:pt idx="76">
                  <c:v>16.034402305586266</c:v>
                </c:pt>
                <c:pt idx="77">
                  <c:v>16.156398563388311</c:v>
                </c:pt>
                <c:pt idx="78">
                  <c:v>16.278527694554885</c:v>
                </c:pt>
                <c:pt idx="79">
                  <c:v>16.400789908106706</c:v>
                </c:pt>
                <c:pt idx="80">
                  <c:v>16.523185413510941</c:v>
                </c:pt>
                <c:pt idx="81">
                  <c:v>16.645714420682385</c:v>
                </c:pt>
                <c:pt idx="82">
                  <c:v>16.768377139984651</c:v>
                </c:pt>
                <c:pt idx="83">
                  <c:v>16.891173782231348</c:v>
                </c:pt>
                <c:pt idx="84">
                  <c:v>17.014104558687269</c:v>
                </c:pt>
                <c:pt idx="85">
                  <c:v>17.137169681069579</c:v>
                </c:pt>
                <c:pt idx="86">
                  <c:v>17.260369361549031</c:v>
                </c:pt>
                <c:pt idx="87">
                  <c:v>17.383703812751143</c:v>
                </c:pt>
                <c:pt idx="88">
                  <c:v>17.507173247757425</c:v>
                </c:pt>
                <c:pt idx="89">
                  <c:v>17.630777880106553</c:v>
                </c:pt>
                <c:pt idx="90">
                  <c:v>17.754517923795621</c:v>
                </c:pt>
                <c:pt idx="91">
                  <c:v>17.878393593281345</c:v>
                </c:pt>
                <c:pt idx="92">
                  <c:v>18.002405103481262</c:v>
                </c:pt>
                <c:pt idx="93">
                  <c:v>18.126552669774966</c:v>
                </c:pt>
                <c:pt idx="94">
                  <c:v>18.250836508005353</c:v>
                </c:pt>
                <c:pt idx="95">
                  <c:v>18.375256834479838</c:v>
                </c:pt>
                <c:pt idx="96">
                  <c:v>18.499813865971582</c:v>
                </c:pt>
                <c:pt idx="97">
                  <c:v>18.624507819720741</c:v>
                </c:pt>
                <c:pt idx="98">
                  <c:v>18.749338913435711</c:v>
                </c:pt>
                <c:pt idx="99">
                  <c:v>18.874307365294385</c:v>
                </c:pt>
                <c:pt idx="100">
                  <c:v>18.999413393945368</c:v>
                </c:pt>
                <c:pt idx="101">
                  <c:v>19.124657218509292</c:v>
                </c:pt>
                <c:pt idx="102">
                  <c:v>19.250039058580011</c:v>
                </c:pt>
                <c:pt idx="103">
                  <c:v>19.375559134225913</c:v>
                </c:pt>
                <c:pt idx="104">
                  <c:v>19.50121766599117</c:v>
                </c:pt>
                <c:pt idx="105">
                  <c:v>19.627014874897007</c:v>
                </c:pt>
                <c:pt idx="106">
                  <c:v>19.752950982442986</c:v>
                </c:pt>
                <c:pt idx="107">
                  <c:v>19.87902621060827</c:v>
                </c:pt>
                <c:pt idx="108">
                  <c:v>20.005240781852944</c:v>
                </c:pt>
                <c:pt idx="109">
                  <c:v>20.131594919119255</c:v>
                </c:pt>
                <c:pt idx="110">
                  <c:v>20.258088845832944</c:v>
                </c:pt>
                <c:pt idx="111">
                  <c:v>20.384722785904522</c:v>
                </c:pt>
                <c:pt idx="112">
                  <c:v>20.511496963730583</c:v>
                </c:pt>
                <c:pt idx="113">
                  <c:v>20.638411604195102</c:v>
                </c:pt>
                <c:pt idx="114">
                  <c:v>20.765466932670744</c:v>
                </c:pt>
                <c:pt idx="115">
                  <c:v>20.892663175020175</c:v>
                </c:pt>
                <c:pt idx="116">
                  <c:v>21.020000557597406</c:v>
                </c:pt>
                <c:pt idx="117">
                  <c:v>21.147479307249071</c:v>
                </c:pt>
                <c:pt idx="118">
                  <c:v>21.275099651315802</c:v>
                </c:pt>
                <c:pt idx="119">
                  <c:v>21.402861817633507</c:v>
                </c:pt>
                <c:pt idx="120">
                  <c:v>21.530766034534775</c:v>
                </c:pt>
                <c:pt idx="121">
                  <c:v>21.658812530850135</c:v>
                </c:pt>
                <c:pt idx="122">
                  <c:v>21.787001535909457</c:v>
                </c:pt>
                <c:pt idx="123">
                  <c:v>21.915333279543294</c:v>
                </c:pt>
                <c:pt idx="124">
                  <c:v>22.043807992084222</c:v>
                </c:pt>
                <c:pt idx="125">
                  <c:v>22.172425904368179</c:v>
                </c:pt>
                <c:pt idx="126">
                  <c:v>22.301187247735889</c:v>
                </c:pt>
                <c:pt idx="127">
                  <c:v>22.43009225403415</c:v>
                </c:pt>
                <c:pt idx="128">
                  <c:v>22.559141155617262</c:v>
                </c:pt>
                <c:pt idx="129">
                  <c:v>22.688334185348381</c:v>
                </c:pt>
                <c:pt idx="130">
                  <c:v>22.817671576600908</c:v>
                </c:pt>
                <c:pt idx="131">
                  <c:v>22.947153563259846</c:v>
                </c:pt>
                <c:pt idx="132">
                  <c:v>23.076780379723235</c:v>
                </c:pt>
                <c:pt idx="133">
                  <c:v>23.2065522609035</c:v>
                </c:pt>
                <c:pt idx="134">
                  <c:v>23.336469442228875</c:v>
                </c:pt>
                <c:pt idx="135">
                  <c:v>23.466532159644807</c:v>
                </c:pt>
                <c:pt idx="136">
                  <c:v>23.596740649615342</c:v>
                </c:pt>
                <c:pt idx="137">
                  <c:v>23.727095149124562</c:v>
                </c:pt>
                <c:pt idx="138">
                  <c:v>23.857595895677981</c:v>
                </c:pt>
                <c:pt idx="139">
                  <c:v>23.988243127304003</c:v>
                </c:pt>
                <c:pt idx="140">
                  <c:v>24.119037082555273</c:v>
                </c:pt>
                <c:pt idx="141">
                  <c:v>24.249978000510193</c:v>
                </c:pt>
                <c:pt idx="142">
                  <c:v>24.3810661207743</c:v>
                </c:pt>
                <c:pt idx="143">
                  <c:v>24.512301683481734</c:v>
                </c:pt>
                <c:pt idx="144">
                  <c:v>24.643684929296676</c:v>
                </c:pt>
                <c:pt idx="145">
                  <c:v>24.775216099414781</c:v>
                </c:pt>
                <c:pt idx="146">
                  <c:v>24.906895435564667</c:v>
                </c:pt>
                <c:pt idx="147">
                  <c:v>25.038723180009328</c:v>
                </c:pt>
                <c:pt idx="148">
                  <c:v>25.170699575547655</c:v>
                </c:pt>
                <c:pt idx="149">
                  <c:v>25.302824865515849</c:v>
                </c:pt>
                <c:pt idx="150">
                  <c:v>25.435099293788948</c:v>
                </c:pt>
                <c:pt idx="151">
                  <c:v>25.567523104782236</c:v>
                </c:pt>
                <c:pt idx="152">
                  <c:v>25.700096543452805</c:v>
                </c:pt>
                <c:pt idx="153">
                  <c:v>25.832819855300976</c:v>
                </c:pt>
                <c:pt idx="154">
                  <c:v>25.965693286371849</c:v>
                </c:pt>
                <c:pt idx="155">
                  <c:v>26.098717083256755</c:v>
                </c:pt>
                <c:pt idx="156">
                  <c:v>26.231891493094807</c:v>
                </c:pt>
                <c:pt idx="157">
                  <c:v>26.365216763574335</c:v>
                </c:pt>
                <c:pt idx="158">
                  <c:v>26.498693142934489</c:v>
                </c:pt>
                <c:pt idx="159">
                  <c:v>26.632320879966692</c:v>
                </c:pt>
                <c:pt idx="160">
                  <c:v>26.766100224016178</c:v>
                </c:pt>
                <c:pt idx="161">
                  <c:v>26.900031424983545</c:v>
                </c:pt>
                <c:pt idx="162">
                  <c:v>27.03411473332627</c:v>
                </c:pt>
                <c:pt idx="163">
                  <c:v>27.16835040006022</c:v>
                </c:pt>
                <c:pt idx="164">
                  <c:v>27.302738676761262</c:v>
                </c:pt>
                <c:pt idx="165">
                  <c:v>27.43727981556675</c:v>
                </c:pt>
                <c:pt idx="166">
                  <c:v>27.571974069177113</c:v>
                </c:pt>
                <c:pt idx="167">
                  <c:v>27.706821690857403</c:v>
                </c:pt>
                <c:pt idx="168">
                  <c:v>27.841822934438859</c:v>
                </c:pt>
                <c:pt idx="169">
                  <c:v>27.976978054320483</c:v>
                </c:pt>
                <c:pt idx="170">
                  <c:v>28.112287305470595</c:v>
                </c:pt>
                <c:pt idx="171">
                  <c:v>28.247750943428478</c:v>
                </c:pt>
                <c:pt idx="172">
                  <c:v>28.383369224305856</c:v>
                </c:pt>
                <c:pt idx="173">
                  <c:v>28.519142404788571</c:v>
                </c:pt>
                <c:pt idx="174">
                  <c:v>28.655070742138157</c:v>
                </c:pt>
                <c:pt idx="175">
                  <c:v>28.791154494193432</c:v>
                </c:pt>
                <c:pt idx="176">
                  <c:v>28.927393919372115</c:v>
                </c:pt>
                <c:pt idx="177">
                  <c:v>29.063789276672431</c:v>
                </c:pt>
                <c:pt idx="178">
                  <c:v>29.200340825674708</c:v>
                </c:pt>
                <c:pt idx="179">
                  <c:v>29.337048826543079</c:v>
                </c:pt>
                <c:pt idx="180">
                  <c:v>29.473913540027013</c:v>
                </c:pt>
                <c:pt idx="181">
                  <c:v>29.610935227462988</c:v>
                </c:pt>
                <c:pt idx="182">
                  <c:v>29.748114150776168</c:v>
                </c:pt>
                <c:pt idx="183">
                  <c:v>29.885450572481997</c:v>
                </c:pt>
                <c:pt idx="184">
                  <c:v>30.022944755687874</c:v>
                </c:pt>
                <c:pt idx="185">
                  <c:v>30.160596964094793</c:v>
                </c:pt>
                <c:pt idx="186">
                  <c:v>30.298407461999023</c:v>
                </c:pt>
                <c:pt idx="187">
                  <c:v>30.436376514293755</c:v>
                </c:pt>
                <c:pt idx="188">
                  <c:v>30.574504386470831</c:v>
                </c:pt>
                <c:pt idx="189">
                  <c:v>30.712791344622335</c:v>
                </c:pt>
                <c:pt idx="190">
                  <c:v>30.851237655442336</c:v>
                </c:pt>
                <c:pt idx="191">
                  <c:v>30.989843586228588</c:v>
                </c:pt>
                <c:pt idx="192">
                  <c:v>31.128609404884187</c:v>
                </c:pt>
                <c:pt idx="193">
                  <c:v>31.267535379919277</c:v>
                </c:pt>
                <c:pt idx="194">
                  <c:v>31.406621780452792</c:v>
                </c:pt>
                <c:pt idx="195">
                  <c:v>31.545868876214133</c:v>
                </c:pt>
                <c:pt idx="196">
                  <c:v>31.68527693754492</c:v>
                </c:pt>
                <c:pt idx="197">
                  <c:v>31.824846235400695</c:v>
                </c:pt>
                <c:pt idx="198">
                  <c:v>31.964577041352634</c:v>
                </c:pt>
                <c:pt idx="199">
                  <c:v>32.104469627589324</c:v>
                </c:pt>
                <c:pt idx="200">
                  <c:v>32.244524266918525</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0.27629894941809385</c:v>
                </c:pt>
                <c:pt idx="1">
                  <c:v>0.28733291972013814</c:v>
                </c:pt>
                <c:pt idx="2">
                  <c:v>0.29879270605761277</c:v>
                </c:pt>
                <c:pt idx="3">
                  <c:v>0.31067834788940107</c:v>
                </c:pt>
                <c:pt idx="4">
                  <c:v>0.322989889017265</c:v>
                </c:pt>
                <c:pt idx="5">
                  <c:v>0.33572737758630328</c:v>
                </c:pt>
                <c:pt idx="6">
                  <c:v>0.34889086608552139</c:v>
                </c:pt>
                <c:pt idx="7">
                  <c:v>0.36248041134851028</c:v>
                </c:pt>
                <c:pt idx="8">
                  <c:v>0.37649607455423728</c:v>
                </c:pt>
                <c:pt idx="9">
                  <c:v>0.39093792122794813</c:v>
                </c:pt>
                <c:pt idx="10">
                  <c:v>0.40580602124217768</c:v>
                </c:pt>
                <c:pt idx="11">
                  <c:v>0.42110044881787445</c:v>
                </c:pt>
                <c:pt idx="12">
                  <c:v>0.43682128252563424</c:v>
                </c:pt>
                <c:pt idx="13">
                  <c:v>0.45296860528704386</c:v>
                </c:pt>
                <c:pt idx="14">
                  <c:v>0.46954250437613892</c:v>
                </c:pt>
                <c:pt idx="15">
                  <c:v>0.48654307142096942</c:v>
                </c:pt>
                <c:pt idx="16">
                  <c:v>0.50397040240527835</c:v>
                </c:pt>
                <c:pt idx="17">
                  <c:v>0.52182459767029066</c:v>
                </c:pt>
                <c:pt idx="18">
                  <c:v>0.54010576191661397</c:v>
                </c:pt>
                <c:pt idx="19">
                  <c:v>0.55881400420625016</c:v>
                </c:pt>
                <c:pt idx="20">
                  <c:v>0.57794943796471876</c:v>
                </c:pt>
                <c:pt idx="21">
                  <c:v>0.59751218098329129</c:v>
                </c:pt>
                <c:pt idx="22">
                  <c:v>0.61750235542133769</c:v>
                </c:pt>
                <c:pt idx="23">
                  <c:v>0.64499064068261813</c:v>
                </c:pt>
                <c:pt idx="24">
                  <c:v>0.67662756361146204</c:v>
                </c:pt>
                <c:pt idx="25">
                  <c:v>0.70869322252202194</c:v>
                </c:pt>
                <c:pt idx="26">
                  <c:v>0.74118781222618724</c:v>
                </c:pt>
                <c:pt idx="27">
                  <c:v>0.7741115319327555</c:v>
                </c:pt>
                <c:pt idx="28">
                  <c:v>0.80746458525138942</c:v>
                </c:pt>
                <c:pt idx="29">
                  <c:v>0.84124718019668843</c:v>
                </c:pt>
                <c:pt idx="30">
                  <c:v>0.87545952919237302</c:v>
                </c:pt>
                <c:pt idx="31">
                  <c:v>0.91010184907558156</c:v>
                </c:pt>
                <c:pt idx="32">
                  <c:v>0.94517436110128172</c:v>
                </c:pt>
                <c:pt idx="33">
                  <c:v>0.98067729094679523</c:v>
                </c:pt>
                <c:pt idx="34">
                  <c:v>1.0166108687164368</c:v>
                </c:pt>
                <c:pt idx="35">
                  <c:v>1.0529753289462644</c:v>
                </c:pt>
                <c:pt idx="36">
                  <c:v>1.0897709106089497</c:v>
                </c:pt>
                <c:pt idx="37">
                  <c:v>1.1269978571187538</c:v>
                </c:pt>
                <c:pt idx="38">
                  <c:v>1.1646564163366289</c:v>
                </c:pt>
                <c:pt idx="39">
                  <c:v>1.2027468405754231</c:v>
                </c:pt>
                <c:pt idx="40">
                  <c:v>1.2412693866052111</c:v>
                </c:pt>
                <c:pt idx="41">
                  <c:v>1.2802243156587292</c:v>
                </c:pt>
                <c:pt idx="42">
                  <c:v>1.3196118934369392</c:v>
                </c:pt>
                <c:pt idx="43">
                  <c:v>1.359432390114693</c:v>
                </c:pt>
                <c:pt idx="44">
                  <c:v>1.3996860803465263</c:v>
                </c:pt>
                <c:pt idx="45">
                  <c:v>1.4403732432725591</c:v>
                </c:pt>
                <c:pt idx="46">
                  <c:v>1.4814941625245197</c:v>
                </c:pt>
                <c:pt idx="47">
                  <c:v>1.5230491262318808</c:v>
                </c:pt>
                <c:pt idx="48">
                  <c:v>1.5650384270281141</c:v>
                </c:pt>
                <c:pt idx="49">
                  <c:v>1.6074623620570634</c:v>
                </c:pt>
                <c:pt idx="50">
                  <c:v>1.6503212329794323</c:v>
                </c:pt>
                <c:pt idx="51">
                  <c:v>1.6936153459793946</c:v>
                </c:pt>
                <c:pt idx="52">
                  <c:v>1.7373450117713174</c:v>
                </c:pt>
                <c:pt idx="53">
                  <c:v>1.7815105456066058</c:v>
                </c:pt>
                <c:pt idx="54">
                  <c:v>1.8261122672806687</c:v>
                </c:pt>
                <c:pt idx="55">
                  <c:v>1.8711505011399947</c:v>
                </c:pt>
                <c:pt idx="56">
                  <c:v>1.9166255760893609</c:v>
                </c:pt>
                <c:pt idx="57">
                  <c:v>1.9625378255991477</c:v>
                </c:pt>
                <c:pt idx="58">
                  <c:v>2.0088875877127825</c:v>
                </c:pt>
                <c:pt idx="59">
                  <c:v>2.0556752050543041</c:v>
                </c:pt>
                <c:pt idx="60">
                  <c:v>2.1029010248360365</c:v>
                </c:pt>
                <c:pt idx="61">
                  <c:v>2.1505653988664033</c:v>
                </c:pt>
                <c:pt idx="62">
                  <c:v>2.198668683557842</c:v>
                </c:pt>
                <c:pt idx="63">
                  <c:v>2.2472112399348574</c:v>
                </c:pt>
                <c:pt idx="64">
                  <c:v>2.2961934336421868</c:v>
                </c:pt>
                <c:pt idx="65">
                  <c:v>2.345615634953091</c:v>
                </c:pt>
                <c:pt idx="66">
                  <c:v>2.3954782187777699</c:v>
                </c:pt>
                <c:pt idx="67">
                  <c:v>2.4457815646718979</c:v>
                </c:pt>
                <c:pt idx="68">
                  <c:v>2.4965260568452825</c:v>
                </c:pt>
                <c:pt idx="69">
                  <c:v>2.547712084170656</c:v>
                </c:pt>
                <c:pt idx="70">
                  <c:v>2.5993400401925757</c:v>
                </c:pt>
                <c:pt idx="71">
                  <c:v>2.651410323136465</c:v>
                </c:pt>
                <c:pt idx="72">
                  <c:v>2.7039233359177675</c:v>
                </c:pt>
                <c:pt idx="73">
                  <c:v>2.7568794861512318</c:v>
                </c:pt>
                <c:pt idx="74">
                  <c:v>2.8102791861603271</c:v>
                </c:pt>
                <c:pt idx="75">
                  <c:v>2.8641228529867768</c:v>
                </c:pt>
                <c:pt idx="76">
                  <c:v>2.9184109084002205</c:v>
                </c:pt>
                <c:pt idx="77">
                  <c:v>2.9731437789080091</c:v>
                </c:pt>
                <c:pt idx="78">
                  <c:v>3.0283218957651243</c:v>
                </c:pt>
                <c:pt idx="79">
                  <c:v>3.0839456949842252</c:v>
                </c:pt>
                <c:pt idx="80">
                  <c:v>3.140015617345822</c:v>
                </c:pt>
                <c:pt idx="81">
                  <c:v>3.1965321084085834</c:v>
                </c:pt>
                <c:pt idx="82">
                  <c:v>3.2534956185197741</c:v>
                </c:pt>
                <c:pt idx="83">
                  <c:v>3.3109066028258178</c:v>
                </c:pt>
                <c:pt idx="84">
                  <c:v>3.3687655212829961</c:v>
                </c:pt>
                <c:pt idx="85">
                  <c:v>3.427072838668265</c:v>
                </c:pt>
                <c:pt idx="86">
                  <c:v>3.485829024590231</c:v>
                </c:pt>
                <c:pt idx="87">
                  <c:v>3.5450345535002259</c:v>
                </c:pt>
                <c:pt idx="88">
                  <c:v>3.604689904703541</c:v>
                </c:pt>
                <c:pt idx="89">
                  <c:v>3.6647955623707769</c:v>
                </c:pt>
                <c:pt idx="90">
                  <c:v>3.7253520155493409</c:v>
                </c:pt>
                <c:pt idx="91">
                  <c:v>3.7863597581750628</c:v>
                </c:pt>
                <c:pt idx="92">
                  <c:v>3.8478192890839638</c:v>
                </c:pt>
                <c:pt idx="93">
                  <c:v>3.9097311120241445</c:v>
                </c:pt>
                <c:pt idx="94">
                  <c:v>3.9720957356678204</c:v>
                </c:pt>
                <c:pt idx="95">
                  <c:v>4.0349136736234819</c:v>
                </c:pt>
                <c:pt idx="96">
                  <c:v>4.0981854444482089</c:v>
                </c:pt>
                <c:pt idx="97">
                  <c:v>4.1619115716601049</c:v>
                </c:pt>
                <c:pt idx="98">
                  <c:v>4.2260925837508774</c:v>
                </c:pt>
                <c:pt idx="99">
                  <c:v>4.2907290141985621</c:v>
                </c:pt>
                <c:pt idx="100">
                  <c:v>4.3558214014803793</c:v>
                </c:pt>
                <c:pt idx="101">
                  <c:v>4.421370289085722</c:v>
                </c:pt>
                <c:pt idx="102">
                  <c:v>4.487376225529311</c:v>
                </c:pt>
                <c:pt idx="103">
                  <c:v>4.5538397643644686</c:v>
                </c:pt>
                <c:pt idx="104">
                  <c:v>4.6207614641965344</c:v>
                </c:pt>
                <c:pt idx="105">
                  <c:v>4.6881418886964372</c:v>
                </c:pt>
                <c:pt idx="106">
                  <c:v>4.7559816066143989</c:v>
                </c:pt>
                <c:pt idx="107">
                  <c:v>4.8242811917937924</c:v>
                </c:pt>
                <c:pt idx="108">
                  <c:v>4.8930412231851257</c:v>
                </c:pt>
                <c:pt idx="109">
                  <c:v>4.9622622848601967</c:v>
                </c:pt>
                <c:pt idx="110">
                  <c:v>5.0319449660263675</c:v>
                </c:pt>
                <c:pt idx="111">
                  <c:v>5.1020898610410068</c:v>
                </c:pt>
                <c:pt idx="112">
                  <c:v>5.1726975694260693</c:v>
                </c:pt>
                <c:pt idx="113">
                  <c:v>5.2437686958828174</c:v>
                </c:pt>
                <c:pt idx="114">
                  <c:v>5.3153038503067096</c:v>
                </c:pt>
                <c:pt idx="115">
                  <c:v>5.3873036478024146</c:v>
                </c:pt>
                <c:pt idx="116">
                  <c:v>5.4597687086989986</c:v>
                </c:pt>
                <c:pt idx="117">
                  <c:v>5.5326996585652477</c:v>
                </c:pt>
                <c:pt idx="118">
                  <c:v>5.6060971282251435</c:v>
                </c:pt>
                <c:pt idx="119">
                  <c:v>5.6799617537734992</c:v>
                </c:pt>
                <c:pt idx="120">
                  <c:v>5.7542941765917428</c:v>
                </c:pt>
                <c:pt idx="121">
                  <c:v>5.8290950433638571</c:v>
                </c:pt>
                <c:pt idx="122">
                  <c:v>5.9043650060924646</c:v>
                </c:pt>
                <c:pt idx="123">
                  <c:v>5.980104722115084</c:v>
                </c:pt>
                <c:pt idx="124">
                  <c:v>6.0563148541205294</c:v>
                </c:pt>
                <c:pt idx="125">
                  <c:v>6.1329960701654702</c:v>
                </c:pt>
                <c:pt idx="126">
                  <c:v>6.2101490436911577</c:v>
                </c:pt>
                <c:pt idx="127">
                  <c:v>6.2877744535402913</c:v>
                </c:pt>
                <c:pt idx="128">
                  <c:v>6.365872983974068</c:v>
                </c:pt>
                <c:pt idx="129">
                  <c:v>6.4444453246893616</c:v>
                </c:pt>
                <c:pt idx="130">
                  <c:v>6.5234921708360982</c:v>
                </c:pt>
                <c:pt idx="131">
                  <c:v>6.6030142230347701</c:v>
                </c:pt>
                <c:pt idx="132">
                  <c:v>6.6830121873941151</c:v>
                </c:pt>
                <c:pt idx="133">
                  <c:v>6.7634867755289676</c:v>
                </c:pt>
                <c:pt idx="134">
                  <c:v>6.8444387045782689</c:v>
                </c:pt>
                <c:pt idx="135">
                  <c:v>6.9258686972232422</c:v>
                </c:pt>
                <c:pt idx="136">
                  <c:v>7.0077774817057294</c:v>
                </c:pt>
                <c:pt idx="137">
                  <c:v>7.090165791846724</c:v>
                </c:pt>
                <c:pt idx="138">
                  <c:v>7.1730343670650152</c:v>
                </c:pt>
                <c:pt idx="139">
                  <c:v>7.2563839523960709</c:v>
                </c:pt>
                <c:pt idx="140">
                  <c:v>7.3402152985110245</c:v>
                </c:pt>
                <c:pt idx="141">
                  <c:v>7.4245291617358902</c:v>
                </c:pt>
                <c:pt idx="142">
                  <c:v>7.5093263040708997</c:v>
                </c:pt>
                <c:pt idx="143">
                  <c:v>7.5946074932100522</c:v>
                </c:pt>
                <c:pt idx="144">
                  <c:v>7.6803735025608191</c:v>
                </c:pt>
                <c:pt idx="145">
                  <c:v>7.766625111264017</c:v>
                </c:pt>
                <c:pt idx="146">
                  <c:v>7.8533631042138827</c:v>
                </c:pt>
                <c:pt idx="147">
                  <c:v>7.9405882720782888</c:v>
                </c:pt>
                <c:pt idx="148">
                  <c:v>8.0283014113191697</c:v>
                </c:pt>
                <c:pt idx="149">
                  <c:v>8.1165033242131237</c:v>
                </c:pt>
                <c:pt idx="150">
                  <c:v>8.2051948188721529</c:v>
                </c:pt>
                <c:pt idx="151">
                  <c:v>8.2943767092646485</c:v>
                </c:pt>
                <c:pt idx="152">
                  <c:v>8.3840498152365175</c:v>
                </c:pt>
                <c:pt idx="153">
                  <c:v>8.4742149625324821</c:v>
                </c:pt>
                <c:pt idx="154">
                  <c:v>8.5648729828176151</c:v>
                </c:pt>
                <c:pt idx="155">
                  <c:v>8.6560247136990114</c:v>
                </c:pt>
                <c:pt idx="156">
                  <c:v>8.7476709987476511</c:v>
                </c:pt>
                <c:pt idx="157">
                  <c:v>8.8398126875204905</c:v>
                </c:pt>
                <c:pt idx="158">
                  <c:v>8.9324506355826809</c:v>
                </c:pt>
                <c:pt idx="159">
                  <c:v>9.0255857045300445</c:v>
                </c:pt>
                <c:pt idx="160">
                  <c:v>9.1192187620116751</c:v>
                </c:pt>
                <c:pt idx="161">
                  <c:v>9.2133506817527824</c:v>
                </c:pt>
                <c:pt idx="162">
                  <c:v>9.307982343577704</c:v>
                </c:pt>
                <c:pt idx="163">
                  <c:v>9.4031146334331197</c:v>
                </c:pt>
                <c:pt idx="164">
                  <c:v>9.4987484434114595</c:v>
                </c:pt>
                <c:pt idx="165">
                  <c:v>9.5948846717745013</c:v>
                </c:pt>
                <c:pt idx="166">
                  <c:v>9.6915242229771899</c:v>
                </c:pt>
                <c:pt idx="167">
                  <c:v>9.7886680076916228</c:v>
                </c:pt>
                <c:pt idx="168">
                  <c:v>9.8863169428312698</c:v>
                </c:pt>
                <c:pt idx="169">
                  <c:v>9.984471951575367</c:v>
                </c:pt>
                <c:pt idx="170">
                  <c:v>10.083133963393536</c:v>
                </c:pt>
                <c:pt idx="171">
                  <c:v>10.182303914070591</c:v>
                </c:pt>
                <c:pt idx="172">
                  <c:v>10.28198274573155</c:v>
                </c:pt>
                <c:pt idx="173">
                  <c:v>10.382171406866886</c:v>
                </c:pt>
                <c:pt idx="174">
                  <c:v>10.482870852357943</c:v>
                </c:pt>
                <c:pt idx="175">
                  <c:v>10.584082043502567</c:v>
                </c:pt>
                <c:pt idx="176">
                  <c:v>10.685805948041013</c:v>
                </c:pt>
                <c:pt idx="177">
                  <c:v>10.788043540181954</c:v>
                </c:pt>
                <c:pt idx="178">
                  <c:v>10.890795800628801</c:v>
                </c:pt>
                <c:pt idx="179">
                  <c:v>10.994063716606197</c:v>
                </c:pt>
                <c:pt idx="180">
                  <c:v>11.097848281886712</c:v>
                </c:pt>
                <c:pt idx="181">
                  <c:v>11.202150496817794</c:v>
                </c:pt>
                <c:pt idx="182">
                  <c:v>11.306971368348922</c:v>
                </c:pt>
                <c:pt idx="183">
                  <c:v>11.412311910058973</c:v>
                </c:pt>
                <c:pt idx="184">
                  <c:v>11.518173142183805</c:v>
                </c:pt>
                <c:pt idx="185">
                  <c:v>11.624556091644116</c:v>
                </c:pt>
                <c:pt idx="186">
                  <c:v>11.731461792073436</c:v>
                </c:pt>
                <c:pt idx="187">
                  <c:v>11.838891283846454</c:v>
                </c:pt>
                <c:pt idx="188">
                  <c:v>11.946845614107472</c:v>
                </c:pt>
                <c:pt idx="189">
                  <c:v>12.055325836799165</c:v>
                </c:pt>
                <c:pt idx="190">
                  <c:v>12.164333012691534</c:v>
                </c:pt>
                <c:pt idx="191">
                  <c:v>12.273868209411104</c:v>
                </c:pt>
                <c:pt idx="192">
                  <c:v>12.383932501470349</c:v>
                </c:pt>
                <c:pt idx="193">
                  <c:v>12.494526970297354</c:v>
                </c:pt>
                <c:pt idx="194">
                  <c:v>12.60565270426576</c:v>
                </c:pt>
                <c:pt idx="195">
                  <c:v>12.717310798724821</c:v>
                </c:pt>
                <c:pt idx="196">
                  <c:v>12.8295023560299</c:v>
                </c:pt>
                <c:pt idx="197">
                  <c:v>12.942228485573013</c:v>
                </c:pt>
                <c:pt idx="198">
                  <c:v>13.055490303813718</c:v>
                </c:pt>
                <c:pt idx="199">
                  <c:v>13.169288934310281</c:v>
                </c:pt>
                <c:pt idx="200">
                  <c:v>13.283625507750981</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5.4535254251392155E-2</c:v>
                </c:pt>
                <c:pt idx="1">
                  <c:v>6.0731523313468254E-2</c:v>
                </c:pt>
                <c:pt idx="2">
                  <c:v>6.6930121578489737E-2</c:v>
                </c:pt>
                <c:pt idx="3">
                  <c:v>7.3131058040842203E-2</c:v>
                </c:pt>
                <c:pt idx="4">
                  <c:v>7.933434170359617E-2</c:v>
                </c:pt>
                <c:pt idx="5">
                  <c:v>8.5539981578551069E-2</c:v>
                </c:pt>
                <c:pt idx="6">
                  <c:v>9.1747986686278329E-2</c:v>
                </c:pt>
                <c:pt idx="7">
                  <c:v>9.7958366056165314E-2</c:v>
                </c:pt>
                <c:pt idx="8">
                  <c:v>0.10417112872645912</c:v>
                </c:pt>
                <c:pt idx="9">
                  <c:v>0.11038628374430987</c:v>
                </c:pt>
                <c:pt idx="10">
                  <c:v>0.1166038401658152</c:v>
                </c:pt>
                <c:pt idx="11">
                  <c:v>0.12282380705606384</c:v>
                </c:pt>
                <c:pt idx="12">
                  <c:v>0.12904619348917962</c:v>
                </c:pt>
                <c:pt idx="13">
                  <c:v>0.13527100854836591</c:v>
                </c:pt>
                <c:pt idx="14">
                  <c:v>0.14149826132594945</c:v>
                </c:pt>
                <c:pt idx="15">
                  <c:v>0.14772796092342466</c:v>
                </c:pt>
                <c:pt idx="16">
                  <c:v>0.15396011645149826</c:v>
                </c:pt>
                <c:pt idx="17">
                  <c:v>0.16019473703013359</c:v>
                </c:pt>
                <c:pt idx="18">
                  <c:v>0.16643183178859483</c:v>
                </c:pt>
                <c:pt idx="19">
                  <c:v>0.17267140986549195</c:v>
                </c:pt>
                <c:pt idx="20">
                  <c:v>0.17891348040882527</c:v>
                </c:pt>
                <c:pt idx="21">
                  <c:v>0.18515805257603016</c:v>
                </c:pt>
                <c:pt idx="22">
                  <c:v>0.19140513553402216</c:v>
                </c:pt>
                <c:pt idx="23">
                  <c:v>0.1950683592511718</c:v>
                </c:pt>
                <c:pt idx="24">
                  <c:v>0.1973731949065039</c:v>
                </c:pt>
                <c:pt idx="25">
                  <c:v>0.19968047865326222</c:v>
                </c:pt>
                <c:pt idx="26">
                  <c:v>0.20199021423044752</c:v>
                </c:pt>
                <c:pt idx="27">
                  <c:v>0.20430240538484226</c:v>
                </c:pt>
                <c:pt idx="28">
                  <c:v>0.20661705587103041</c:v>
                </c:pt>
                <c:pt idx="29">
                  <c:v>0.20893416945141749</c:v>
                </c:pt>
                <c:pt idx="30">
                  <c:v>0.21125374989625056</c:v>
                </c:pt>
                <c:pt idx="31">
                  <c:v>0.21357580098363857</c:v>
                </c:pt>
                <c:pt idx="32">
                  <c:v>0.21590032649957222</c:v>
                </c:pt>
                <c:pt idx="33">
                  <c:v>0.21822733023794447</c:v>
                </c:pt>
                <c:pt idx="34">
                  <c:v>0.22055681600057059</c:v>
                </c:pt>
                <c:pt idx="35">
                  <c:v>0.22288878759720882</c:v>
                </c:pt>
                <c:pt idx="36">
                  <c:v>0.22522324884558056</c:v>
                </c:pt>
                <c:pt idx="37">
                  <c:v>0.22756020357139098</c:v>
                </c:pt>
                <c:pt idx="38">
                  <c:v>0.22989965560834963</c:v>
                </c:pt>
                <c:pt idx="39">
                  <c:v>0.23224160879819092</c:v>
                </c:pt>
                <c:pt idx="40">
                  <c:v>0.23458606699069492</c:v>
                </c:pt>
                <c:pt idx="41">
                  <c:v>0.23693303404370805</c:v>
                </c:pt>
                <c:pt idx="42">
                  <c:v>0.23928251382316401</c:v>
                </c:pt>
                <c:pt idx="43">
                  <c:v>0.24163451020310464</c:v>
                </c:pt>
                <c:pt idx="44">
                  <c:v>0.24398902706570061</c:v>
                </c:pt>
                <c:pt idx="45">
                  <c:v>0.24634606830127279</c:v>
                </c:pt>
                <c:pt idx="46">
                  <c:v>0.24870563780831334</c:v>
                </c:pt>
                <c:pt idx="47">
                  <c:v>0.25106773949350641</c:v>
                </c:pt>
                <c:pt idx="48">
                  <c:v>0.25343237727174989</c:v>
                </c:pt>
                <c:pt idx="49">
                  <c:v>0.25579955506617646</c:v>
                </c:pt>
                <c:pt idx="50">
                  <c:v>0.2581692768081747</c:v>
                </c:pt>
                <c:pt idx="51">
                  <c:v>0.26054154643741101</c:v>
                </c:pt>
                <c:pt idx="52">
                  <c:v>0.2629163679018508</c:v>
                </c:pt>
                <c:pt idx="53">
                  <c:v>0.26529374515778004</c:v>
                </c:pt>
                <c:pt idx="54">
                  <c:v>0.26767368216982684</c:v>
                </c:pt>
                <c:pt idx="55">
                  <c:v>0.27005618291098332</c:v>
                </c:pt>
                <c:pt idx="56">
                  <c:v>0.27244125136262726</c:v>
                </c:pt>
                <c:pt idx="57">
                  <c:v>0.27482889151454382</c:v>
                </c:pt>
                <c:pt idx="58">
                  <c:v>0.2772191073649477</c:v>
                </c:pt>
                <c:pt idx="59">
                  <c:v>0.27961190292050486</c:v>
                </c:pt>
                <c:pt idx="60">
                  <c:v>0.28200728219635474</c:v>
                </c:pt>
                <c:pt idx="61">
                  <c:v>0.28440524921613197</c:v>
                </c:pt>
                <c:pt idx="62">
                  <c:v>0.28680580801198929</c:v>
                </c:pt>
                <c:pt idx="63">
                  <c:v>0.28920896262461904</c:v>
                </c:pt>
                <c:pt idx="64">
                  <c:v>0.29161471710327574</c:v>
                </c:pt>
                <c:pt idx="65">
                  <c:v>0.29402307550579876</c:v>
                </c:pt>
                <c:pt idx="66">
                  <c:v>0.29643404189863443</c:v>
                </c:pt>
                <c:pt idx="67">
                  <c:v>0.29884762035685847</c:v>
                </c:pt>
                <c:pt idx="68">
                  <c:v>0.30126381496419891</c:v>
                </c:pt>
                <c:pt idx="69">
                  <c:v>0.30368262981305877</c:v>
                </c:pt>
                <c:pt idx="70">
                  <c:v>0.30610406900453846</c:v>
                </c:pt>
                <c:pt idx="71">
                  <c:v>0.30852813664845907</c:v>
                </c:pt>
                <c:pt idx="72">
                  <c:v>0.31095483686338476</c:v>
                </c:pt>
                <c:pt idx="73">
                  <c:v>0.31338417377664585</c:v>
                </c:pt>
                <c:pt idx="74">
                  <c:v>0.31581615152436221</c:v>
                </c:pt>
                <c:pt idx="75">
                  <c:v>0.31825077425146614</c:v>
                </c:pt>
                <c:pt idx="76">
                  <c:v>0.3206880461117253</c:v>
                </c:pt>
                <c:pt idx="77">
                  <c:v>0.32312797126776621</c:v>
                </c:pt>
                <c:pt idx="78">
                  <c:v>0.32557055389109768</c:v>
                </c:pt>
                <c:pt idx="79">
                  <c:v>0.32801579816213411</c:v>
                </c:pt>
                <c:pt idx="80">
                  <c:v>0.33046370827021881</c:v>
                </c:pt>
                <c:pt idx="81">
                  <c:v>0.33291428841364767</c:v>
                </c:pt>
                <c:pt idx="82">
                  <c:v>0.335367542799693</c:v>
                </c:pt>
                <c:pt idx="83">
                  <c:v>0.337823475644627</c:v>
                </c:pt>
                <c:pt idx="84">
                  <c:v>0.34028209117374536</c:v>
                </c:pt>
                <c:pt idx="85">
                  <c:v>0.34274339362139161</c:v>
                </c:pt>
                <c:pt idx="86">
                  <c:v>0.34520738723098066</c:v>
                </c:pt>
                <c:pt idx="87">
                  <c:v>0.34767407625502289</c:v>
                </c:pt>
                <c:pt idx="88">
                  <c:v>0.35014346495514848</c:v>
                </c:pt>
                <c:pt idx="89">
                  <c:v>0.35261555760213109</c:v>
                </c:pt>
                <c:pt idx="90">
                  <c:v>0.35509035847591242</c:v>
                </c:pt>
                <c:pt idx="91">
                  <c:v>0.35756787186562689</c:v>
                </c:pt>
                <c:pt idx="92">
                  <c:v>0.36004810206962523</c:v>
                </c:pt>
                <c:pt idx="93">
                  <c:v>0.36253105339549935</c:v>
                </c:pt>
                <c:pt idx="94">
                  <c:v>0.36501673016010705</c:v>
                </c:pt>
                <c:pt idx="95">
                  <c:v>0.36750513668959678</c:v>
                </c:pt>
                <c:pt idx="96">
                  <c:v>0.36999627731943163</c:v>
                </c:pt>
                <c:pt idx="97">
                  <c:v>0.3724901563944148</c:v>
                </c:pt>
                <c:pt idx="98">
                  <c:v>0.37498677826871424</c:v>
                </c:pt>
                <c:pt idx="99">
                  <c:v>0.3774861473058877</c:v>
                </c:pt>
                <c:pt idx="100">
                  <c:v>0.37998826787890738</c:v>
                </c:pt>
                <c:pt idx="101">
                  <c:v>0.38249314437018583</c:v>
                </c:pt>
                <c:pt idx="102">
                  <c:v>0.38500078117160019</c:v>
                </c:pt>
                <c:pt idx="103">
                  <c:v>0.38751118268451823</c:v>
                </c:pt>
                <c:pt idx="104">
                  <c:v>0.39002435331982338</c:v>
                </c:pt>
                <c:pt idx="105">
                  <c:v>0.39254029749794017</c:v>
                </c:pt>
                <c:pt idx="106">
                  <c:v>0.3950590196488597</c:v>
                </c:pt>
                <c:pt idx="107">
                  <c:v>0.39758052421216539</c:v>
                </c:pt>
                <c:pt idx="108">
                  <c:v>0.40010481563705885</c:v>
                </c:pt>
                <c:pt idx="109">
                  <c:v>0.40263189838238511</c:v>
                </c:pt>
                <c:pt idx="110">
                  <c:v>0.40516177691665889</c:v>
                </c:pt>
                <c:pt idx="111">
                  <c:v>0.40769445571809043</c:v>
                </c:pt>
                <c:pt idx="112">
                  <c:v>0.41022993927461165</c:v>
                </c:pt>
                <c:pt idx="113">
                  <c:v>0.41276823208390206</c:v>
                </c:pt>
                <c:pt idx="114">
                  <c:v>0.41530933865341491</c:v>
                </c:pt>
                <c:pt idx="115">
                  <c:v>0.41785326350040353</c:v>
                </c:pt>
                <c:pt idx="116">
                  <c:v>0.42040001115194814</c:v>
                </c:pt>
                <c:pt idx="117">
                  <c:v>0.42294958614498146</c:v>
                </c:pt>
                <c:pt idx="118">
                  <c:v>0.42550199302631603</c:v>
                </c:pt>
                <c:pt idx="119">
                  <c:v>0.42805723635267018</c:v>
                </c:pt>
                <c:pt idx="120">
                  <c:v>0.43061532069069547</c:v>
                </c:pt>
                <c:pt idx="121">
                  <c:v>0.43317625061700271</c:v>
                </c:pt>
                <c:pt idx="122">
                  <c:v>0.43574003071818918</c:v>
                </c:pt>
                <c:pt idx="123">
                  <c:v>0.4383066655908659</c:v>
                </c:pt>
                <c:pt idx="124">
                  <c:v>0.44087615984168443</c:v>
                </c:pt>
                <c:pt idx="125">
                  <c:v>0.44344851808736357</c:v>
                </c:pt>
                <c:pt idx="126">
                  <c:v>0.44602374495471775</c:v>
                </c:pt>
                <c:pt idx="127">
                  <c:v>0.44860184508068301</c:v>
                </c:pt>
                <c:pt idx="128">
                  <c:v>0.45118282311234525</c:v>
                </c:pt>
                <c:pt idx="129">
                  <c:v>0.45376668370696766</c:v>
                </c:pt>
                <c:pt idx="130">
                  <c:v>0.45635343153201818</c:v>
                </c:pt>
                <c:pt idx="131">
                  <c:v>0.45894307126519696</c:v>
                </c:pt>
                <c:pt idx="132">
                  <c:v>0.46153560759446471</c:v>
                </c:pt>
                <c:pt idx="133">
                  <c:v>0.46413104521807003</c:v>
                </c:pt>
                <c:pt idx="134">
                  <c:v>0.46672938884457749</c:v>
                </c:pt>
                <c:pt idx="135">
                  <c:v>0.46933064319289614</c:v>
                </c:pt>
                <c:pt idx="136">
                  <c:v>0.47193481299230683</c:v>
                </c:pt>
                <c:pt idx="137">
                  <c:v>0.47454190298249127</c:v>
                </c:pt>
                <c:pt idx="138">
                  <c:v>0.47715191791355965</c:v>
                </c:pt>
                <c:pt idx="139">
                  <c:v>0.47976486254608008</c:v>
                </c:pt>
                <c:pt idx="140">
                  <c:v>0.48238074165110545</c:v>
                </c:pt>
                <c:pt idx="141">
                  <c:v>0.48499956001020383</c:v>
                </c:pt>
                <c:pt idx="142">
                  <c:v>0.487621322415486</c:v>
                </c:pt>
                <c:pt idx="143">
                  <c:v>0.49024603366963465</c:v>
                </c:pt>
                <c:pt idx="144">
                  <c:v>0.4928736985859335</c:v>
                </c:pt>
                <c:pt idx="145">
                  <c:v>0.49550432198829558</c:v>
                </c:pt>
                <c:pt idx="146">
                  <c:v>0.49813790871129332</c:v>
                </c:pt>
                <c:pt idx="147">
                  <c:v>0.50077446360018651</c:v>
                </c:pt>
                <c:pt idx="148">
                  <c:v>0.50341399151095312</c:v>
                </c:pt>
                <c:pt idx="149">
                  <c:v>0.50605649731031699</c:v>
                </c:pt>
                <c:pt idx="150">
                  <c:v>0.50870198587577897</c:v>
                </c:pt>
                <c:pt idx="151">
                  <c:v>0.51135046209564472</c:v>
                </c:pt>
                <c:pt idx="152">
                  <c:v>0.5140019308690561</c:v>
                </c:pt>
                <c:pt idx="153">
                  <c:v>0.51665639710601952</c:v>
                </c:pt>
                <c:pt idx="154">
                  <c:v>0.51931386572743699</c:v>
                </c:pt>
                <c:pt idx="155">
                  <c:v>0.52197434166513512</c:v>
                </c:pt>
                <c:pt idx="156">
                  <c:v>0.52463782986189611</c:v>
                </c:pt>
                <c:pt idx="157">
                  <c:v>0.52730433527148668</c:v>
                </c:pt>
                <c:pt idx="158">
                  <c:v>0.52997386285868975</c:v>
                </c:pt>
                <c:pt idx="159">
                  <c:v>0.53264641759933384</c:v>
                </c:pt>
                <c:pt idx="160">
                  <c:v>0.53532200448032352</c:v>
                </c:pt>
                <c:pt idx="161">
                  <c:v>0.5380006284996709</c:v>
                </c:pt>
                <c:pt idx="162">
                  <c:v>0.5406822946665254</c:v>
                </c:pt>
                <c:pt idx="163">
                  <c:v>0.54336700800120441</c:v>
                </c:pt>
                <c:pt idx="164">
                  <c:v>0.54605477353522525</c:v>
                </c:pt>
                <c:pt idx="165">
                  <c:v>0.54874559631133502</c:v>
                </c:pt>
                <c:pt idx="166">
                  <c:v>0.55143948138354226</c:v>
                </c:pt>
                <c:pt idx="167">
                  <c:v>0.55413643381714806</c:v>
                </c:pt>
                <c:pt idx="168">
                  <c:v>0.55683645868877718</c:v>
                </c:pt>
                <c:pt idx="169">
                  <c:v>0.55953956108640968</c:v>
                </c:pt>
                <c:pt idx="170">
                  <c:v>0.56224574610941191</c:v>
                </c:pt>
                <c:pt idx="171">
                  <c:v>0.56495501886856958</c:v>
                </c:pt>
                <c:pt idx="172">
                  <c:v>0.56766738448611709</c:v>
                </c:pt>
                <c:pt idx="173">
                  <c:v>0.57038284809577144</c:v>
                </c:pt>
                <c:pt idx="174">
                  <c:v>0.57310141484276311</c:v>
                </c:pt>
                <c:pt idx="175">
                  <c:v>0.57582308988386866</c:v>
                </c:pt>
                <c:pt idx="176">
                  <c:v>0.57854787838744226</c:v>
                </c:pt>
                <c:pt idx="177">
                  <c:v>0.58127578553344861</c:v>
                </c:pt>
                <c:pt idx="178">
                  <c:v>0.58400681651349418</c:v>
                </c:pt>
                <c:pt idx="179">
                  <c:v>0.58674097653086155</c:v>
                </c:pt>
                <c:pt idx="180">
                  <c:v>0.58947827080054027</c:v>
                </c:pt>
                <c:pt idx="181">
                  <c:v>0.59221870454925973</c:v>
                </c:pt>
                <c:pt idx="182">
                  <c:v>0.59496228301552334</c:v>
                </c:pt>
                <c:pt idx="183">
                  <c:v>0.59770901144963995</c:v>
                </c:pt>
                <c:pt idx="184">
                  <c:v>0.6004588951137575</c:v>
                </c:pt>
                <c:pt idx="185">
                  <c:v>0.60321193928189587</c:v>
                </c:pt>
                <c:pt idx="186">
                  <c:v>0.60596814923998044</c:v>
                </c:pt>
                <c:pt idx="187">
                  <c:v>0.60872753028587512</c:v>
                </c:pt>
                <c:pt idx="188">
                  <c:v>0.6114900877294166</c:v>
                </c:pt>
                <c:pt idx="189">
                  <c:v>0.61425582689244673</c:v>
                </c:pt>
                <c:pt idx="190">
                  <c:v>0.61702475310884675</c:v>
                </c:pt>
                <c:pt idx="191">
                  <c:v>0.61979687172457176</c:v>
                </c:pt>
                <c:pt idx="192">
                  <c:v>0.62257218809768378</c:v>
                </c:pt>
                <c:pt idx="193">
                  <c:v>0.62535070759838551</c:v>
                </c:pt>
                <c:pt idx="194">
                  <c:v>0.62813243560905585</c:v>
                </c:pt>
                <c:pt idx="195">
                  <c:v>0.63091737752428267</c:v>
                </c:pt>
                <c:pt idx="196">
                  <c:v>0.63370553875089841</c:v>
                </c:pt>
                <c:pt idx="197">
                  <c:v>0.63649692470801389</c:v>
                </c:pt>
                <c:pt idx="198">
                  <c:v>0.63929154082705264</c:v>
                </c:pt>
                <c:pt idx="199">
                  <c:v>0.64208939255178654</c:v>
                </c:pt>
                <c:pt idx="200">
                  <c:v>0.64489048533837046</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5.5259789883618767E-3</c:v>
                </c:pt>
                <c:pt idx="1">
                  <c:v>5.746658394402763E-3</c:v>
                </c:pt>
                <c:pt idx="2">
                  <c:v>5.9758541211522558E-3</c:v>
                </c:pt>
                <c:pt idx="3">
                  <c:v>6.213566957788021E-3</c:v>
                </c:pt>
                <c:pt idx="4">
                  <c:v>6.4597977803452994E-3</c:v>
                </c:pt>
                <c:pt idx="5">
                  <c:v>6.7145475517260654E-3</c:v>
                </c:pt>
                <c:pt idx="6">
                  <c:v>6.9778173217104273E-3</c:v>
                </c:pt>
                <c:pt idx="7">
                  <c:v>7.2496082269702059E-3</c:v>
                </c:pt>
                <c:pt idx="8">
                  <c:v>7.529921491084746E-3</c:v>
                </c:pt>
                <c:pt idx="9">
                  <c:v>7.8187584245589629E-3</c:v>
                </c:pt>
                <c:pt idx="10">
                  <c:v>8.1161204248435537E-3</c:v>
                </c:pt>
                <c:pt idx="11">
                  <c:v>8.4220089763574896E-3</c:v>
                </c:pt>
                <c:pt idx="12">
                  <c:v>8.7364256505126844E-3</c:v>
                </c:pt>
                <c:pt idx="13">
                  <c:v>9.0593721057408774E-3</c:v>
                </c:pt>
                <c:pt idx="14">
                  <c:v>9.3908500875227782E-3</c:v>
                </c:pt>
                <c:pt idx="15">
                  <c:v>9.7308614284193889E-3</c:v>
                </c:pt>
                <c:pt idx="16">
                  <c:v>1.0079408048105566E-2</c:v>
                </c:pt>
                <c:pt idx="17">
                  <c:v>1.0436491953405813E-2</c:v>
                </c:pt>
                <c:pt idx="18">
                  <c:v>1.0802115238332279E-2</c:v>
                </c:pt>
                <c:pt idx="19">
                  <c:v>1.1176280084125004E-2</c:v>
                </c:pt>
                <c:pt idx="20">
                  <c:v>1.1558988759294375E-2</c:v>
                </c:pt>
                <c:pt idx="21">
                  <c:v>1.1950243619665827E-2</c:v>
                </c:pt>
                <c:pt idx="22">
                  <c:v>1.2350047108426755E-2</c:v>
                </c:pt>
                <c:pt idx="23">
                  <c:v>1.2899812813652363E-2</c:v>
                </c:pt>
                <c:pt idx="24">
                  <c:v>1.3532551272229241E-2</c:v>
                </c:pt>
                <c:pt idx="25">
                  <c:v>1.4173864450440438E-2</c:v>
                </c:pt>
                <c:pt idx="26">
                  <c:v>1.4823756244523744E-2</c:v>
                </c:pt>
                <c:pt idx="27">
                  <c:v>1.5482230638655111E-2</c:v>
                </c:pt>
                <c:pt idx="28">
                  <c:v>1.6149291705027789E-2</c:v>
                </c:pt>
                <c:pt idx="29">
                  <c:v>1.682494360393377E-2</c:v>
                </c:pt>
                <c:pt idx="30">
                  <c:v>1.7509190583847461E-2</c:v>
                </c:pt>
                <c:pt idx="31">
                  <c:v>1.820203698151163E-2</c:v>
                </c:pt>
                <c:pt idx="32">
                  <c:v>1.8903487222025634E-2</c:v>
                </c:pt>
                <c:pt idx="33">
                  <c:v>1.9613545818935905E-2</c:v>
                </c:pt>
                <c:pt idx="34">
                  <c:v>2.0332217374328734E-2</c:v>
                </c:pt>
                <c:pt idx="35">
                  <c:v>2.1059506578925288E-2</c:v>
                </c:pt>
                <c:pt idx="36">
                  <c:v>2.1795418212178994E-2</c:v>
                </c:pt>
                <c:pt idx="37">
                  <c:v>2.2539957142375076E-2</c:v>
                </c:pt>
                <c:pt idx="38">
                  <c:v>2.3293128326732578E-2</c:v>
                </c:pt>
                <c:pt idx="39">
                  <c:v>2.4054936811508464E-2</c:v>
                </c:pt>
                <c:pt idx="40">
                  <c:v>2.4825387732104222E-2</c:v>
                </c:pt>
                <c:pt idx="41">
                  <c:v>2.5604486313174583E-2</c:v>
                </c:pt>
                <c:pt idx="42">
                  <c:v>2.6392237868738785E-2</c:v>
                </c:pt>
                <c:pt idx="43">
                  <c:v>2.718864780229386E-2</c:v>
                </c:pt>
                <c:pt idx="44">
                  <c:v>2.7993721606930526E-2</c:v>
                </c:pt>
                <c:pt idx="45">
                  <c:v>2.8807464865451181E-2</c:v>
                </c:pt>
                <c:pt idx="46">
                  <c:v>2.9629883250490395E-2</c:v>
                </c:pt>
                <c:pt idx="47">
                  <c:v>3.0460982524637616E-2</c:v>
                </c:pt>
                <c:pt idx="48">
                  <c:v>3.1300768540562282E-2</c:v>
                </c:pt>
                <c:pt idx="49">
                  <c:v>3.2149247241141266E-2</c:v>
                </c:pt>
                <c:pt idx="50">
                  <c:v>3.3006424659588647E-2</c:v>
                </c:pt>
                <c:pt idx="51">
                  <c:v>3.387230691958789E-2</c:v>
                </c:pt>
                <c:pt idx="52">
                  <c:v>3.4746900235426349E-2</c:v>
                </c:pt>
                <c:pt idx="53">
                  <c:v>3.5630210912132115E-2</c:v>
                </c:pt>
                <c:pt idx="54">
                  <c:v>3.6522245345613373E-2</c:v>
                </c:pt>
                <c:pt idx="55">
                  <c:v>3.7423010022799894E-2</c:v>
                </c:pt>
                <c:pt idx="56">
                  <c:v>3.8332511521787217E-2</c:v>
                </c:pt>
                <c:pt idx="57">
                  <c:v>3.9250756511982954E-2</c:v>
                </c:pt>
                <c:pt idx="58">
                  <c:v>4.0177751754255649E-2</c:v>
                </c:pt>
                <c:pt idx="59">
                  <c:v>4.1113504101086079E-2</c:v>
                </c:pt>
                <c:pt idx="60">
                  <c:v>4.2058020496720729E-2</c:v>
                </c:pt>
                <c:pt idx="61">
                  <c:v>4.3011307977328064E-2</c:v>
                </c:pt>
                <c:pt idx="62">
                  <c:v>4.3973373671156842E-2</c:v>
                </c:pt>
                <c:pt idx="63">
                  <c:v>4.4944224798697148E-2</c:v>
                </c:pt>
                <c:pt idx="64">
                  <c:v>4.5923868672843732E-2</c:v>
                </c:pt>
                <c:pt idx="65">
                  <c:v>4.691231269906182E-2</c:v>
                </c:pt>
                <c:pt idx="66">
                  <c:v>4.7909564375555394E-2</c:v>
                </c:pt>
                <c:pt idx="67">
                  <c:v>4.8915631293437956E-2</c:v>
                </c:pt>
                <c:pt idx="68">
                  <c:v>4.9930521136905652E-2</c:v>
                </c:pt>
                <c:pt idx="69">
                  <c:v>5.0954241683413115E-2</c:v>
                </c:pt>
                <c:pt idx="70">
                  <c:v>5.1986800803851513E-2</c:v>
                </c:pt>
                <c:pt idx="71">
                  <c:v>5.3028206462729301E-2</c:v>
                </c:pt>
                <c:pt idx="72">
                  <c:v>5.4078466718355346E-2</c:v>
                </c:pt>
                <c:pt idx="73">
                  <c:v>5.5137589723024634E-2</c:v>
                </c:pt>
                <c:pt idx="74">
                  <c:v>5.620558372320654E-2</c:v>
                </c:pt>
                <c:pt idx="75">
                  <c:v>5.7282457059735538E-2</c:v>
                </c:pt>
                <c:pt idx="76">
                  <c:v>5.8368218168004415E-2</c:v>
                </c:pt>
                <c:pt idx="77">
                  <c:v>5.9462875578160178E-2</c:v>
                </c:pt>
                <c:pt idx="78">
                  <c:v>6.0566437915302487E-2</c:v>
                </c:pt>
                <c:pt idx="79">
                  <c:v>6.1678913899684502E-2</c:v>
                </c:pt>
                <c:pt idx="80">
                  <c:v>6.2800312346916437E-2</c:v>
                </c:pt>
                <c:pt idx="81">
                  <c:v>6.3930642168171667E-2</c:v>
                </c:pt>
                <c:pt idx="82">
                  <c:v>6.5069912370395486E-2</c:v>
                </c:pt>
                <c:pt idx="83">
                  <c:v>6.621813205651636E-2</c:v>
                </c:pt>
                <c:pt idx="84">
                  <c:v>6.7375310425659918E-2</c:v>
                </c:pt>
                <c:pt idx="85">
                  <c:v>6.8541456773365303E-2</c:v>
                </c:pt>
                <c:pt idx="86">
                  <c:v>6.9716580491804625E-2</c:v>
                </c:pt>
                <c:pt idx="87">
                  <c:v>7.0900691070004518E-2</c:v>
                </c:pt>
                <c:pt idx="88">
                  <c:v>7.2093798094070821E-2</c:v>
                </c:pt>
                <c:pt idx="89">
                  <c:v>7.3295911247415538E-2</c:v>
                </c:pt>
                <c:pt idx="90">
                  <c:v>7.4507040310986816E-2</c:v>
                </c:pt>
                <c:pt idx="91">
                  <c:v>7.5727195163501251E-2</c:v>
                </c:pt>
                <c:pt idx="92">
                  <c:v>7.6956385781679279E-2</c:v>
                </c:pt>
                <c:pt idx="93">
                  <c:v>7.8194622240482889E-2</c:v>
                </c:pt>
                <c:pt idx="94">
                  <c:v>7.9441914713356404E-2</c:v>
                </c:pt>
                <c:pt idx="95">
                  <c:v>8.0698273472469634E-2</c:v>
                </c:pt>
                <c:pt idx="96">
                  <c:v>8.1963708888964176E-2</c:v>
                </c:pt>
                <c:pt idx="97">
                  <c:v>8.3238231433202095E-2</c:v>
                </c:pt>
                <c:pt idx="98">
                  <c:v>8.4521851675017551E-2</c:v>
                </c:pt>
                <c:pt idx="99">
                  <c:v>8.5814580283971251E-2</c:v>
                </c:pt>
                <c:pt idx="100">
                  <c:v>8.711642802960759E-2</c:v>
                </c:pt>
                <c:pt idx="101">
                  <c:v>8.8427405781714444E-2</c:v>
                </c:pt>
                <c:pt idx="102">
                  <c:v>8.9747524510586221E-2</c:v>
                </c:pt>
                <c:pt idx="103">
                  <c:v>9.1076795287289375E-2</c:v>
                </c:pt>
                <c:pt idx="104">
                  <c:v>9.2415229283930686E-2</c:v>
                </c:pt>
                <c:pt idx="105">
                  <c:v>9.3762837773928742E-2</c:v>
                </c:pt>
                <c:pt idx="106">
                  <c:v>9.5119632132287982E-2</c:v>
                </c:pt>
                <c:pt idx="107">
                  <c:v>9.6485623835875847E-2</c:v>
                </c:pt>
                <c:pt idx="108">
                  <c:v>9.786082446370252E-2</c:v>
                </c:pt>
                <c:pt idx="109">
                  <c:v>9.9245245697203929E-2</c:v>
                </c:pt>
                <c:pt idx="110">
                  <c:v>0.10063889932052734</c:v>
                </c:pt>
                <c:pt idx="111">
                  <c:v>0.10204179722082014</c:v>
                </c:pt>
                <c:pt idx="112">
                  <c:v>0.10345395138852138</c:v>
                </c:pt>
                <c:pt idx="113">
                  <c:v>0.10487537391765635</c:v>
                </c:pt>
                <c:pt idx="114">
                  <c:v>0.10630607700613419</c:v>
                </c:pt>
                <c:pt idx="115">
                  <c:v>0.10774607295604829</c:v>
                </c:pt>
                <c:pt idx="116">
                  <c:v>0.10919537417397997</c:v>
                </c:pt>
                <c:pt idx="117">
                  <c:v>0.11065399317130496</c:v>
                </c:pt>
                <c:pt idx="118">
                  <c:v>0.11212194256450286</c:v>
                </c:pt>
                <c:pt idx="119">
                  <c:v>0.11359923507546998</c:v>
                </c:pt>
                <c:pt idx="120">
                  <c:v>0.11508588353183485</c:v>
                </c:pt>
                <c:pt idx="121">
                  <c:v>0.11658190086727714</c:v>
                </c:pt>
                <c:pt idx="122">
                  <c:v>0.11808730012184929</c:v>
                </c:pt>
                <c:pt idx="123">
                  <c:v>0.11960209444230169</c:v>
                </c:pt>
                <c:pt idx="124">
                  <c:v>0.12112629708241059</c:v>
                </c:pt>
                <c:pt idx="125">
                  <c:v>0.1226599214033094</c:v>
                </c:pt>
                <c:pt idx="126">
                  <c:v>0.12420298087382316</c:v>
                </c:pt>
                <c:pt idx="127">
                  <c:v>0.12575548907080583</c:v>
                </c:pt>
                <c:pt idx="128">
                  <c:v>0.12731745967948135</c:v>
                </c:pt>
                <c:pt idx="129">
                  <c:v>0.12888890649378723</c:v>
                </c:pt>
                <c:pt idx="130">
                  <c:v>0.13046984341672196</c:v>
                </c:pt>
                <c:pt idx="131">
                  <c:v>0.1320602844606954</c:v>
                </c:pt>
                <c:pt idx="132">
                  <c:v>0.1336602437478823</c:v>
                </c:pt>
                <c:pt idx="133">
                  <c:v>0.13526973551057936</c:v>
                </c:pt>
                <c:pt idx="134">
                  <c:v>0.13688877409156539</c:v>
                </c:pt>
                <c:pt idx="135">
                  <c:v>0.13851737394446484</c:v>
                </c:pt>
                <c:pt idx="136">
                  <c:v>0.14015554963411458</c:v>
                </c:pt>
                <c:pt idx="137">
                  <c:v>0.14180331583693448</c:v>
                </c:pt>
                <c:pt idx="138">
                  <c:v>0.1434606873413003</c:v>
                </c:pt>
                <c:pt idx="139">
                  <c:v>0.14512767904792143</c:v>
                </c:pt>
                <c:pt idx="140">
                  <c:v>0.14680430597022048</c:v>
                </c:pt>
                <c:pt idx="141">
                  <c:v>0.14849058323471781</c:v>
                </c:pt>
                <c:pt idx="142">
                  <c:v>0.150186526081418</c:v>
                </c:pt>
                <c:pt idx="143">
                  <c:v>0.15189214986420105</c:v>
                </c:pt>
                <c:pt idx="144">
                  <c:v>0.15360747005121639</c:v>
                </c:pt>
                <c:pt idx="145">
                  <c:v>0.15533250222528033</c:v>
                </c:pt>
                <c:pt idx="146">
                  <c:v>0.15706726208427765</c:v>
                </c:pt>
                <c:pt idx="147">
                  <c:v>0.15881176544156578</c:v>
                </c:pt>
                <c:pt idx="148">
                  <c:v>0.16056602822638341</c:v>
                </c:pt>
                <c:pt idx="149">
                  <c:v>0.16233006648426246</c:v>
                </c:pt>
                <c:pt idx="150">
                  <c:v>0.16410389637744305</c:v>
                </c:pt>
                <c:pt idx="151">
                  <c:v>0.16588753418529298</c:v>
                </c:pt>
                <c:pt idx="152">
                  <c:v>0.16768099630473035</c:v>
                </c:pt>
                <c:pt idx="153">
                  <c:v>0.16948429925064964</c:v>
                </c:pt>
                <c:pt idx="154">
                  <c:v>0.17129745965635232</c:v>
                </c:pt>
                <c:pt idx="155">
                  <c:v>0.17312049427398024</c:v>
                </c:pt>
                <c:pt idx="156">
                  <c:v>0.17495341997495301</c:v>
                </c:pt>
                <c:pt idx="157">
                  <c:v>0.1767962537504098</c:v>
                </c:pt>
                <c:pt idx="158">
                  <c:v>0.17864901271165362</c:v>
                </c:pt>
                <c:pt idx="159">
                  <c:v>0.18051171409060088</c:v>
                </c:pt>
                <c:pt idx="160">
                  <c:v>0.18238437524023351</c:v>
                </c:pt>
                <c:pt idx="161">
                  <c:v>0.18426701363505565</c:v>
                </c:pt>
                <c:pt idx="162">
                  <c:v>0.18615964687155409</c:v>
                </c:pt>
                <c:pt idx="163">
                  <c:v>0.1880622926686624</c:v>
                </c:pt>
                <c:pt idx="164">
                  <c:v>0.1899749688682292</c:v>
                </c:pt>
                <c:pt idx="165">
                  <c:v>0.19189769343549001</c:v>
                </c:pt>
                <c:pt idx="166">
                  <c:v>0.19383048445954379</c:v>
                </c:pt>
                <c:pt idx="167">
                  <c:v>0.19577336015383245</c:v>
                </c:pt>
                <c:pt idx="168">
                  <c:v>0.19772633885662541</c:v>
                </c:pt>
                <c:pt idx="169">
                  <c:v>0.19968943903150735</c:v>
                </c:pt>
                <c:pt idx="170">
                  <c:v>0.20166267926787071</c:v>
                </c:pt>
                <c:pt idx="171">
                  <c:v>0.20364607828141182</c:v>
                </c:pt>
                <c:pt idx="172">
                  <c:v>0.20563965491463101</c:v>
                </c:pt>
                <c:pt idx="173">
                  <c:v>0.20764342813733774</c:v>
                </c:pt>
                <c:pt idx="174">
                  <c:v>0.20965741704715884</c:v>
                </c:pt>
                <c:pt idx="175">
                  <c:v>0.21168164087005134</c:v>
                </c:pt>
                <c:pt idx="176">
                  <c:v>0.21371611896082027</c:v>
                </c:pt>
                <c:pt idx="177">
                  <c:v>0.21576087080363909</c:v>
                </c:pt>
                <c:pt idx="178">
                  <c:v>0.21781591601257602</c:v>
                </c:pt>
                <c:pt idx="179">
                  <c:v>0.21988127433212395</c:v>
                </c:pt>
                <c:pt idx="180">
                  <c:v>0.22195696563773423</c:v>
                </c:pt>
                <c:pt idx="181">
                  <c:v>0.22404300993635587</c:v>
                </c:pt>
                <c:pt idx="182">
                  <c:v>0.22613942736697845</c:v>
                </c:pt>
                <c:pt idx="183">
                  <c:v>0.22824623820117945</c:v>
                </c:pt>
                <c:pt idx="184">
                  <c:v>0.23036346284367612</c:v>
                </c:pt>
                <c:pt idx="185">
                  <c:v>0.23249112183288234</c:v>
                </c:pt>
                <c:pt idx="186">
                  <c:v>0.23462923584146872</c:v>
                </c:pt>
                <c:pt idx="187">
                  <c:v>0.23677782567692907</c:v>
                </c:pt>
                <c:pt idx="188">
                  <c:v>0.23893691228214944</c:v>
                </c:pt>
                <c:pt idx="189">
                  <c:v>0.2411065167359833</c:v>
                </c:pt>
                <c:pt idx="190">
                  <c:v>0.24328666025383067</c:v>
                </c:pt>
                <c:pt idx="191">
                  <c:v>0.24547736418822208</c:v>
                </c:pt>
                <c:pt idx="192">
                  <c:v>0.24767865002940698</c:v>
                </c:pt>
                <c:pt idx="193">
                  <c:v>0.24989053940594708</c:v>
                </c:pt>
                <c:pt idx="194">
                  <c:v>0.2521130540853152</c:v>
                </c:pt>
                <c:pt idx="195">
                  <c:v>0.25434621597449641</c:v>
                </c:pt>
                <c:pt idx="196">
                  <c:v>0.25659004712059802</c:v>
                </c:pt>
                <c:pt idx="197">
                  <c:v>0.25884456971146025</c:v>
                </c:pt>
                <c:pt idx="198">
                  <c:v>0.26110980607627438</c:v>
                </c:pt>
                <c:pt idx="199">
                  <c:v>0.26338577868620561</c:v>
                </c:pt>
                <c:pt idx="200">
                  <c:v>0.26567251015501964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0.20074681610045245</c:v>
                </c:pt>
                <c:pt idx="1">
                  <c:v>0.20075141329555737</c:v>
                </c:pt>
                <c:pt idx="2">
                  <c:v>0.20076501159546684</c:v>
                </c:pt>
                <c:pt idx="3">
                  <c:v>0.20078761105892917</c:v>
                </c:pt>
                <c:pt idx="4">
                  <c:v>0.20081921178358081</c:v>
                </c:pt>
                <c:pt idx="5">
                  <c:v>0.20085981390594707</c:v>
                </c:pt>
                <c:pt idx="6">
                  <c:v>0.20090941760144376</c:v>
                </c:pt>
                <c:pt idx="7">
                  <c:v>0.20096802308437917</c:v>
                </c:pt>
                <c:pt idx="8">
                  <c:v>0.20103563060795607</c:v>
                </c:pt>
                <c:pt idx="9">
                  <c:v>0.20111224046427481</c:v>
                </c:pt>
                <c:pt idx="10">
                  <c:v>0.20119785298433623</c:v>
                </c:pt>
                <c:pt idx="11">
                  <c:v>0.20129246853804539</c:v>
                </c:pt>
                <c:pt idx="12">
                  <c:v>0.20139608753421537</c:v>
                </c:pt>
                <c:pt idx="13">
                  <c:v>0.20150871042057192</c:v>
                </c:pt>
                <c:pt idx="14">
                  <c:v>0.20163033768375815</c:v>
                </c:pt>
                <c:pt idx="15">
                  <c:v>0.20176096984933981</c:v>
                </c:pt>
                <c:pt idx="16">
                  <c:v>0.20190060748181096</c:v>
                </c:pt>
                <c:pt idx="17">
                  <c:v>0.20204925118460015</c:v>
                </c:pt>
                <c:pt idx="18">
                  <c:v>0.20220690160007687</c:v>
                </c:pt>
                <c:pt idx="19">
                  <c:v>0.20237355940955842</c:v>
                </c:pt>
                <c:pt idx="20">
                  <c:v>0.20254922533331746</c:v>
                </c:pt>
                <c:pt idx="21">
                  <c:v>0.20273390013058959</c:v>
                </c:pt>
                <c:pt idx="22">
                  <c:v>0.20292758459958174</c:v>
                </c:pt>
                <c:pt idx="23">
                  <c:v>0.20313027957748064</c:v>
                </c:pt>
                <c:pt idx="24">
                  <c:v>0.20334198594046199</c:v>
                </c:pt>
                <c:pt idx="25">
                  <c:v>0.20356270460369982</c:v>
                </c:pt>
                <c:pt idx="26">
                  <c:v>0.20379243652137649</c:v>
                </c:pt>
                <c:pt idx="27">
                  <c:v>0.2040311826866929</c:v>
                </c:pt>
                <c:pt idx="28">
                  <c:v>0.20427894413187939</c:v>
                </c:pt>
                <c:pt idx="29">
                  <c:v>0.20453572192820665</c:v>
                </c:pt>
                <c:pt idx="30">
                  <c:v>0.20480151718599759</c:v>
                </c:pt>
                <c:pt idx="31">
                  <c:v>0.20507633105463913</c:v>
                </c:pt>
                <c:pt idx="32">
                  <c:v>0.20536016472259469</c:v>
                </c:pt>
                <c:pt idx="33">
                  <c:v>0.20565301941741712</c:v>
                </c:pt>
                <c:pt idx="34">
                  <c:v>0.20595489640576187</c:v>
                </c:pt>
                <c:pt idx="35">
                  <c:v>0.20626579699340078</c:v>
                </c:pt>
                <c:pt idx="36">
                  <c:v>0.20658572252523622</c:v>
                </c:pt>
                <c:pt idx="37">
                  <c:v>0.20691467438531544</c:v>
                </c:pt>
                <c:pt idx="38">
                  <c:v>0.20725265399684586</c:v>
                </c:pt>
                <c:pt idx="39">
                  <c:v>0.20759966282221029</c:v>
                </c:pt>
                <c:pt idx="40">
                  <c:v>0.20795570236298269</c:v>
                </c:pt>
                <c:pt idx="41">
                  <c:v>0.20832077415994465</c:v>
                </c:pt>
                <c:pt idx="42">
                  <c:v>0.20869487979310183</c:v>
                </c:pt>
                <c:pt idx="43">
                  <c:v>0.2090780208817013</c:v>
                </c:pt>
                <c:pt idx="44">
                  <c:v>0.20947019908424885</c:v>
                </c:pt>
                <c:pt idx="45">
                  <c:v>0.20987141609852714</c:v>
                </c:pt>
                <c:pt idx="46">
                  <c:v>0.21028167366161396</c:v>
                </c:pt>
                <c:pt idx="47">
                  <c:v>0.21070097354990114</c:v>
                </c:pt>
                <c:pt idx="48">
                  <c:v>0.2111293175791138</c:v>
                </c:pt>
                <c:pt idx="49">
                  <c:v>0.21156670760432986</c:v>
                </c:pt>
                <c:pt idx="50">
                  <c:v>0.21201314552000039</c:v>
                </c:pt>
                <c:pt idx="51">
                  <c:v>0.21246863325997004</c:v>
                </c:pt>
                <c:pt idx="52">
                  <c:v>0.21293317279749793</c:v>
                </c:pt>
                <c:pt idx="53">
                  <c:v>0.21340676614527915</c:v>
                </c:pt>
                <c:pt idx="54">
                  <c:v>0.21388941535546657</c:v>
                </c:pt>
                <c:pt idx="55">
                  <c:v>0.21438112251969305</c:v>
                </c:pt>
                <c:pt idx="56">
                  <c:v>0.2148818897690942</c:v>
                </c:pt>
                <c:pt idx="57">
                  <c:v>0.21539171927433148</c:v>
                </c:pt>
                <c:pt idx="58">
                  <c:v>0.21591061324561572</c:v>
                </c:pt>
                <c:pt idx="59">
                  <c:v>0.21643857393273114</c:v>
                </c:pt>
                <c:pt idx="60">
                  <c:v>0.21697560362505983</c:v>
                </c:pt>
                <c:pt idx="61">
                  <c:v>0.2175217046516065</c:v>
                </c:pt>
                <c:pt idx="62">
                  <c:v>0.21807687938102382</c:v>
                </c:pt>
                <c:pt idx="63">
                  <c:v>0.21864113022163822</c:v>
                </c:pt>
                <c:pt idx="64">
                  <c:v>0.21921445962147595</c:v>
                </c:pt>
                <c:pt idx="65">
                  <c:v>0.21979687006828974</c:v>
                </c:pt>
                <c:pt idx="66">
                  <c:v>0.22038836408958581</c:v>
                </c:pt>
                <c:pt idx="67">
                  <c:v>0.22098894425265139</c:v>
                </c:pt>
                <c:pt idx="68">
                  <c:v>0.22159861316458257</c:v>
                </c:pt>
                <c:pt idx="69">
                  <c:v>0.22221737347231271</c:v>
                </c:pt>
                <c:pt idx="70">
                  <c:v>0.22284522786264122</c:v>
                </c:pt>
                <c:pt idx="71">
                  <c:v>0.22348217906226275</c:v>
                </c:pt>
                <c:pt idx="72">
                  <c:v>0.22412822983779698</c:v>
                </c:pt>
                <c:pt idx="73">
                  <c:v>0.22478338299581854</c:v>
                </c:pt>
                <c:pt idx="74">
                  <c:v>0.22544764138288775</c:v>
                </c:pt>
                <c:pt idx="75">
                  <c:v>0.22612100788558154</c:v>
                </c:pt>
                <c:pt idx="76">
                  <c:v>0.22680348543052481</c:v>
                </c:pt>
                <c:pt idx="77">
                  <c:v>0.22749507698442251</c:v>
                </c:pt>
                <c:pt idx="78">
                  <c:v>0.22819578555409178</c:v>
                </c:pt>
                <c:pt idx="79">
                  <c:v>0.22890561418649488</c:v>
                </c:pt>
                <c:pt idx="80">
                  <c:v>0.22962456596877229</c:v>
                </c:pt>
                <c:pt idx="81">
                  <c:v>0.23035264402827632</c:v>
                </c:pt>
                <c:pt idx="82">
                  <c:v>0.23108985153260544</c:v>
                </c:pt>
                <c:pt idx="83">
                  <c:v>0.2318361916896387</c:v>
                </c:pt>
                <c:pt idx="84">
                  <c:v>0.2325916677475707</c:v>
                </c:pt>
                <c:pt idx="85">
                  <c:v>0.2333562829949471</c:v>
                </c:pt>
                <c:pt idx="86">
                  <c:v>0.23413004076070063</c:v>
                </c:pt>
                <c:pt idx="87">
                  <c:v>0.23491294441418714</c:v>
                </c:pt>
                <c:pt idx="88">
                  <c:v>0.23570499736522288</c:v>
                </c:pt>
                <c:pt idx="89">
                  <c:v>0.23650620306412121</c:v>
                </c:pt>
                <c:pt idx="90">
                  <c:v>0.23731656500173082</c:v>
                </c:pt>
                <c:pt idx="91">
                  <c:v>0.2381360867094735</c:v>
                </c:pt>
                <c:pt idx="92">
                  <c:v>0.23896477175938305</c:v>
                </c:pt>
                <c:pt idx="93">
                  <c:v>0.23980262376414421</c:v>
                </c:pt>
                <c:pt idx="94">
                  <c:v>0.24064964637713213</c:v>
                </c:pt>
                <c:pt idx="95">
                  <c:v>0.24150584329245259</c:v>
                </c:pt>
                <c:pt idx="96">
                  <c:v>0.2423712182449822</c:v>
                </c:pt>
                <c:pt idx="97">
                  <c:v>0.24324577501040939</c:v>
                </c:pt>
                <c:pt idx="98">
                  <c:v>0.24412951740527591</c:v>
                </c:pt>
                <c:pt idx="99">
                  <c:v>0.24502244928701836</c:v>
                </c:pt>
                <c:pt idx="100">
                  <c:v>0.24592457455401082</c:v>
                </c:pt>
                <c:pt idx="101">
                  <c:v>0.24683589714560727</c:v>
                </c:pt>
                <c:pt idx="102">
                  <c:v>0.24775642104218507</c:v>
                </c:pt>
                <c:pt idx="103">
                  <c:v>0.24868615026518842</c:v>
                </c:pt>
                <c:pt idx="104">
                  <c:v>0.24962508887717264</c:v>
                </c:pt>
                <c:pt idx="105">
                  <c:v>0.25057324098184869</c:v>
                </c:pt>
                <c:pt idx="106">
                  <c:v>0.25153061072412836</c:v>
                </c:pt>
                <c:pt idx="107">
                  <c:v>0.25249720229016953</c:v>
                </c:pt>
                <c:pt idx="108">
                  <c:v>0.25347301990742255</c:v>
                </c:pt>
                <c:pt idx="109">
                  <c:v>0.25445806784467639</c:v>
                </c:pt>
                <c:pt idx="110">
                  <c:v>0.25545235041210573</c:v>
                </c:pt>
                <c:pt idx="111">
                  <c:v>0.25645587196131847</c:v>
                </c:pt>
                <c:pt idx="112">
                  <c:v>0.25746863688540328</c:v>
                </c:pt>
                <c:pt idx="113">
                  <c:v>0.25849064961897844</c:v>
                </c:pt>
                <c:pt idx="114">
                  <c:v>0.2595219146382402</c:v>
                </c:pt>
                <c:pt idx="115">
                  <c:v>0.2605624364610124</c:v>
                </c:pt>
                <c:pt idx="116">
                  <c:v>0.2616122196467961</c:v>
                </c:pt>
                <c:pt idx="117">
                  <c:v>0.26267126879681996</c:v>
                </c:pt>
                <c:pt idx="118">
                  <c:v>0.26373958855409085</c:v>
                </c:pt>
                <c:pt idx="119">
                  <c:v>0.26481718360344508</c:v>
                </c:pt>
                <c:pt idx="120">
                  <c:v>0.26590405867160022</c:v>
                </c:pt>
                <c:pt idx="121">
                  <c:v>0.26700021852720723</c:v>
                </c:pt>
                <c:pt idx="122">
                  <c:v>0.26810566798090307</c:v>
                </c:pt>
                <c:pt idx="123">
                  <c:v>0.26922041188536378</c:v>
                </c:pt>
                <c:pt idx="124">
                  <c:v>0.27034445513535832</c:v>
                </c:pt>
                <c:pt idx="125">
                  <c:v>0.27147780266780241</c:v>
                </c:pt>
                <c:pt idx="126">
                  <c:v>0.27262045946181346</c:v>
                </c:pt>
                <c:pt idx="127">
                  <c:v>0.27377243053876543</c:v>
                </c:pt>
                <c:pt idx="128">
                  <c:v>0.27493372096234431</c:v>
                </c:pt>
                <c:pt idx="129">
                  <c:v>0.27610433583860461</c:v>
                </c:pt>
                <c:pt idx="130">
                  <c:v>0.27728428031602531</c:v>
                </c:pt>
                <c:pt idx="131">
                  <c:v>0.27847355958556758</c:v>
                </c:pt>
                <c:pt idx="132">
                  <c:v>0.27967217888073181</c:v>
                </c:pt>
                <c:pt idx="133">
                  <c:v>0.28088014347761592</c:v>
                </c:pt>
                <c:pt idx="134">
                  <c:v>0.28209745869497371</c:v>
                </c:pt>
                <c:pt idx="135">
                  <c:v>0.28332412989427413</c:v>
                </c:pt>
                <c:pt idx="136">
                  <c:v>0.28456016247976057</c:v>
                </c:pt>
                <c:pt idx="137">
                  <c:v>0.28580556189851114</c:v>
                </c:pt>
                <c:pt idx="138">
                  <c:v>0.28706033364049877</c:v>
                </c:pt>
                <c:pt idx="139">
                  <c:v>0.28832448323865306</c:v>
                </c:pt>
                <c:pt idx="140">
                  <c:v>0.28959801626892079</c:v>
                </c:pt>
                <c:pt idx="141">
                  <c:v>0.29088093835032885</c:v>
                </c:pt>
                <c:pt idx="142">
                  <c:v>0.29217325514504616</c:v>
                </c:pt>
                <c:pt idx="143">
                  <c:v>0.29347497235844716</c:v>
                </c:pt>
                <c:pt idx="144">
                  <c:v>0.29478609573917514</c:v>
                </c:pt>
                <c:pt idx="145">
                  <c:v>0.29610663107920637</c:v>
                </c:pt>
                <c:pt idx="146">
                  <c:v>0.29743658421391483</c:v>
                </c:pt>
                <c:pt idx="147">
                  <c:v>0.29877596102213694</c:v>
                </c:pt>
                <c:pt idx="148">
                  <c:v>0.30012476742623773</c:v>
                </c:pt>
                <c:pt idx="149">
                  <c:v>0.30148300939217643</c:v>
                </c:pt>
                <c:pt idx="150">
                  <c:v>0.30285069292957351</c:v>
                </c:pt>
                <c:pt idx="151">
                  <c:v>0.30422782409177757</c:v>
                </c:pt>
                <c:pt idx="152">
                  <c:v>0.30561440897593323</c:v>
                </c:pt>
                <c:pt idx="153">
                  <c:v>0.30701045372304919</c:v>
                </c:pt>
                <c:pt idx="154">
                  <c:v>0.30841596451806719</c:v>
                </c:pt>
                <c:pt idx="155">
                  <c:v>0.30983094758993091</c:v>
                </c:pt>
                <c:pt idx="156">
                  <c:v>0.31125540921165595</c:v>
                </c:pt>
                <c:pt idx="157">
                  <c:v>0.31268935570040052</c:v>
                </c:pt>
                <c:pt idx="158">
                  <c:v>0.31413279341753531</c:v>
                </c:pt>
                <c:pt idx="159">
                  <c:v>0.31558572876871588</c:v>
                </c:pt>
                <c:pt idx="160">
                  <c:v>0.31704816820395393</c:v>
                </c:pt>
                <c:pt idx="161">
                  <c:v>0.31852011821768988</c:v>
                </c:pt>
                <c:pt idx="162">
                  <c:v>0.32000158534886608</c:v>
                </c:pt>
                <c:pt idx="163">
                  <c:v>0.32149257618099991</c:v>
                </c:pt>
                <c:pt idx="164">
                  <c:v>0.32299309734225823</c:v>
                </c:pt>
                <c:pt idx="165">
                  <c:v>0.32450315550553144</c:v>
                </c:pt>
                <c:pt idx="166">
                  <c:v>0.32602275738850928</c:v>
                </c:pt>
                <c:pt idx="167">
                  <c:v>0.32755190975375581</c:v>
                </c:pt>
                <c:pt idx="168">
                  <c:v>0.32909061940878609</c:v>
                </c:pt>
                <c:pt idx="169">
                  <c:v>0.33063889320614281</c:v>
                </c:pt>
                <c:pt idx="170">
                  <c:v>0.33219673804347349</c:v>
                </c:pt>
                <c:pt idx="171">
                  <c:v>0.33376416086360838</c:v>
                </c:pt>
                <c:pt idx="172">
                  <c:v>0.33534116865463892</c:v>
                </c:pt>
                <c:pt idx="173">
                  <c:v>0.33692776844999667</c:v>
                </c:pt>
                <c:pt idx="174">
                  <c:v>0.33852396732853274</c:v>
                </c:pt>
                <c:pt idx="175">
                  <c:v>0.34012977241459791</c:v>
                </c:pt>
                <c:pt idx="176">
                  <c:v>0.34174519087812327</c:v>
                </c:pt>
                <c:pt idx="177">
                  <c:v>0.34337022993470151</c:v>
                </c:pt>
                <c:pt idx="178">
                  <c:v>0.34500489684566826</c:v>
                </c:pt>
                <c:pt idx="179">
                  <c:v>0.3466491989181848</c:v>
                </c:pt>
                <c:pt idx="180">
                  <c:v>0.34830314350532099</c:v>
                </c:pt>
                <c:pt idx="181">
                  <c:v>0.34996673800613809</c:v>
                </c:pt>
                <c:pt idx="182">
                  <c:v>0.35163998986577349</c:v>
                </c:pt>
                <c:pt idx="183">
                  <c:v>0.35332290657552501</c:v>
                </c:pt>
                <c:pt idx="184">
                  <c:v>0.35501549567293572</c:v>
                </c:pt>
                <c:pt idx="185">
                  <c:v>0.35671776474188011</c:v>
                </c:pt>
                <c:pt idx="186">
                  <c:v>0.35842972141265017</c:v>
                </c:pt>
                <c:pt idx="187">
                  <c:v>0.36015137336204239</c:v>
                </c:pt>
                <c:pt idx="188">
                  <c:v>0.36188272831344492</c:v>
                </c:pt>
                <c:pt idx="189">
                  <c:v>0.36362379403692613</c:v>
                </c:pt>
                <c:pt idx="190">
                  <c:v>0.36537457834932252</c:v>
                </c:pt>
                <c:pt idx="191">
                  <c:v>0.36713508911432857</c:v>
                </c:pt>
                <c:pt idx="192">
                  <c:v>0.36890533424258609</c:v>
                </c:pt>
                <c:pt idx="193">
                  <c:v>0.37068532169177459</c:v>
                </c:pt>
                <c:pt idx="194">
                  <c:v>0.37247505946670301</c:v>
                </c:pt>
                <c:pt idx="195">
                  <c:v>0.37427455561939971</c:v>
                </c:pt>
                <c:pt idx="196">
                  <c:v>0.37608381824920656</c:v>
                </c:pt>
                <c:pt idx="197">
                  <c:v>0.37790285550286995</c:v>
                </c:pt>
                <c:pt idx="198">
                  <c:v>0.37973167557463516</c:v>
                </c:pt>
                <c:pt idx="199">
                  <c:v>0.3815702867063403</c:v>
                </c:pt>
                <c:pt idx="200">
                  <c:v>0.38341869718751015</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0.21052868742661748</c:v>
                </c:pt>
                <c:pt idx="2">
                  <c:v>0.34530100007594289</c:v>
                </c:pt>
                <c:pt idx="3">
                  <c:v>0.43896328971910337</c:v>
                </c:pt>
                <c:pt idx="4">
                  <c:v>0.50782973657494224</c:v>
                </c:pt>
                <c:pt idx="5">
                  <c:v>0.56059078985129929</c:v>
                </c:pt>
                <c:pt idx="6">
                  <c:v>0.60230060692784493</c:v>
                </c:pt>
                <c:pt idx="7">
                  <c:v>0.63609883410758283</c:v>
                </c:pt>
                <c:pt idx="8">
                  <c:v>0.66403870504157847</c:v>
                </c:pt>
                <c:pt idx="9">
                  <c:v>0.68751954075361543</c:v>
                </c:pt>
                <c:pt idx="10">
                  <c:v>0.70752787350033064</c:v>
                </c:pt>
                <c:pt idx="11">
                  <c:v>0.7247792042407003</c:v>
                </c:pt>
                <c:pt idx="12">
                  <c:v>0.73980509672901007</c:v>
                </c:pt>
                <c:pt idx="13">
                  <c:v>0.75300871517320156</c:v>
                </c:pt>
                <c:pt idx="14">
                  <c:v>0.76470138512992492</c:v>
                </c:pt>
                <c:pt idx="15">
                  <c:v>0.77512733494293062</c:v>
                </c:pt>
                <c:pt idx="16">
                  <c:v>0.78448084766022641</c:v>
                </c:pt>
                <c:pt idx="17">
                  <c:v>0.79291840745079256</c:v>
                </c:pt>
                <c:pt idx="18">
                  <c:v>0.80056746570722304</c:v>
                </c:pt>
                <c:pt idx="19">
                  <c:v>0.80753287570534016</c:v>
                </c:pt>
                <c:pt idx="20">
                  <c:v>0.81390168853388745</c:v>
                </c:pt>
                <c:pt idx="21">
                  <c:v>0.81974677736504287</c:v>
                </c:pt>
                <c:pt idx="22">
                  <c:v>0.82512961094665749</c:v>
                </c:pt>
                <c:pt idx="23">
                  <c:v>0.83058143618889235</c:v>
                </c:pt>
                <c:pt idx="24">
                  <c:v>0.83588336936115415</c:v>
                </c:pt>
                <c:pt idx="25">
                  <c:v>0.8408174385575975</c:v>
                </c:pt>
                <c:pt idx="26">
                  <c:v>0.84542020884083091</c:v>
                </c:pt>
                <c:pt idx="27">
                  <c:v>0.84972355453643877</c:v>
                </c:pt>
                <c:pt idx="28">
                  <c:v>0.8537553880421711</c:v>
                </c:pt>
                <c:pt idx="29">
                  <c:v>0.8575402568485343</c:v>
                </c:pt>
                <c:pt idx="30">
                  <c:v>0.86109983576018634</c:v>
                </c:pt>
                <c:pt idx="31">
                  <c:v>0.86445333517024048</c:v>
                </c:pt>
                <c:pt idx="32">
                  <c:v>0.8676178416289404</c:v>
                </c:pt>
                <c:pt idx="33">
                  <c:v>0.8706086034535846</c:v>
                </c:pt>
                <c:pt idx="34">
                  <c:v>0.87343927145572753</c:v>
                </c:pt>
                <c:pt idx="35">
                  <c:v>0.8761221028043551</c:v>
                </c:pt>
                <c:pt idx="36">
                  <c:v>0.87866813444720249</c:v>
                </c:pt>
                <c:pt idx="37">
                  <c:v>0.88108733126478356</c:v>
                </c:pt>
                <c:pt idx="38">
                  <c:v>0.88338871315029366</c:v>
                </c:pt>
                <c:pt idx="39">
                  <c:v>0.8855804644316897</c:v>
                </c:pt>
                <c:pt idx="40">
                  <c:v>0.88767002843364839</c:v>
                </c:pt>
                <c:pt idx="41">
                  <c:v>0.88966418948172732</c:v>
                </c:pt>
                <c:pt idx="42">
                  <c:v>0.89156914425221279</c:v>
                </c:pt>
                <c:pt idx="43">
                  <c:v>0.89339056404838635</c:v>
                </c:pt>
                <c:pt idx="44">
                  <c:v>0.89513364932147521</c:v>
                </c:pt>
                <c:pt idx="45">
                  <c:v>0.89680317754011318</c:v>
                </c:pt>
                <c:pt idx="46">
                  <c:v>0.89840354533616673</c:v>
                </c:pt>
                <c:pt idx="47">
                  <c:v>0.89993880570974727</c:v>
                </c:pt>
                <c:pt idx="48">
                  <c:v>0.90141270095621262</c:v>
                </c:pt>
                <c:pt idx="49">
                  <c:v>0.90282869187825954</c:v>
                </c:pt>
                <c:pt idx="50">
                  <c:v>0.90418998376305959</c:v>
                </c:pt>
                <c:pt idx="51">
                  <c:v>0.90549954953481293</c:v>
                </c:pt>
                <c:pt idx="52">
                  <c:v>0.90676015043465441</c:v>
                </c:pt>
                <c:pt idx="53">
                  <c:v>0.9079743545306127</c:v>
                </c:pt>
                <c:pt idx="54">
                  <c:v>0.90914455331869626</c:v>
                </c:pt>
                <c:pt idx="55">
                  <c:v>0.91027297664089168</c:v>
                </c:pt>
                <c:pt idx="56">
                  <c:v>0.91136170611584388</c:v>
                </c:pt>
                <c:pt idx="57">
                  <c:v>0.91241268725239189</c:v>
                </c:pt>
                <c:pt idx="58">
                  <c:v>0.91342774039423336</c:v>
                </c:pt>
                <c:pt idx="59">
                  <c:v>0.91440857062522574</c:v>
                </c:pt>
                <c:pt idx="60">
                  <c:v>0.91535677674867899</c:v>
                </c:pt>
                <c:pt idx="61">
                  <c:v>0.9162738594400921</c:v>
                </c:pt>
                <c:pt idx="62">
                  <c:v>0.91716122866075489</c:v>
                </c:pt>
                <c:pt idx="63">
                  <c:v>0.91802021040923287</c:v>
                </c:pt>
                <c:pt idx="64">
                  <c:v>0.9188520528787123</c:v>
                </c:pt>
                <c:pt idx="65">
                  <c:v>0.91965793208032354</c:v>
                </c:pt>
                <c:pt idx="66">
                  <c:v>0.92043895698570577</c:v>
                </c:pt>
                <c:pt idx="67">
                  <c:v>0.92119617423609423</c:v>
                </c:pt>
                <c:pt idx="68">
                  <c:v>0.92193057245996546</c:v>
                </c:pt>
                <c:pt idx="69">
                  <c:v>0.92264308623668401</c:v>
                </c:pt>
                <c:pt idx="70">
                  <c:v>0.92333459973955656</c:v>
                </c:pt>
                <c:pt idx="71">
                  <c:v>0.92400595008814157</c:v>
                </c:pt>
                <c:pt idx="72">
                  <c:v>0.92465793043653099</c:v>
                </c:pt>
                <c:pt idx="73">
                  <c:v>0.92529129282155098</c:v>
                </c:pt>
                <c:pt idx="74">
                  <c:v>0.92590675079237572</c:v>
                </c:pt>
                <c:pt idx="75">
                  <c:v>0.92650498184088104</c:v>
                </c:pt>
                <c:pt idx="76">
                  <c:v>0.92708662965013011</c:v>
                </c:pt>
                <c:pt idx="77">
                  <c:v>0.92765230617667849</c:v>
                </c:pt>
                <c:pt idx="78">
                  <c:v>0.92820259358084733</c:v>
                </c:pt>
                <c:pt idx="79">
                  <c:v>0.92873804601776444</c:v>
                </c:pt>
                <c:pt idx="80">
                  <c:v>0.92925919130074663</c:v>
                </c:pt>
                <c:pt idx="81">
                  <c:v>0.92976653244751695</c:v>
                </c:pt>
                <c:pt idx="82">
                  <c:v>0.93026054911877198</c:v>
                </c:pt>
                <c:pt idx="83">
                  <c:v>0.93074169895774339</c:v>
                </c:pt>
                <c:pt idx="84">
                  <c:v>0.93121041883861289</c:v>
                </c:pt>
                <c:pt idx="85">
                  <c:v>0.93166712603093416</c:v>
                </c:pt>
                <c:pt idx="86">
                  <c:v>0.93211221928658361</c:v>
                </c:pt>
                <c:pt idx="87">
                  <c:v>0.9325460798551839</c:v>
                </c:pt>
                <c:pt idx="88">
                  <c:v>0.93296907243343596</c:v>
                </c:pt>
                <c:pt idx="89">
                  <c:v>0.93338154605332113</c:v>
                </c:pt>
                <c:pt idx="90">
                  <c:v>0.93378383491371841</c:v>
                </c:pt>
                <c:pt idx="91">
                  <c:v>0.93417625915959879</c:v>
                </c:pt>
                <c:pt idx="92">
                  <c:v>0.93455912561261067</c:v>
                </c:pt>
                <c:pt idx="93">
                  <c:v>0.93493272845655828</c:v>
                </c:pt>
                <c:pt idx="94">
                  <c:v>0.93529734988098934</c:v>
                </c:pt>
                <c:pt idx="95">
                  <c:v>0.93565326068584886</c:v>
                </c:pt>
                <c:pt idx="96">
                  <c:v>0.93600072084991781</c:v>
                </c:pt>
                <c:pt idx="97">
                  <c:v>0.93633998006554453</c:v>
                </c:pt>
                <c:pt idx="98">
                  <c:v>0.93667127824197627</c:v>
                </c:pt>
                <c:pt idx="99">
                  <c:v>0.93699484597942151</c:v>
                </c:pt>
                <c:pt idx="100">
                  <c:v>0.93731090501581005</c:v>
                </c:pt>
                <c:pt idx="101">
                  <c:v>0.93761966864806812</c:v>
                </c:pt>
                <c:pt idx="102">
                  <c:v>0.93792134212958655</c:v>
                </c:pt>
                <c:pt idx="103">
                  <c:v>0.93821612304544122</c:v>
                </c:pt>
                <c:pt idx="104">
                  <c:v>0.93850420166679949</c:v>
                </c:pt>
                <c:pt idx="105">
                  <c:v>0.93878576128585256</c:v>
                </c:pt>
                <c:pt idx="106">
                  <c:v>0.93906097853250692</c:v>
                </c:pt>
                <c:pt idx="107">
                  <c:v>0.93933002367398644</c:v>
                </c:pt>
                <c:pt idx="108">
                  <c:v>0.93959306089840933</c:v>
                </c:pt>
                <c:pt idx="109">
                  <c:v>0.9398502485833311</c:v>
                </c:pt>
                <c:pt idx="110">
                  <c:v>0.94010173955017728</c:v>
                </c:pt>
                <c:pt idx="111">
                  <c:v>0.9403476813054219</c:v>
                </c:pt>
                <c:pt idx="112">
                  <c:v>0.94058821626930844</c:v>
                </c:pt>
                <c:pt idx="113">
                  <c:v>0.94082348199286303</c:v>
                </c:pt>
                <c:pt idx="114">
                  <c:v>0.94105361136388599</c:v>
                </c:pt>
                <c:pt idx="115">
                  <c:v>0.94127873280257557</c:v>
                </c:pt>
                <c:pt idx="116">
                  <c:v>0.94149897044738395</c:v>
                </c:pt>
                <c:pt idx="117">
                  <c:v>0.94171444433167106</c:v>
                </c:pt>
                <c:pt idx="118">
                  <c:v>0.94192527055168296</c:v>
                </c:pt>
                <c:pt idx="119">
                  <c:v>0.94213156142634791</c:v>
                </c:pt>
                <c:pt idx="120">
                  <c:v>0.94233342564935241</c:v>
                </c:pt>
                <c:pt idx="121">
                  <c:v>0.94253096843392681</c:v>
                </c:pt>
                <c:pt idx="122">
                  <c:v>0.94272429165074734</c:v>
                </c:pt>
                <c:pt idx="123">
                  <c:v>0.94291349395933022</c:v>
                </c:pt>
                <c:pt idx="124">
                  <c:v>0.94309867093327748</c:v>
                </c:pt>
                <c:pt idx="125">
                  <c:v>0.943279915179704</c:v>
                </c:pt>
                <c:pt idx="126">
                  <c:v>0.94345731645316055</c:v>
                </c:pt>
                <c:pt idx="127">
                  <c:v>0.94363096176434513</c:v>
                </c:pt>
                <c:pt idx="128">
                  <c:v>0.94380093548388155</c:v>
                </c:pt>
                <c:pt idx="129">
                  <c:v>0.94396731944141965</c:v>
                </c:pt>
                <c:pt idx="130">
                  <c:v>0.94413019302030665</c:v>
                </c:pt>
                <c:pt idx="131">
                  <c:v>0.94428963324805493</c:v>
                </c:pt>
                <c:pt idx="132">
                  <c:v>0.94444571488282325</c:v>
                </c:pt>
                <c:pt idx="133">
                  <c:v>0.94459851049611743</c:v>
                </c:pt>
                <c:pt idx="134">
                  <c:v>0.94474809055189735</c:v>
                </c:pt>
                <c:pt idx="135">
                  <c:v>0.94489452348227565</c:v>
                </c:pt>
                <c:pt idx="136">
                  <c:v>0.94503787575997478</c:v>
                </c:pt>
                <c:pt idx="137">
                  <c:v>0.94517821196770502</c:v>
                </c:pt>
                <c:pt idx="138">
                  <c:v>0.94531559486461558</c:v>
                </c:pt>
                <c:pt idx="139">
                  <c:v>0.94545008544995901</c:v>
                </c:pt>
                <c:pt idx="140">
                  <c:v>0.94558174302410791</c:v>
                </c:pt>
                <c:pt idx="141">
                  <c:v>0.94571062524704841</c:v>
                </c:pt>
                <c:pt idx="142">
                  <c:v>0.94583678819447403</c:v>
                </c:pt>
                <c:pt idx="143">
                  <c:v>0.94596028641159136</c:v>
                </c:pt>
                <c:pt idx="144">
                  <c:v>0.94608117296474759</c:v>
                </c:pt>
                <c:pt idx="145">
                  <c:v>0.94619949949098126</c:v>
                </c:pt>
                <c:pt idx="146">
                  <c:v>0.94631531624559373</c:v>
                </c:pt>
                <c:pt idx="147">
                  <c:v>0.94642867214783166</c:v>
                </c:pt>
                <c:pt idx="148">
                  <c:v>0.94653961482476889</c:v>
                </c:pt>
                <c:pt idx="149">
                  <c:v>0.94664819065346884</c:v>
                </c:pt>
                <c:pt idx="150">
                  <c:v>0.94675444480150672</c:v>
                </c:pt>
                <c:pt idx="151">
                  <c:v>0.9468584212659239</c:v>
                </c:pt>
                <c:pt idx="152">
                  <c:v>0.94696016291068652</c:v>
                </c:pt>
                <c:pt idx="153">
                  <c:v>0.9470597115027134</c:v>
                </c:pt>
                <c:pt idx="154">
                  <c:v>0.9471571077465375</c:v>
                </c:pt>
                <c:pt idx="155">
                  <c:v>0.94725239131766092</c:v>
                </c:pt>
                <c:pt idx="156">
                  <c:v>0.9473456008946598</c:v>
                </c:pt>
                <c:pt idx="157">
                  <c:v>0.94743677419009464</c:v>
                </c:pt>
                <c:pt idx="158">
                  <c:v>0.94752594798027623</c:v>
                </c:pt>
                <c:pt idx="159">
                  <c:v>0.94761315813393787</c:v>
                </c:pt>
                <c:pt idx="160">
                  <c:v>0.94769843963985856</c:v>
                </c:pt>
                <c:pt idx="161">
                  <c:v>0.94778182663348365</c:v>
                </c:pt>
                <c:pt idx="162">
                  <c:v>0.94786335242258324</c:v>
                </c:pt>
                <c:pt idx="163">
                  <c:v>0.94794304951199071</c:v>
                </c:pt>
                <c:pt idx="164">
                  <c:v>0.94802094962745709</c:v>
                </c:pt>
                <c:pt idx="165">
                  <c:v>0.94809708373866119</c:v>
                </c:pt>
                <c:pt idx="166">
                  <c:v>0.94817148208140623</c:v>
                </c:pt>
                <c:pt idx="167">
                  <c:v>0.94824417417904006</c:v>
                </c:pt>
                <c:pt idx="168">
                  <c:v>0.94831518886312771</c:v>
                </c:pt>
                <c:pt idx="169">
                  <c:v>0.94838455429340796</c:v>
                </c:pt>
                <c:pt idx="170">
                  <c:v>0.94845229797706265</c:v>
                </c:pt>
                <c:pt idx="171">
                  <c:v>0.94851844678732522</c:v>
                </c:pt>
                <c:pt idx="172">
                  <c:v>0.94858302698145602</c:v>
                </c:pt>
                <c:pt idx="173">
                  <c:v>0.94864606421810793</c:v>
                </c:pt>
                <c:pt idx="174">
                  <c:v>0.94870758357410812</c:v>
                </c:pt>
                <c:pt idx="175">
                  <c:v>0.94876760956067718</c:v>
                </c:pt>
                <c:pt idx="176">
                  <c:v>0.94882616613910753</c:v>
                </c:pt>
                <c:pt idx="177">
                  <c:v>0.94888327673592354</c:v>
                </c:pt>
                <c:pt idx="178">
                  <c:v>0.94893896425754132</c:v>
                </c:pt>
                <c:pt idx="179">
                  <c:v>0.94899325110444865</c:v>
                </c:pt>
                <c:pt idx="180">
                  <c:v>0.94904615918492263</c:v>
                </c:pt>
                <c:pt idx="181">
                  <c:v>0.94909770992830333</c:v>
                </c:pt>
                <c:pt idx="182">
                  <c:v>0.94914792429783812</c:v>
                </c:pt>
                <c:pt idx="183">
                  <c:v>0.94919682280311557</c:v>
                </c:pt>
                <c:pt idx="184">
                  <c:v>0.94924442551210253</c:v>
                </c:pt>
                <c:pt idx="185">
                  <c:v>0.94929075206279834</c:v>
                </c:pt>
                <c:pt idx="186">
                  <c:v>0.94933582167452202</c:v>
                </c:pt>
                <c:pt idx="187">
                  <c:v>0.94937965315884587</c:v>
                </c:pt>
                <c:pt idx="188">
                  <c:v>0.94942226493018511</c:v>
                </c:pt>
                <c:pt idx="189">
                  <c:v>0.94946367501606121</c:v>
                </c:pt>
                <c:pt idx="190">
                  <c:v>0.94950390106704652</c:v>
                </c:pt>
                <c:pt idx="191">
                  <c:v>0.94954296036640273</c:v>
                </c:pt>
                <c:pt idx="192">
                  <c:v>0.94958086983942569</c:v>
                </c:pt>
                <c:pt idx="193">
                  <c:v>0.94961764606250487</c:v>
                </c:pt>
                <c:pt idx="194">
                  <c:v>0.94965330527190805</c:v>
                </c:pt>
                <c:pt idx="195">
                  <c:v>0.94968786337230215</c:v>
                </c:pt>
                <c:pt idx="196">
                  <c:v>0.94972133594501817</c:v>
                </c:pt>
                <c:pt idx="197">
                  <c:v>0.94975373825606946</c:v>
                </c:pt>
                <c:pt idx="198">
                  <c:v>0.94978508526393135</c:v>
                </c:pt>
                <c:pt idx="199">
                  <c:v>0.94981539162709228</c:v>
                </c:pt>
                <c:pt idx="200">
                  <c:v>0.94984467171138087</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35"/>
</file>

<file path=xl/ctrlProps/ctrlProp5.xml><?xml version="1.0" encoding="utf-8"?>
<formControlPr xmlns="http://schemas.microsoft.com/office/spreadsheetml/2009/9/main" objectType="Spin" dx="16" fmlaLink="$E$67" max="100" min="1" page="10" val="3"/>
</file>

<file path=xl/ctrlProps/ctrlProp6.xml><?xml version="1.0" encoding="utf-8"?>
<formControlPr xmlns="http://schemas.microsoft.com/office/spreadsheetml/2009/9/main" objectType="Spin" dx="16" fmlaLink="$E$68" max="100" min="1" page="10" val="6"/>
</file>

<file path=xl/ctrlProps/ctrlProp7.xml><?xml version="1.0" encoding="utf-8"?>
<formControlPr xmlns="http://schemas.microsoft.com/office/spreadsheetml/2009/9/main" objectType="Spin" dx="16" fmlaLink="$E$69" inc="10" max="1000" min="100" page="10" val="100"/>
</file>

<file path=xl/ctrlProps/ctrlProp8.xml><?xml version="1.0" encoding="utf-8"?>
<formControlPr xmlns="http://schemas.microsoft.com/office/spreadsheetml/2009/9/main" objectType="Spin" dx="16" fmlaLink="$E$70" inc="10" max="1000" min="100" page="10" val="100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196"/>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29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57°</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5.6nF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9.1kΩ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1150Ω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2609</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93.7%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289</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57°</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14"/>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5.6nF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9.1kΩ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1150Ω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38" zoomScale="70" zoomScaleNormal="70" zoomScaleSheetLayoutView="100" workbookViewId="0">
      <selection activeCell="E84" sqref="E84"/>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10</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5</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1.3560749999999995</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22.601249999999993</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28.251562499999988</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120</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14.333888376002641</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4.899979031400445</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0.39146513314566073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67.566974999999985</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2.8882345503995213</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44.068336363636355</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2.4659739962132612</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4.6051929043885966</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1326.2911939479698</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35</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0.50667439600841557</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3</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v>6</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v>100</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v>1700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9.1201391281514805</v>
      </c>
      <c r="C74" s="242">
        <f>'Standard Value Calculator'!S27</f>
        <v>9.09</v>
      </c>
      <c r="D74" s="243">
        <v>9.1</v>
      </c>
      <c r="E74" s="244" t="s">
        <v>116</v>
      </c>
      <c r="F74" s="246">
        <f>Fz1_u/1000</f>
        <v>3.1231346796263022</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5816.9779004974007</v>
      </c>
      <c r="C75" s="205">
        <f>'Standard Value Calculator'!S28</f>
        <v>5600</v>
      </c>
      <c r="D75" s="212">
        <v>5600</v>
      </c>
      <c r="E75" s="245" t="s">
        <v>53</v>
      </c>
      <c r="F75" s="247">
        <f>Fz2_u/1000</f>
        <v>5.5406420634902132</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10.283402299052563</v>
      </c>
      <c r="C76" s="205">
        <f>'Standard Value Calculator'!S29</f>
        <v>10</v>
      </c>
      <c r="D76" s="212">
        <v>10</v>
      </c>
      <c r="E76" s="245" t="s">
        <v>53</v>
      </c>
      <c r="F76" s="423">
        <f>Fp1_u/1000</f>
        <v>92.26373523116311</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1148.936170212766</v>
      </c>
      <c r="C77" s="205">
        <f>'Standard Value Calculator'!S30</f>
        <v>1150</v>
      </c>
      <c r="D77" s="212">
        <v>1150</v>
      </c>
      <c r="E77" s="245" t="s">
        <v>274</v>
      </c>
      <c r="F77" s="423">
        <f>Fp2_u/1000</f>
        <v>1752.078555270356</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1385.2374692345463</v>
      </c>
      <c r="C78" s="258">
        <f>'Standard Value Calculator'!S31</f>
        <v>1500</v>
      </c>
      <c r="D78" s="259">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36" t="s">
        <v>188</v>
      </c>
      <c r="E37" s="537"/>
      <c r="F37" s="537"/>
      <c r="G37" s="538"/>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54">
        <f t="shared" ref="D38:D47" si="0">C38</f>
        <v>0.1</v>
      </c>
      <c r="E38" s="555"/>
      <c r="F38" s="555"/>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5600</v>
      </c>
      <c r="D39" s="556">
        <f t="shared" si="0"/>
        <v>5600</v>
      </c>
      <c r="E39" s="557"/>
      <c r="F39" s="557"/>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10</v>
      </c>
      <c r="D40" s="558">
        <f t="shared" si="0"/>
        <v>10</v>
      </c>
      <c r="E40" s="559"/>
      <c r="F40" s="559"/>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58">
        <f t="shared" si="0"/>
        <v>1500</v>
      </c>
      <c r="E41" s="559"/>
      <c r="F41" s="559"/>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29" t="str">
        <f>"Capacitor, Ceramic, "&amp;'Variable Management'!B270&amp;", 100V, X7R, 20%"</f>
        <v>Capacitor, Ceramic, 33pF, 100V, X7R, 20%</v>
      </c>
      <c r="E42" s="530"/>
      <c r="F42" s="530"/>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22"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23"/>
      <c r="F43" s="523"/>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22"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23"/>
      <c r="F44" s="523"/>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25">
        <f t="shared" ref="D45" si="1">C45</f>
        <v>100</v>
      </c>
      <c r="E45" s="526"/>
      <c r="F45" s="526"/>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31">
        <f t="shared" si="0"/>
        <v>2.2000000000000002</v>
      </c>
      <c r="E46" s="532"/>
      <c r="F46" s="532"/>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27">
        <f t="shared" si="0"/>
        <v>0.1</v>
      </c>
      <c r="E47" s="528"/>
      <c r="F47" s="528"/>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10</v>
      </c>
      <c r="D48" s="522" t="str">
        <f>"Inductor, "&amp;Lout2*1000000&amp;"µH, "&amp;Rdcr*1000&amp;"mΩ, &gt;"&amp;ROUNDUP(Ilsat,0)&amp;"A"</f>
        <v>Inductor, 10µH, 5mΩ, &gt;9A</v>
      </c>
      <c r="E48" s="523"/>
      <c r="F48" s="523"/>
      <c r="G48" s="524"/>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45">
        <f>'Design Regulator'!E85</f>
        <v>6</v>
      </c>
      <c r="E49" s="546"/>
      <c r="F49" s="546"/>
      <c r="G49" s="547"/>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45">
        <f>'Design Regulator'!E97</f>
        <v>6</v>
      </c>
      <c r="E50" s="546"/>
      <c r="F50" s="546"/>
      <c r="G50" s="547"/>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9.1</v>
      </c>
      <c r="D52" s="533">
        <f t="shared" ref="D52:D62" si="2">C52</f>
        <v>9.1</v>
      </c>
      <c r="E52" s="534"/>
      <c r="F52" s="534"/>
      <c r="G52" s="535"/>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1150</v>
      </c>
      <c r="D53" s="519">
        <f t="shared" si="2"/>
        <v>1150</v>
      </c>
      <c r="E53" s="520"/>
      <c r="F53" s="520"/>
      <c r="G53" s="521"/>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19">
        <f t="shared" si="2"/>
        <v>174</v>
      </c>
      <c r="E54" s="520"/>
      <c r="F54" s="520"/>
      <c r="G54" s="521"/>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33">
        <f t="shared" si="2"/>
        <v>33.200000000000003</v>
      </c>
      <c r="E55" s="534"/>
      <c r="F55" s="534"/>
      <c r="G55" s="535"/>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33">
        <f t="shared" si="2"/>
        <v>18</v>
      </c>
      <c r="E56" s="534"/>
      <c r="F56" s="534"/>
      <c r="G56" s="535"/>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33">
        <f t="shared" si="2"/>
        <v>3.32</v>
      </c>
      <c r="E57" s="534"/>
      <c r="F57" s="534"/>
      <c r="G57" s="535"/>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42">
        <f t="shared" si="2"/>
        <v>20</v>
      </c>
      <c r="E58" s="543"/>
      <c r="F58" s="543"/>
      <c r="G58" s="544"/>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51">
        <f t="shared" si="2"/>
        <v>6</v>
      </c>
      <c r="E59" s="552"/>
      <c r="F59" s="552"/>
      <c r="G59" s="553"/>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33">
        <f t="shared" si="2"/>
        <v>75</v>
      </c>
      <c r="E60" s="534"/>
      <c r="F60" s="534"/>
      <c r="G60" s="535"/>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33">
        <f t="shared" si="2"/>
        <v>12.700000000000001</v>
      </c>
      <c r="E61" s="534"/>
      <c r="F61" s="534"/>
      <c r="G61" s="535"/>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48">
        <f t="shared" si="2"/>
        <v>2.2000000000000002</v>
      </c>
      <c r="E62" s="549"/>
      <c r="F62" s="549"/>
      <c r="G62" s="550"/>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39" t="str">
        <f>CHOOSE(VARIANT, "IC, LM5145, PWM Controller, 6V-75V Input", "IC, LM5145-Q1, PWM Controller, 6V-75V Input", "IC, LM25145, PWM Controller, 6V-42V Input", "IC, LM5146 PWM Controller, 5.5V-100V Input", "IC, LM5146-Q1, PWM Controller, 5.5V-100V Input")</f>
        <v>IC, LM25145, PWM Controller, 6V-42V Input</v>
      </c>
      <c r="E63" s="540"/>
      <c r="F63" s="540"/>
      <c r="G63" s="541"/>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18" t="s">
        <v>676</v>
      </c>
      <c r="J65" s="518"/>
      <c r="K65" s="518"/>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478.33333333333331</v>
      </c>
      <c r="C17" s="171" t="s">
        <v>147</v>
      </c>
      <c r="H17" s="88"/>
    </row>
    <row r="18" spans="1:22" x14ac:dyDescent="0.25">
      <c r="A18" s="306" t="s">
        <v>693</v>
      </c>
      <c r="B18" s="455">
        <f>B37/Fsw*1000000000</f>
        <v>2376.666666666667</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1.0000000000000001E-5</v>
      </c>
      <c r="C31" t="s">
        <v>24</v>
      </c>
      <c r="D31" s="171" t="s">
        <v>543</v>
      </c>
      <c r="H31" s="88">
        <v>2</v>
      </c>
    </row>
    <row r="32" spans="1:22" x14ac:dyDescent="0.25">
      <c r="A32" s="87" t="s">
        <v>12</v>
      </c>
      <c r="B32" s="39">
        <f>'Design Regulator'!E18/1000</f>
        <v>5.0000000000000001E-3</v>
      </c>
      <c r="C32" s="309" t="s">
        <v>208</v>
      </c>
      <c r="D32" s="171" t="s">
        <v>419</v>
      </c>
      <c r="H32" s="88">
        <v>1</v>
      </c>
    </row>
    <row r="33" spans="1:18" x14ac:dyDescent="0.25">
      <c r="A33" s="388"/>
      <c r="C33" s="309"/>
      <c r="D33" s="171"/>
      <c r="H33" s="88"/>
    </row>
    <row r="34" spans="1:18" x14ac:dyDescent="0.25">
      <c r="A34" s="306" t="s">
        <v>21</v>
      </c>
      <c r="B34" s="453">
        <f>(Vout+(Rdcr+RdsonBot)*Iout)/(Vin+(RdsonBot-RdsonTop)*Iout)</f>
        <v>0.21524999999999997</v>
      </c>
      <c r="D34" s="2" t="s">
        <v>422</v>
      </c>
      <c r="H34" s="88">
        <v>2</v>
      </c>
    </row>
    <row r="35" spans="1:18" x14ac:dyDescent="0.25">
      <c r="A35" s="306" t="s">
        <v>22</v>
      </c>
      <c r="B35" s="453">
        <f>1-_Don2</f>
        <v>0.78475000000000006</v>
      </c>
      <c r="D35" s="2" t="s">
        <v>423</v>
      </c>
      <c r="H35" s="88">
        <v>2</v>
      </c>
    </row>
    <row r="36" spans="1:18" x14ac:dyDescent="0.25">
      <c r="A36" s="389" t="s">
        <v>689</v>
      </c>
      <c r="B36" s="453">
        <f>(Vout+(Rdcr+RdsonBot)*Iout)/(Vinmin+(RdsonBot-RdsonTop)*Iout)</f>
        <v>0.28699999999999998</v>
      </c>
      <c r="H36" s="88"/>
    </row>
    <row r="37" spans="1:18" x14ac:dyDescent="0.25">
      <c r="A37" s="389" t="s">
        <v>690</v>
      </c>
      <c r="B37" s="453">
        <f>1-B36</f>
        <v>0.71300000000000008</v>
      </c>
      <c r="H37" s="88"/>
    </row>
    <row r="38" spans="1:18" x14ac:dyDescent="0.25">
      <c r="A38" s="389" t="s">
        <v>691</v>
      </c>
      <c r="B38" s="453">
        <f>(Vout+(Rdcr+RdsonBot)*Iout)/(Vinmax+(RdsonBot-RdsonTop)*Iout)</f>
        <v>0.14349999999999999</v>
      </c>
      <c r="H38" s="88"/>
      <c r="L38" s="467" t="s">
        <v>740</v>
      </c>
      <c r="M38" s="468">
        <v>100</v>
      </c>
      <c r="N38" s="469">
        <v>1</v>
      </c>
    </row>
    <row r="39" spans="1:18" x14ac:dyDescent="0.25">
      <c r="A39" s="389" t="s">
        <v>692</v>
      </c>
      <c r="B39" s="453">
        <f>1-B38</f>
        <v>0.85650000000000004</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1.3560749999999995</v>
      </c>
      <c r="C42" t="s">
        <v>2</v>
      </c>
      <c r="D42" s="171" t="s">
        <v>544</v>
      </c>
      <c r="H42" s="88">
        <v>1</v>
      </c>
      <c r="L42" s="428" t="s">
        <v>657</v>
      </c>
      <c r="M42" s="468">
        <v>10</v>
      </c>
      <c r="N42" s="469">
        <v>5</v>
      </c>
    </row>
    <row r="43" spans="1:18" x14ac:dyDescent="0.25">
      <c r="A43" s="99" t="s">
        <v>411</v>
      </c>
      <c r="B43" s="391">
        <f>Rdcr*(1+0.0039*(F43-25))</f>
        <v>6.4625000000000004E-3</v>
      </c>
      <c r="C43" t="s">
        <v>25</v>
      </c>
      <c r="E43" t="s">
        <v>412</v>
      </c>
      <c r="F43">
        <v>100</v>
      </c>
      <c r="H43" s="88"/>
      <c r="L43" s="428" t="s">
        <v>658</v>
      </c>
      <c r="M43" s="468">
        <v>4.7</v>
      </c>
      <c r="N43" s="469">
        <v>6</v>
      </c>
    </row>
    <row r="44" spans="1:18" ht="13.8" thickBot="1" x14ac:dyDescent="0.3">
      <c r="A44" s="100" t="s">
        <v>356</v>
      </c>
      <c r="B44" s="101">
        <f>Lout2/Rdcr</f>
        <v>2E-3</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5.8219625000000006</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174.65887500000002</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349.31775000000005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3.2352677469152362E-11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0.39146513314566073</v>
      </c>
      <c r="C69" s="174" t="s">
        <v>2</v>
      </c>
      <c r="D69" s="174" t="s">
        <v>481</v>
      </c>
      <c r="E69" s="94"/>
      <c r="F69" s="94"/>
      <c r="G69" s="94"/>
      <c r="H69" s="95"/>
      <c r="L69" s="430" t="s">
        <v>636</v>
      </c>
      <c r="M69" s="173">
        <v>1</v>
      </c>
      <c r="N69" s="171" t="s">
        <v>637</v>
      </c>
      <c r="O69" s="63">
        <v>0.5</v>
      </c>
    </row>
    <row r="70" spans="1:19" x14ac:dyDescent="0.25">
      <c r="A70" s="96" t="s">
        <v>29</v>
      </c>
      <c r="B70" s="97">
        <f>(Iripple1/(Vripple1*Fsw*8))</f>
        <v>2.825156249999999E-5</v>
      </c>
      <c r="C70" t="s">
        <v>34</v>
      </c>
      <c r="D70" t="s">
        <v>28</v>
      </c>
      <c r="H70" s="88">
        <v>1</v>
      </c>
      <c r="L70" s="430" t="s">
        <v>501</v>
      </c>
      <c r="M70" s="173">
        <v>2</v>
      </c>
      <c r="N70" s="171" t="s">
        <v>638</v>
      </c>
      <c r="O70" s="63">
        <v>1.3</v>
      </c>
    </row>
    <row r="71" spans="1:19" x14ac:dyDescent="0.25">
      <c r="A71" s="87" t="s">
        <v>36</v>
      </c>
      <c r="B71" s="39">
        <f>'Design Regulator'!E33/1000000</f>
        <v>1.2E-4</v>
      </c>
      <c r="C71" t="s">
        <v>34</v>
      </c>
      <c r="D71" t="s">
        <v>35</v>
      </c>
      <c r="H71" s="88">
        <v>1</v>
      </c>
      <c r="L71" s="430" t="s">
        <v>639</v>
      </c>
      <c r="M71" s="173">
        <v>3</v>
      </c>
      <c r="N71" s="171" t="s">
        <v>640</v>
      </c>
      <c r="O71" s="63">
        <v>2.5</v>
      </c>
    </row>
    <row r="72" spans="1:19" x14ac:dyDescent="0.25">
      <c r="A72" s="96" t="s">
        <v>114</v>
      </c>
      <c r="B72" s="392">
        <f>SQRT((Vripple1/Iripple1)^2-(1/(Fsw*Cout*8))^2)</f>
        <v>1.433388837600264E-2</v>
      </c>
      <c r="C72" s="309" t="s">
        <v>208</v>
      </c>
      <c r="D72" s="171" t="s">
        <v>482</v>
      </c>
      <c r="H72" s="88">
        <v>1</v>
      </c>
      <c r="L72" s="430" t="s">
        <v>641</v>
      </c>
      <c r="M72" s="173">
        <v>4</v>
      </c>
      <c r="N72" s="171" t="s">
        <v>642</v>
      </c>
      <c r="O72" s="63">
        <v>5.0999999999999996</v>
      </c>
    </row>
    <row r="73" spans="1:19" x14ac:dyDescent="0.25">
      <c r="A73" s="87" t="s">
        <v>272</v>
      </c>
      <c r="B73" s="90">
        <f>'Design Regulator'!E35/1000</f>
        <v>1E-3</v>
      </c>
      <c r="C73" s="309" t="s">
        <v>208</v>
      </c>
      <c r="D73" s="171" t="s">
        <v>483</v>
      </c>
      <c r="H73" s="88">
        <v>1</v>
      </c>
      <c r="L73" s="430" t="s">
        <v>643</v>
      </c>
      <c r="M73" s="173">
        <v>5</v>
      </c>
      <c r="N73" s="171" t="s">
        <v>644</v>
      </c>
      <c r="O73" s="63">
        <v>8</v>
      </c>
    </row>
    <row r="74" spans="1:19" ht="13.8" thickBot="1" x14ac:dyDescent="0.3">
      <c r="A74" s="108" t="s">
        <v>363</v>
      </c>
      <c r="B74" s="448">
        <f>Iripple1*SQRT(CoutEsr^2+(1/(8*Fsw*Cout))^2)</f>
        <v>4.8999790314004452E-3</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2.4659739962132612</v>
      </c>
      <c r="C79" s="142" t="s">
        <v>2</v>
      </c>
      <c r="H79" s="148"/>
      <c r="L79" s="171" t="s">
        <v>648</v>
      </c>
      <c r="M79" s="173">
        <v>2</v>
      </c>
      <c r="N79" s="431" t="s">
        <v>649</v>
      </c>
      <c r="O79" s="63">
        <v>16</v>
      </c>
    </row>
    <row r="80" spans="1:19" x14ac:dyDescent="0.25">
      <c r="A80" s="149" t="s">
        <v>415</v>
      </c>
      <c r="B80" s="154">
        <f>Iout*_Don2*(1-_Don2)/(Vinripple1*Fsw)</f>
        <v>6.756697499999999E-5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2.888234550399521E-3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4.4068336363636357E-2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7.6499999999999999E-2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35000</v>
      </c>
      <c r="C124" s="171" t="s">
        <v>10</v>
      </c>
      <c r="H124" s="88"/>
    </row>
    <row r="125" spans="1:8" x14ac:dyDescent="0.25">
      <c r="A125" s="87" t="s">
        <v>51</v>
      </c>
      <c r="B125" s="141">
        <f>Fcross/Fo/15</f>
        <v>0.50667439600841557</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9120.1391281514807</v>
      </c>
      <c r="C132" s="309" t="s">
        <v>208</v>
      </c>
      <c r="D132" s="171" t="s">
        <v>431</v>
      </c>
      <c r="H132" s="88">
        <v>1</v>
      </c>
    </row>
    <row r="133" spans="1:8" x14ac:dyDescent="0.25">
      <c r="A133" s="96" t="s">
        <v>54</v>
      </c>
      <c r="B133" s="360">
        <f>1/(Rcea1*('Design Regulator'!E67*1000)*2*Pi)</f>
        <v>5.8169779004974007E-9</v>
      </c>
      <c r="C133" t="s">
        <v>34</v>
      </c>
      <c r="D133" t="s">
        <v>261</v>
      </c>
      <c r="H133" s="88">
        <v>1</v>
      </c>
    </row>
    <row r="134" spans="1:8" x14ac:dyDescent="0.25">
      <c r="A134" s="96" t="s">
        <v>55</v>
      </c>
      <c r="B134" s="360">
        <f>1/((Rcea1*2*Pi*'Design Regulator'!E70*1000)-1/Cc1ea)</f>
        <v>1.0283402299052563E-11</v>
      </c>
      <c r="C134" t="s">
        <v>34</v>
      </c>
      <c r="H134" s="88">
        <v>1</v>
      </c>
    </row>
    <row r="135" spans="1:8" x14ac:dyDescent="0.25">
      <c r="A135" s="96" t="s">
        <v>56</v>
      </c>
      <c r="B135" s="358">
        <f>(1/(1000*2*Pi*'Design Regulator'!E69))*_Rfb1/(1/('Design Regulator'!E68*1000*2*Pi)-(1/(1000*2*Pi*'Design Regulator'!E69)))</f>
        <v>1148.936170212766</v>
      </c>
      <c r="C135" s="309" t="s">
        <v>208</v>
      </c>
      <c r="H135" s="88">
        <v>1</v>
      </c>
    </row>
    <row r="136" spans="1:8" x14ac:dyDescent="0.25">
      <c r="A136" s="96" t="s">
        <v>57</v>
      </c>
      <c r="B136" s="360">
        <f>(1/(1000*2*Pi*'Design Regulator'!E69))/Rcea2</f>
        <v>1.3852374692345463E-9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9100</v>
      </c>
      <c r="C139" s="309" t="s">
        <v>208</v>
      </c>
      <c r="H139" s="88">
        <v>2</v>
      </c>
    </row>
    <row r="140" spans="1:8" x14ac:dyDescent="0.25">
      <c r="A140" s="87" t="s">
        <v>60</v>
      </c>
      <c r="B140" s="106">
        <f>'Design Regulator'!D75*0.000000000001</f>
        <v>5.5999999999999997E-9</v>
      </c>
      <c r="C140" t="s">
        <v>34</v>
      </c>
      <c r="H140" s="88">
        <v>2</v>
      </c>
    </row>
    <row r="141" spans="1:8" x14ac:dyDescent="0.25">
      <c r="A141" s="87" t="s">
        <v>61</v>
      </c>
      <c r="B141" s="106">
        <f>'Design Regulator'!D76*0.000000000001</f>
        <v>9.9999999999999994E-12</v>
      </c>
      <c r="C141" t="s">
        <v>34</v>
      </c>
      <c r="H141" s="88">
        <v>2</v>
      </c>
    </row>
    <row r="142" spans="1:8" x14ac:dyDescent="0.25">
      <c r="A142" s="87" t="s">
        <v>62</v>
      </c>
      <c r="B142" s="166">
        <f>'Design Regulator'!D77</f>
        <v>1150</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1.2E-4</v>
      </c>
      <c r="E145">
        <f>CoutEsr</f>
        <v>1E-3</v>
      </c>
      <c r="H145" s="88"/>
    </row>
    <row r="146" spans="1:8" x14ac:dyDescent="0.25">
      <c r="A146" s="96" t="s">
        <v>39</v>
      </c>
      <c r="B146" s="421">
        <f>SQRT((Rfets+Rdcr+Ro)/(Cout*Lout2*(CoutEsr+Ro)))/(2*Pi)</f>
        <v>4605.1929043885966</v>
      </c>
      <c r="C146" t="s">
        <v>10</v>
      </c>
      <c r="D146" t="s">
        <v>40</v>
      </c>
      <c r="H146" s="88"/>
    </row>
    <row r="147" spans="1:8" x14ac:dyDescent="0.25">
      <c r="A147" s="96" t="s">
        <v>42</v>
      </c>
      <c r="B147" s="422">
        <f>(Rfets+Rdcr+Ro)/(Lout2+Cout*(Rdcr+Rfets)*(CoutEsr+Ro)+Cout*CoutEsr*Ro)/(Fo*2*Pi)</f>
        <v>2.784200016587171</v>
      </c>
      <c r="C147" t="s">
        <v>49</v>
      </c>
      <c r="D147" t="s">
        <v>43</v>
      </c>
      <c r="H147" s="88"/>
    </row>
    <row r="148" spans="1:8" x14ac:dyDescent="0.25">
      <c r="A148" s="96" t="s">
        <v>41</v>
      </c>
      <c r="B148" s="421">
        <f>1/(2*Pi*Cout*CoutEsr)</f>
        <v>1326291.1939479697</v>
      </c>
      <c r="C148" t="s">
        <v>10</v>
      </c>
      <c r="D148" s="171" t="s">
        <v>434</v>
      </c>
      <c r="H148" s="88"/>
    </row>
    <row r="149" spans="1:8" x14ac:dyDescent="0.25">
      <c r="A149" s="96" t="s">
        <v>64</v>
      </c>
      <c r="B149" s="421">
        <f>1/(2*Pi*Rcea1_u*Cc1ea_u)</f>
        <v>3123.1346796263024</v>
      </c>
      <c r="C149" t="s">
        <v>10</v>
      </c>
      <c r="D149" s="171" t="s">
        <v>547</v>
      </c>
      <c r="H149" s="88"/>
    </row>
    <row r="150" spans="1:8" x14ac:dyDescent="0.25">
      <c r="A150" s="96" t="s">
        <v>65</v>
      </c>
      <c r="B150" s="421">
        <f>1/(2*Pi*Cc3ea_u*(_Rfb1+Rcea2_u))</f>
        <v>5540.6420634902133</v>
      </c>
      <c r="C150" t="s">
        <v>10</v>
      </c>
      <c r="D150" s="171" t="s">
        <v>547</v>
      </c>
      <c r="H150" s="88"/>
    </row>
    <row r="151" spans="1:8" x14ac:dyDescent="0.25">
      <c r="A151" s="96" t="s">
        <v>66</v>
      </c>
      <c r="B151" s="421">
        <f>1/(2*Pi*Rcea2_u*Cc3ea_u)</f>
        <v>92263.735231163111</v>
      </c>
      <c r="C151" t="s">
        <v>10</v>
      </c>
      <c r="D151" t="s">
        <v>263</v>
      </c>
      <c r="H151" s="88"/>
    </row>
    <row r="152" spans="1:8" x14ac:dyDescent="0.25">
      <c r="A152" s="96" t="s">
        <v>67</v>
      </c>
      <c r="B152" s="421">
        <f>1/(2*Pi*Rcea1_u*(Cc1ea_u*Cc2ea_u/(Cc1ea_u+Cc2ea_u)))</f>
        <v>1752078.5552703559</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0.7107540533612795</v>
      </c>
      <c r="H156" s="88"/>
    </row>
    <row r="157" spans="1:8" x14ac:dyDescent="0.25">
      <c r="A157" s="87"/>
      <c r="H157" s="88"/>
    </row>
    <row r="158" spans="1:8" x14ac:dyDescent="0.25">
      <c r="A158" s="96" t="s">
        <v>340</v>
      </c>
      <c r="B158" s="2">
        <f>0.00000002*Fsw*0.6*4/Iripple1</f>
        <v>1.0618881699021076E-2</v>
      </c>
      <c r="D158" s="2"/>
      <c r="H158" s="88"/>
    </row>
    <row r="159" spans="1:8" x14ac:dyDescent="0.25">
      <c r="A159" s="96" t="s">
        <v>339</v>
      </c>
      <c r="B159" s="2">
        <f>_Don2*RdsonTop+Doff2*RdsonBot</f>
        <v>6.000000000000001E-3</v>
      </c>
      <c r="D159" s="2"/>
      <c r="H159" s="88"/>
    </row>
    <row r="160" spans="1:8" x14ac:dyDescent="0.25">
      <c r="A160" s="96" t="s">
        <v>338</v>
      </c>
      <c r="B160" s="2">
        <f>B161*Vin^2*Fsw/2/(((Iripple1/SQRT(3))^2))</f>
        <v>0.7047540533612795</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2.3583750000000001E-4</v>
      </c>
      <c r="C225">
        <f>Deadtime*Fsw*(Ipp/2)*(VsdTop+VsdBot)</f>
        <v>5.6601000000000004E-3</v>
      </c>
      <c r="H225" s="88"/>
    </row>
    <row r="226" spans="1:8" x14ac:dyDescent="0.25">
      <c r="A226" s="89" t="s">
        <v>393</v>
      </c>
      <c r="B226" s="413">
        <f>SUM(B223:B225)</f>
        <v>2.41358375E-2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9.1kΩ</v>
      </c>
      <c r="B237" s="94" t="str">
        <f>'Design Regulator'!D74&amp;"kΩ"</f>
        <v>9.1kΩ</v>
      </c>
      <c r="C237" s="94"/>
      <c r="D237" s="94"/>
      <c r="E237" s="94"/>
      <c r="F237" s="94"/>
      <c r="G237" s="94"/>
      <c r="H237" s="95"/>
    </row>
    <row r="238" spans="1:8" x14ac:dyDescent="0.25">
      <c r="A238" s="87" t="str">
        <f>"LOUT = "&amp;'Design Regulator'!E17&amp;"uH"</f>
        <v>LOUT = 10uH</v>
      </c>
      <c r="B238" t="str">
        <f>'Design Regulator'!E17&amp;"µH"</f>
        <v>10µH</v>
      </c>
      <c r="H238" s="88"/>
    </row>
    <row r="239" spans="1:8" x14ac:dyDescent="0.25">
      <c r="A239" s="87" t="str">
        <f>"Rdcr = "&amp;'Design Regulator'!E18&amp;"mΩ"</f>
        <v>Rdcr = 5mΩ</v>
      </c>
      <c r="B239" t="str">
        <f>'Design Regulator'!E18&amp;"mΩ"</f>
        <v>5mΩ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120uF</v>
      </c>
      <c r="B243" t="str">
        <f>'Design Regulator'!$E$33&amp;"µF"</f>
        <v>120µF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9.1kΩ</v>
      </c>
      <c r="B253" t="str">
        <f>ROUND(Rcea1_u/1000,2)&amp;"kΩ"</f>
        <v>9.1kΩ</v>
      </c>
      <c r="H253" s="88"/>
    </row>
    <row r="254" spans="1:8" x14ac:dyDescent="0.25">
      <c r="A254" s="87" t="str">
        <f>"CC1 = "&amp;Cc1ea_u*10^9&amp;"nF"</f>
        <v>CC1 = 5.6nF</v>
      </c>
      <c r="B254" t="str">
        <f>ROUND(Cc1ea_u*10^9,1)&amp;"nF"</f>
        <v>5.6nF</v>
      </c>
      <c r="H254" s="88"/>
    </row>
    <row r="255" spans="1:8" x14ac:dyDescent="0.25">
      <c r="A255" s="87" t="str">
        <f>"CC2 = "&amp;Cc2ea_u*10^12&amp;"pF"</f>
        <v>CC2 = 10pF</v>
      </c>
      <c r="B255" t="str">
        <f>ROUND(Cc2ea_u*10^12,0)&amp;"pF"</f>
        <v>10pF</v>
      </c>
      <c r="H255" s="88"/>
    </row>
    <row r="256" spans="1:8" x14ac:dyDescent="0.25">
      <c r="A256" s="87" t="str">
        <f>"RC2 = "&amp;Rcea2_u&amp;"Ω"</f>
        <v>RC2 = 1150Ω</v>
      </c>
      <c r="B256" t="str">
        <f>ROUND(Rcea2_u,2)&amp;"Ω"</f>
        <v>1150Ω</v>
      </c>
      <c r="H256" s="88"/>
    </row>
    <row r="257" spans="1:8" x14ac:dyDescent="0.25">
      <c r="A257" s="87" t="str">
        <f>"CC3 = "&amp;Cc3ea_u*10^12&amp;"pF"</f>
        <v>CC3 = 1500pF</v>
      </c>
      <c r="B257" t="str">
        <f>ROUND(Cc3ea_u*10^12,0)&amp;"pF"</f>
        <v>1500pF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29 kHz</v>
      </c>
      <c r="B260" t="str">
        <f>ROUND('Bode Plots Calculations'!BK5,0)&amp;" kHz"</f>
        <v>29 kHz</v>
      </c>
      <c r="C260" s="172">
        <f>'Bode Plots Calculations'!BK5</f>
        <v>29</v>
      </c>
      <c r="H260" s="88"/>
    </row>
    <row r="261" spans="1:8" x14ac:dyDescent="0.25">
      <c r="A261" s="87" t="str">
        <f>"Phase Margin = "&amp;ROUND('Bode Plots Calculations'!BK6,0)&amp;"°"</f>
        <v>Phase Margin = 57°</v>
      </c>
      <c r="B261" s="173" t="str">
        <f>ROUND('Bode Plots Calculations'!BK6,0)&amp;"°"</f>
        <v>57°</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95%</v>
      </c>
    </row>
    <row r="309" spans="1:2" x14ac:dyDescent="0.25">
      <c r="A309" s="461" t="s">
        <v>696</v>
      </c>
      <c r="B309" s="54" t="str">
        <f>ROUND('Power Calculations'!AU109*1,1)&amp;"%"</f>
        <v>93.7%</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5.8169779004974007E-9</v>
      </c>
      <c r="D3">
        <f>Cc2ea</f>
        <v>1.0283402299052563E-11</v>
      </c>
      <c r="E3">
        <f>Cc3ea</f>
        <v>1.3852374692345463E-9</v>
      </c>
      <c r="F3">
        <f>Cout</f>
        <v>1.2E-4</v>
      </c>
      <c r="G3">
        <f>Cin</f>
        <v>1.1E-4</v>
      </c>
      <c r="H3">
        <f>Cilim</f>
        <v>3.2352677469152362E-11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5.5999999999999997E-9</v>
      </c>
      <c r="D4" s="7">
        <f t="shared" si="0"/>
        <v>9.9999999999999994E-12</v>
      </c>
      <c r="E4" s="7">
        <f t="shared" si="0"/>
        <v>1.5E-9</v>
      </c>
      <c r="F4" s="7">
        <f t="shared" si="0"/>
        <v>1.2E-4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174.65887500000002</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174.65887500000002</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9120.1391281514807</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9090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1148.936170212766</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1150</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3.2352677469152362E-11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10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349.31775000000005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3.2352677469152362E-11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9.09 kΩ</v>
      </c>
      <c r="S27">
        <f>S8/1000</f>
        <v>9.09</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5600 pF</v>
      </c>
      <c r="S28">
        <f>C4*1000000000000</f>
        <v>5600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10 pF</v>
      </c>
      <c r="S29">
        <f>D4*1000000000000</f>
        <v>10</v>
      </c>
      <c r="T29" s="171" t="s">
        <v>53</v>
      </c>
    </row>
    <row r="30" spans="1:20" ht="13.8" x14ac:dyDescent="0.3">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1150 Ω</v>
      </c>
      <c r="S30">
        <f>S9</f>
        <v>1150</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1500 pF</v>
      </c>
      <c r="S31">
        <f>E4*1000000000000</f>
        <v>1500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1500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5600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120000000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-4.7671952698153174E-5</v>
      </c>
      <c r="AU3">
        <f>AU9/10000000000000</f>
        <v>-2.8369769772456463E-2</v>
      </c>
    </row>
    <row r="4" spans="1:81" x14ac:dyDescent="0.25">
      <c r="AT4">
        <f>AT3*1000</f>
        <v>-4.7671952698153171E-2</v>
      </c>
      <c r="AU4">
        <f>AU3*1000</f>
        <v>-28.369769772456461</v>
      </c>
      <c r="BJ4" s="5" t="s">
        <v>111</v>
      </c>
      <c r="BK4" s="5"/>
    </row>
    <row r="5" spans="1:81" x14ac:dyDescent="0.25">
      <c r="AC5" t="s">
        <v>93</v>
      </c>
      <c r="AD5" t="s">
        <v>94</v>
      </c>
      <c r="AE5" t="s">
        <v>95</v>
      </c>
      <c r="AF5" t="s">
        <v>96</v>
      </c>
      <c r="AJ5" t="s">
        <v>93</v>
      </c>
      <c r="AK5" t="s">
        <v>94</v>
      </c>
      <c r="AL5" t="s">
        <v>95</v>
      </c>
      <c r="AM5" t="s">
        <v>96</v>
      </c>
      <c r="BJ5" t="s">
        <v>84</v>
      </c>
      <c r="BK5">
        <f>SUM(BJ9:BJ626)/1000</f>
        <v>29</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57.48639468571362</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1.0000000000002842</v>
      </c>
      <c r="D9">
        <f t="shared" ref="D9:D72" si="1">ATAN(A9/Fesr)</f>
        <v>7.5398223599985732E-7</v>
      </c>
      <c r="F9">
        <f t="shared" ref="F9:F72" si="2">(Ro/(Ro+Rdcr))/SQRT((A9/(Q*Fo))^2+(1-(A9^2/Fo^2))^2)</f>
        <v>0.99415185916320603</v>
      </c>
      <c r="G9">
        <f t="shared" ref="G9:G72" si="3">-ATAN(A9*Fo/(Q*(Fo^2-A9^2)))</f>
        <v>-7.7992305948894279E-5</v>
      </c>
      <c r="H9">
        <f t="shared" ref="H9:H72" si="4">IF(G9&gt;0,G9-Pi,G9)</f>
        <v>-7.7992305948894279E-5</v>
      </c>
      <c r="J9">
        <f t="shared" ref="J9:J72" si="5">Vin/Vramp</f>
        <v>15</v>
      </c>
      <c r="M9">
        <f t="shared" ref="M9:M72" si="6">1/(2*Pi*_Rfb1*(Cc1ea_u+Cc2ea_u)*A9)</f>
        <v>1576.10361728814</v>
      </c>
      <c r="N9">
        <f t="shared" ref="N9:N72" si="7">-Pi/2</f>
        <v>-1.5707963250000001</v>
      </c>
      <c r="O9">
        <f t="shared" ref="O9:O72" si="8">SQRT(1+(A9/Fz1_u)^2)</f>
        <v>1.0000000512611764</v>
      </c>
      <c r="P9">
        <f t="shared" ref="P9:P72" si="9">ATAN2(Fz1_u,A9)</f>
        <v>3.2019111194575133E-4</v>
      </c>
      <c r="Q9">
        <f t="shared" ref="Q9:Q72" si="10">SQRT(1+(A9/Fz2_u)^2)</f>
        <v>1.0000000162873268</v>
      </c>
      <c r="R9">
        <f t="shared" ref="R9:R72" si="11">ATAN2(Fz2_u,A9)</f>
        <v>1.8048449578276002E-4</v>
      </c>
      <c r="S9">
        <f t="shared" ref="S9:S72" si="12">1/SQRT(1+(A9/Fp1_u)^2)</f>
        <v>0.99999999994126343</v>
      </c>
      <c r="T9">
        <f t="shared" ref="T9:T72" si="13">-ATAN2(Fp1_u,A9)</f>
        <v>-1.0838494642075592E-5</v>
      </c>
      <c r="U9">
        <f t="shared" ref="U9:U72" si="14">1/SQRT(1+(A9/Fp2_u)^2)</f>
        <v>0.99999999999983702</v>
      </c>
      <c r="V9">
        <f t="shared" ref="V9:V72" si="15">-ATAN2(Fp2_u,A9)</f>
        <v>-5.7075066468443002E-7</v>
      </c>
      <c r="X9">
        <f>20*LOG(C9*J9*O9*Q9*F9*M9*S9*U9)</f>
        <v>87.42257566338256</v>
      </c>
      <c r="Y9">
        <f t="shared" ref="Y9:Y72" si="16">(180/Pi)*(D9+H9+N9+P9+R9+T9+V9)</f>
        <v>-89.976392532313952</v>
      </c>
      <c r="Z9">
        <f>Y9+180</f>
        <v>90.023607467686048</v>
      </c>
      <c r="AC9">
        <v>1</v>
      </c>
      <c r="AD9">
        <f t="shared" ref="AD9:AD72" si="17">Rcea1_u*Cc1ea_u*A9*2*Pi</f>
        <v>3.2019112288800001E-4</v>
      </c>
      <c r="AE9">
        <f t="shared" ref="AE9:AE72" si="18">-Rcea1_u*Cc1ea_u*Cc2ea_u*(A9*2*Pi)^2</f>
        <v>-2.0118201565203752E-14</v>
      </c>
      <c r="AF9">
        <f t="shared" ref="AF9:AF72" si="19">(Cc2ea_u+Cc1ea_u)*A9*2*Pi</f>
        <v>3.5248669532999999E-8</v>
      </c>
      <c r="AG9">
        <f>AC9*AE9/(AE9^2+AF9^2)+AD9*AF9/(AE9^2+AF9^2)</f>
        <v>9067.5868467597356</v>
      </c>
      <c r="AH9">
        <f>AD9*AE9/(AE9^2+AF9^2)-AC9*AF9/(AE9^2+AF9^2)</f>
        <v>-28369865.116361853</v>
      </c>
      <c r="AI9">
        <f>SQRT(AG9^2+AH9^2)</f>
        <v>28369866.565454558</v>
      </c>
      <c r="AJ9">
        <f t="shared" ref="AJ9:AJ72" si="20">_Rfb1</f>
        <v>18000</v>
      </c>
      <c r="AK9">
        <f t="shared" ref="AK9:AK72" si="21">_Rfb1*Rcea2_u*Cc3ea_u*A9*2*Pi</f>
        <v>0.19509290356500003</v>
      </c>
      <c r="AL9">
        <v>1</v>
      </c>
      <c r="AM9">
        <f t="shared" ref="AM9:AM72" si="22">(_Rfb1+Rcea2_u)*Cc3ea_u*A9*2*Pi</f>
        <v>1.8048449774250001E-4</v>
      </c>
      <c r="AN9">
        <f>AJ9*AL9/(AL9^2+AM9^2)+AK9*AM9/(AL9^2+AM9^2)</f>
        <v>17999.999448867493</v>
      </c>
      <c r="AO9">
        <f>AK9*AL9/(AL9^2+AM9^2)-AJ9*AM9/(AL9^2+AM9^2)</f>
        <v>-3.0536279563291266</v>
      </c>
      <c r="AP9" s="51">
        <f>SQRT(AN9^2+AO9^2)</f>
        <v>17999.999707885378</v>
      </c>
      <c r="AQ9">
        <f t="shared" ref="AQ9:AQ72" si="23">Eadcg/(1+(Eadcg*A9/GBP)^2)</f>
        <v>9999.9600001600011</v>
      </c>
      <c r="AR9">
        <f t="shared" ref="AR9:AR72" si="24">-(A9*Eadcg*Eadcg/GBP)/(1+(Eadcg*A9/GBP)^2)</f>
        <v>-19.99992000032</v>
      </c>
      <c r="AT9">
        <f>-AR9*AH9+AG9*AQ9</f>
        <v>-476719526.98153174</v>
      </c>
      <c r="AU9">
        <f>AQ9*AH9+AG9*AR9</f>
        <v>-283697697724.56464</v>
      </c>
      <c r="AV9">
        <f>ATAN2(AT9,AU9)</f>
        <v>-1.5724767037669551</v>
      </c>
      <c r="AW9">
        <f t="shared" ref="AW9:AW73" si="25">AG9-AH9*AO9/_Rfb2+AG9*AN9/_Rfb2+AN9-AO9*AR9+AQ9*AN9</f>
        <v>180049150.30024758</v>
      </c>
      <c r="AX9">
        <f t="shared" ref="AX9:AX73" si="26">AH9+AH9*AN9/_Rfb2+AG9*AO9/_Rfb2+AO9+AO9*AQ9+AN9*AR9</f>
        <v>-181248431.47614017</v>
      </c>
      <c r="AY9">
        <f>ATAN2(AW9,AX9)</f>
        <v>-0.78871752348110113</v>
      </c>
      <c r="BA9">
        <f t="shared" ref="BA9:BA72" si="27">SQRT(AT9^2+AU9^2)/SQRT(AW9^2+AX9^2)</f>
        <v>1110.4626992299254</v>
      </c>
      <c r="BB9" s="51">
        <f>20*LOG(BA9)</f>
        <v>60.910079500991344</v>
      </c>
      <c r="BC9">
        <f>AV9-AY9</f>
        <v>-0.78375918028585401</v>
      </c>
      <c r="BD9">
        <f t="shared" ref="BD9:BD72" si="28">BC9*180/Pi-180</f>
        <v>-224.90609323632512</v>
      </c>
      <c r="BF9">
        <f t="shared" ref="BF9:BF72" si="29">20*LOG(BA9*J9*F9*C9)</f>
        <v>84.380959262593251</v>
      </c>
      <c r="BG9">
        <f t="shared" ref="BG9:BG72" si="30">(180/Pi)*(D9+H9+BC9)</f>
        <v>-44.910518666295587</v>
      </c>
      <c r="BH9">
        <f>IF(BG9&gt;180,BG9-180,BG9+180)</f>
        <v>135.08948133370441</v>
      </c>
      <c r="BI9">
        <f>IF(BH9&gt;180,BH9-360,BH9)</f>
        <v>135.08948133370441</v>
      </c>
      <c r="BJ9">
        <f t="shared" ref="BJ9:BJ72" si="31">SUM((BF10&lt;0)*(BF9&gt;0))*A9</f>
        <v>0</v>
      </c>
      <c r="BK9">
        <f>IF(BJ9&gt;0,BI9,0)</f>
        <v>0</v>
      </c>
      <c r="BM9">
        <f>20*LOG(J9*F9*C9)</f>
        <v>23.4708797616019</v>
      </c>
      <c r="BN9">
        <f t="shared" ref="BN9:BN72" si="32">(H9+D9)*180/Pi</f>
        <v>-4.4254299704708676E-3</v>
      </c>
      <c r="BQ9" s="56">
        <f>20*LOG(BA9*7)</f>
        <v>77.812040301276483</v>
      </c>
      <c r="BR9" s="56"/>
      <c r="BS9" s="56"/>
      <c r="BT9" s="56" t="s">
        <v>44</v>
      </c>
      <c r="BU9" s="56" t="s">
        <v>68</v>
      </c>
      <c r="BV9" s="56" t="s">
        <v>69</v>
      </c>
      <c r="BW9" s="56"/>
      <c r="BY9" s="56"/>
      <c r="BZ9" s="56"/>
      <c r="CA9" s="56"/>
      <c r="CC9" s="56"/>
    </row>
    <row r="10" spans="1:81" x14ac:dyDescent="0.25">
      <c r="A10">
        <v>2</v>
      </c>
      <c r="B10">
        <f t="shared" ref="B10:B73" si="33">A10/1000</f>
        <v>2E-3</v>
      </c>
      <c r="C10">
        <f t="shared" si="0"/>
        <v>1.0000000000011369</v>
      </c>
      <c r="D10">
        <f t="shared" si="1"/>
        <v>1.5079644719988572E-6</v>
      </c>
      <c r="F10">
        <f t="shared" si="2"/>
        <v>0.99415199072250238</v>
      </c>
      <c r="G10">
        <f t="shared" si="3"/>
        <v>-1.5598463301414313E-4</v>
      </c>
      <c r="H10">
        <f t="shared" si="4"/>
        <v>-1.5598463301414313E-4</v>
      </c>
      <c r="J10">
        <f t="shared" si="5"/>
        <v>15</v>
      </c>
      <c r="M10">
        <f t="shared" si="6"/>
        <v>788.05180864406998</v>
      </c>
      <c r="N10">
        <f t="shared" si="7"/>
        <v>-1.5707963250000001</v>
      </c>
      <c r="O10">
        <f t="shared" si="8"/>
        <v>1.0000002050446892</v>
      </c>
      <c r="P10">
        <f t="shared" si="9"/>
        <v>6.4038215823802684E-4</v>
      </c>
      <c r="Q10">
        <f t="shared" si="10"/>
        <v>1.0000000651493057</v>
      </c>
      <c r="R10">
        <f t="shared" si="11"/>
        <v>3.609689798070811E-4</v>
      </c>
      <c r="S10">
        <f t="shared" si="12"/>
        <v>0.99999999976505416</v>
      </c>
      <c r="T10">
        <f t="shared" si="13"/>
        <v>-2.1676989281604722E-5</v>
      </c>
      <c r="U10">
        <f t="shared" si="14"/>
        <v>0.99999999999934852</v>
      </c>
      <c r="V10">
        <f t="shared" si="15"/>
        <v>-1.1415013293684882E-6</v>
      </c>
      <c r="X10">
        <f t="shared" ref="X10:X73" si="34">20*LOG(C10*J10*O10*Q10*F10*M10*S10*U10)</f>
        <v>81.401978658163245</v>
      </c>
      <c r="Y10">
        <f t="shared" si="16"/>
        <v>-89.952785070273023</v>
      </c>
      <c r="Z10">
        <f t="shared" ref="Z10:Z73" si="35">Y10+180</f>
        <v>90.047214929726977</v>
      </c>
      <c r="AC10">
        <v>1</v>
      </c>
      <c r="AD10">
        <f t="shared" si="17"/>
        <v>6.4038224577600002E-4</v>
      </c>
      <c r="AE10">
        <f t="shared" si="18"/>
        <v>-8.0472806260815007E-14</v>
      </c>
      <c r="AF10">
        <f t="shared" si="19"/>
        <v>7.0497339065999998E-8</v>
      </c>
      <c r="AG10">
        <f t="shared" ref="AG10:AG73" si="36">AC10*AE10/(AE10^2+AF10^2)+AD10*AF10/(AE10^2+AF10^2)</f>
        <v>9067.5868467508735</v>
      </c>
      <c r="AH10">
        <f t="shared" ref="AH10:AH73" si="37">AD10*AE10/(AE10^2+AF10^2)-AC10*AF10/(AE10^2+AF10^2)</f>
        <v>-14184932.565943923</v>
      </c>
      <c r="AJ10">
        <f t="shared" si="20"/>
        <v>18000</v>
      </c>
      <c r="AK10">
        <f t="shared" si="21"/>
        <v>0.39018580713000006</v>
      </c>
      <c r="AL10">
        <v>1</v>
      </c>
      <c r="AM10">
        <f t="shared" si="22"/>
        <v>3.6096899548500002E-4</v>
      </c>
      <c r="AN10">
        <f t="shared" ref="AN10:AN73" si="38">AJ10*AL10/(AL10^2+AM10^2)+AK10*AM10/(AL10^2+AM10^2)</f>
        <v>17999.997795470183</v>
      </c>
      <c r="AO10">
        <f t="shared" ref="AO10:AO73" si="39">AK10*AL10/(AL10^2+AM10^2)-AJ10*AM10/(AL10^2+AM10^2)</f>
        <v>-6.107255315833088</v>
      </c>
      <c r="AQ10">
        <f t="shared" si="23"/>
        <v>9999.8400025599585</v>
      </c>
      <c r="AR10">
        <f t="shared" si="24"/>
        <v>-39.999360010239833</v>
      </c>
      <c r="AT10">
        <f t="shared" ref="AT10:AT21" si="40">-AR10*AH10+AG10*AQ10</f>
        <v>-476713806.74934018</v>
      </c>
      <c r="AU10">
        <f t="shared" ref="AU10:AU21" si="41">AQ10*AH10+AG10*AR10</f>
        <v>-141847418804.21222</v>
      </c>
      <c r="AV10">
        <f t="shared" ref="AV10:AV73" si="42">ATAN2(AT10,AU10)</f>
        <v>-1.5741570648048593</v>
      </c>
      <c r="AW10">
        <f t="shared" si="25"/>
        <v>180046790.59219867</v>
      </c>
      <c r="AX10">
        <f t="shared" si="26"/>
        <v>-91210018.381771937</v>
      </c>
      <c r="AY10">
        <f>ATAN2(AW10,AX10)</f>
        <v>-0.46890620719924458</v>
      </c>
      <c r="BA10">
        <f t="shared" si="27"/>
        <v>702.80378200374605</v>
      </c>
      <c r="BB10">
        <f t="shared" ref="BB10:BB73" si="43">20*LOG(BA10)</f>
        <v>56.936681798039935</v>
      </c>
      <c r="BC10">
        <f t="shared" ref="BC10:BC73" si="44">AV10-AY10</f>
        <v>-1.1052508576056148</v>
      </c>
      <c r="BD10">
        <f t="shared" si="28"/>
        <v>-243.32620951637719</v>
      </c>
      <c r="BF10">
        <f t="shared" si="29"/>
        <v>80.407562709080736</v>
      </c>
      <c r="BG10">
        <f t="shared" si="30"/>
        <v>-63.335060377528016</v>
      </c>
      <c r="BH10">
        <f t="shared" ref="BH10:BH73" si="45">IF(BG10&gt;180,BG10-180,BG10+180)</f>
        <v>116.66493962247199</v>
      </c>
      <c r="BI10">
        <f t="shared" ref="BI10:BI73" si="46">IF(BH10&gt;180,BH10-360,BH10)</f>
        <v>116.66493962247199</v>
      </c>
      <c r="BJ10">
        <f t="shared" si="31"/>
        <v>0</v>
      </c>
      <c r="BK10">
        <f t="shared" ref="BK10:BK73" si="47">IF(BJ10&gt;0,BI10,0)</f>
        <v>0</v>
      </c>
      <c r="BM10">
        <f t="shared" ref="BM10:BM73" si="48">20*LOG(J10*F10*C10)</f>
        <v>23.470880911040801</v>
      </c>
      <c r="BN10">
        <f t="shared" si="32"/>
        <v>-8.8508611508197818E-3</v>
      </c>
      <c r="BQ10" s="56">
        <f t="shared" ref="BQ10:BQ73" si="49">20*LOG(BA10*7)</f>
        <v>73.83864259832508</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1.0000000000025582</v>
      </c>
      <c r="D11">
        <f t="shared" si="1"/>
        <v>2.2619467079961425E-6</v>
      </c>
      <c r="F11">
        <f t="shared" si="2"/>
        <v>0.99415220998806797</v>
      </c>
      <c r="G11">
        <f t="shared" si="3"/>
        <v>-2.3397700231211931E-4</v>
      </c>
      <c r="H11">
        <f t="shared" si="4"/>
        <v>-2.3397700231211931E-4</v>
      </c>
      <c r="J11">
        <f t="shared" si="5"/>
        <v>15</v>
      </c>
      <c r="M11">
        <f t="shared" si="6"/>
        <v>525.36787242937999</v>
      </c>
      <c r="N11">
        <f t="shared" si="7"/>
        <v>-1.5707963250000001</v>
      </c>
      <c r="O11">
        <f t="shared" si="8"/>
        <v>1.0000004613504918</v>
      </c>
      <c r="P11">
        <f t="shared" si="9"/>
        <v>9.6057307322343138E-4</v>
      </c>
      <c r="Q11">
        <f t="shared" si="10"/>
        <v>1.0000001465859321</v>
      </c>
      <c r="R11">
        <f t="shared" si="11"/>
        <v>5.4145344031452877E-4</v>
      </c>
      <c r="S11">
        <f t="shared" si="12"/>
        <v>0.99999999947137175</v>
      </c>
      <c r="T11">
        <f t="shared" si="13"/>
        <v>-3.2515483916040936E-5</v>
      </c>
      <c r="U11">
        <f t="shared" si="14"/>
        <v>0.99999999999853406</v>
      </c>
      <c r="V11">
        <f t="shared" si="15"/>
        <v>-1.7122519940518024E-6</v>
      </c>
      <c r="X11">
        <f t="shared" si="34"/>
        <v>77.88015832381609</v>
      </c>
      <c r="Y11">
        <f t="shared" si="16"/>
        <v>-89.929177619522278</v>
      </c>
      <c r="Z11">
        <f t="shared" si="35"/>
        <v>90.070822380477722</v>
      </c>
      <c r="AC11">
        <v>1</v>
      </c>
      <c r="AD11">
        <f t="shared" si="17"/>
        <v>9.6057336866399998E-4</v>
      </c>
      <c r="AE11">
        <f t="shared" si="18"/>
        <v>-1.8106381408683376E-13</v>
      </c>
      <c r="AF11">
        <f t="shared" si="19"/>
        <v>1.05746008599E-7</v>
      </c>
      <c r="AG11">
        <f t="shared" si="36"/>
        <v>9067.5868467361033</v>
      </c>
      <c r="AH11">
        <f t="shared" si="37"/>
        <v>-9456621.7192548346</v>
      </c>
      <c r="AJ11">
        <f t="shared" si="20"/>
        <v>18000</v>
      </c>
      <c r="AK11">
        <f t="shared" si="21"/>
        <v>0.58527871069500015</v>
      </c>
      <c r="AL11">
        <v>1</v>
      </c>
      <c r="AM11">
        <f t="shared" si="22"/>
        <v>5.4145349322749997E-4</v>
      </c>
      <c r="AN11">
        <f t="shared" si="38"/>
        <v>17999.99503980872</v>
      </c>
      <c r="AO11">
        <f t="shared" si="39"/>
        <v>-9.1608814816871043</v>
      </c>
      <c r="AQ11">
        <f t="shared" si="23"/>
        <v>9999.6400129595349</v>
      </c>
      <c r="AR11">
        <f t="shared" si="24"/>
        <v>-59.997840077757203</v>
      </c>
      <c r="AT11">
        <f t="shared" si="40"/>
        <v>-476704273.33408898</v>
      </c>
      <c r="AU11">
        <f t="shared" si="41"/>
        <v>-94563356966.908356</v>
      </c>
      <c r="AV11">
        <f t="shared" si="42"/>
        <v>-1.5758373939752224</v>
      </c>
      <c r="AW11">
        <f t="shared" si="25"/>
        <v>180042857.87138382</v>
      </c>
      <c r="AX11">
        <f t="shared" si="26"/>
        <v>-61457549.759856097</v>
      </c>
      <c r="AY11">
        <f t="shared" ref="AY11:AY74" si="50">ATAN2(AW11,AX11)</f>
        <v>-0.32894772281483087</v>
      </c>
      <c r="BA11">
        <f t="shared" si="27"/>
        <v>497.07204713722655</v>
      </c>
      <c r="BB11">
        <f t="shared" si="43"/>
        <v>53.928386825226582</v>
      </c>
      <c r="BC11">
        <f t="shared" si="44"/>
        <v>-1.2468896711603916</v>
      </c>
      <c r="BD11">
        <f t="shared" si="28"/>
        <v>-251.44151575757934</v>
      </c>
      <c r="BF11">
        <f t="shared" si="29"/>
        <v>77.399269651999163</v>
      </c>
      <c r="BG11">
        <f t="shared" si="30"/>
        <v>-71.454792052330276</v>
      </c>
      <c r="BH11">
        <f t="shared" si="45"/>
        <v>108.54520794766972</v>
      </c>
      <c r="BI11">
        <f t="shared" si="46"/>
        <v>108.54520794766972</v>
      </c>
      <c r="BJ11">
        <f t="shared" si="31"/>
        <v>0</v>
      </c>
      <c r="BK11">
        <f t="shared" si="47"/>
        <v>0</v>
      </c>
      <c r="BM11">
        <f t="shared" si="48"/>
        <v>23.470882826772584</v>
      </c>
      <c r="BN11">
        <f t="shared" si="32"/>
        <v>-1.3276294750925829E-2</v>
      </c>
      <c r="BQ11" s="56">
        <f t="shared" si="49"/>
        <v>70.83034762551172</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1.0000000000045479</v>
      </c>
      <c r="D12">
        <f t="shared" si="1"/>
        <v>3.0159289439908565E-6</v>
      </c>
      <c r="F12">
        <f t="shared" si="2"/>
        <v>0.99415251696001083</v>
      </c>
      <c r="G12">
        <f t="shared" si="3"/>
        <v>-3.1196943495923204E-4</v>
      </c>
      <c r="H12">
        <f t="shared" si="4"/>
        <v>-3.1196943495923204E-4</v>
      </c>
      <c r="J12">
        <f t="shared" si="5"/>
        <v>15</v>
      </c>
      <c r="M12">
        <f t="shared" si="6"/>
        <v>394.02590432203499</v>
      </c>
      <c r="N12">
        <f t="shared" si="7"/>
        <v>-1.5707963250000001</v>
      </c>
      <c r="O12">
        <f t="shared" si="8"/>
        <v>1.0000008201785051</v>
      </c>
      <c r="P12">
        <f t="shared" si="9"/>
        <v>1.2807637912487313E-3</v>
      </c>
      <c r="Q12">
        <f t="shared" si="10"/>
        <v>1.0000002605971974</v>
      </c>
      <c r="R12">
        <f t="shared" si="11"/>
        <v>7.2193786554667814E-4</v>
      </c>
      <c r="S12">
        <f t="shared" si="12"/>
        <v>0.99999999906021642</v>
      </c>
      <c r="T12">
        <f t="shared" si="13"/>
        <v>-4.3353978542837766E-5</v>
      </c>
      <c r="U12">
        <f t="shared" si="14"/>
        <v>0.99999999999739408</v>
      </c>
      <c r="V12">
        <f t="shared" si="15"/>
        <v>-2.2830026587340016E-6</v>
      </c>
      <c r="X12">
        <f t="shared" si="34"/>
        <v>75.381390377121633</v>
      </c>
      <c r="Y12">
        <f t="shared" si="16"/>
        <v>-89.905570185706878</v>
      </c>
      <c r="Z12">
        <f t="shared" si="35"/>
        <v>90.094429814293122</v>
      </c>
      <c r="AC12">
        <v>1</v>
      </c>
      <c r="AD12">
        <f t="shared" si="17"/>
        <v>1.280764491552E-3</v>
      </c>
      <c r="AE12">
        <f t="shared" si="18"/>
        <v>-3.2189122504326003E-13</v>
      </c>
      <c r="AF12">
        <f t="shared" si="19"/>
        <v>1.40994678132E-7</v>
      </c>
      <c r="AG12">
        <f t="shared" si="36"/>
        <v>9067.5868467154269</v>
      </c>
      <c r="AH12">
        <f t="shared" si="37"/>
        <v>-7092466.2984979544</v>
      </c>
      <c r="AJ12">
        <f t="shared" si="20"/>
        <v>18000</v>
      </c>
      <c r="AK12">
        <f t="shared" si="21"/>
        <v>0.78037161426000012</v>
      </c>
      <c r="AL12">
        <v>1</v>
      </c>
      <c r="AM12">
        <f t="shared" si="22"/>
        <v>7.2193799097000004E-4</v>
      </c>
      <c r="AN12">
        <f t="shared" si="38"/>
        <v>17999.991181884183</v>
      </c>
      <c r="AO12">
        <f t="shared" si="39"/>
        <v>-12.214505857067184</v>
      </c>
      <c r="AQ12">
        <f t="shared" si="23"/>
        <v>9999.3600409573774</v>
      </c>
      <c r="AR12">
        <f t="shared" si="24"/>
        <v>-79.994880327659018</v>
      </c>
      <c r="AT12">
        <f t="shared" si="40"/>
        <v>-476690927.19334173</v>
      </c>
      <c r="AU12">
        <f t="shared" si="41"/>
        <v>-70920849457.561981</v>
      </c>
      <c r="AV12">
        <f t="shared" si="42"/>
        <v>-1.577517675346193</v>
      </c>
      <c r="AW12">
        <f t="shared" si="25"/>
        <v>180037352.32668665</v>
      </c>
      <c r="AX12">
        <f t="shared" si="26"/>
        <v>-46776543.646918513</v>
      </c>
      <c r="AY12">
        <f t="shared" si="50"/>
        <v>-0.25419548786395996</v>
      </c>
      <c r="BA12">
        <f t="shared" si="27"/>
        <v>381.27323379137425</v>
      </c>
      <c r="BB12">
        <f t="shared" si="43"/>
        <v>51.624726358569255</v>
      </c>
      <c r="BC12">
        <f t="shared" si="44"/>
        <v>-1.323322187482233</v>
      </c>
      <c r="BD12">
        <f t="shared" si="28"/>
        <v>-255.82077636538969</v>
      </c>
      <c r="BF12">
        <f t="shared" si="29"/>
        <v>75.095611867366955</v>
      </c>
      <c r="BG12">
        <f t="shared" si="30"/>
        <v>-75.838478097370341</v>
      </c>
      <c r="BH12">
        <f t="shared" si="45"/>
        <v>104.16152190262966</v>
      </c>
      <c r="BI12">
        <f t="shared" si="46"/>
        <v>104.16152190262966</v>
      </c>
      <c r="BJ12">
        <f t="shared" si="31"/>
        <v>0</v>
      </c>
      <c r="BK12">
        <f t="shared" si="47"/>
        <v>0</v>
      </c>
      <c r="BM12">
        <f t="shared" si="48"/>
        <v>23.470885508797693</v>
      </c>
      <c r="BN12">
        <f t="shared" si="32"/>
        <v>-1.7701731980670193E-2</v>
      </c>
      <c r="BQ12" s="56">
        <f t="shared" si="49"/>
        <v>68.526687158854401</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1.0000000000071061</v>
      </c>
      <c r="D13">
        <f t="shared" si="1"/>
        <v>3.7699111799821407E-6</v>
      </c>
      <c r="F13">
        <f t="shared" si="2"/>
        <v>0.99415291163848174</v>
      </c>
      <c r="G13">
        <f t="shared" si="3"/>
        <v>-3.8996195207194502E-4</v>
      </c>
      <c r="H13">
        <f t="shared" si="4"/>
        <v>-3.8996195207194502E-4</v>
      </c>
      <c r="J13">
        <f t="shared" si="5"/>
        <v>15</v>
      </c>
      <c r="M13">
        <f t="shared" si="6"/>
        <v>315.22072345762797</v>
      </c>
      <c r="N13">
        <f t="shared" si="7"/>
        <v>-1.5707963250000001</v>
      </c>
      <c r="O13">
        <f t="shared" si="8"/>
        <v>1.0000012815286186</v>
      </c>
      <c r="P13">
        <f t="shared" si="9"/>
        <v>1.600954246660936E-3</v>
      </c>
      <c r="Q13">
        <f t="shared" si="10"/>
        <v>1.0000004071830912</v>
      </c>
      <c r="R13">
        <f t="shared" si="11"/>
        <v>9.0242224374511746E-4</v>
      </c>
      <c r="S13">
        <f t="shared" si="12"/>
        <v>0.99999999853158794</v>
      </c>
      <c r="T13">
        <f t="shared" si="13"/>
        <v>-5.4192473159448754E-5</v>
      </c>
      <c r="U13">
        <f t="shared" si="14"/>
        <v>0.99999999999592815</v>
      </c>
      <c r="V13">
        <f t="shared" si="15"/>
        <v>-2.8537533234147127E-6</v>
      </c>
      <c r="X13">
        <f t="shared" si="34"/>
        <v>73.443198841135626</v>
      </c>
      <c r="Y13">
        <f t="shared" si="16"/>
        <v>-89.881962774471845</v>
      </c>
      <c r="Z13">
        <f t="shared" si="35"/>
        <v>90.118037225528155</v>
      </c>
      <c r="AC13">
        <v>1</v>
      </c>
      <c r="AD13">
        <f t="shared" si="17"/>
        <v>1.6009556144400002E-3</v>
      </c>
      <c r="AE13">
        <f t="shared" si="18"/>
        <v>-5.0295503913009377E-13</v>
      </c>
      <c r="AF13">
        <f t="shared" si="19"/>
        <v>1.76243347665E-7</v>
      </c>
      <c r="AG13">
        <f t="shared" si="36"/>
        <v>9067.586846688846</v>
      </c>
      <c r="AH13">
        <f t="shared" si="37"/>
        <v>-5673973.0481139608</v>
      </c>
      <c r="AJ13">
        <f t="shared" si="20"/>
        <v>18000</v>
      </c>
      <c r="AK13">
        <f t="shared" si="21"/>
        <v>0.9754645178250001</v>
      </c>
      <c r="AL13">
        <v>1</v>
      </c>
      <c r="AM13">
        <f t="shared" si="22"/>
        <v>9.024224887125001E-4</v>
      </c>
      <c r="AN13">
        <f t="shared" si="38"/>
        <v>17999.986221698073</v>
      </c>
      <c r="AO13">
        <f t="shared" si="39"/>
        <v>-15.268127845150483</v>
      </c>
      <c r="AQ13">
        <f t="shared" si="23"/>
        <v>9999.0000999900003</v>
      </c>
      <c r="AR13">
        <f t="shared" si="24"/>
        <v>-99.990000999900005</v>
      </c>
      <c r="AT13">
        <f t="shared" si="40"/>
        <v>-476673768.96761084</v>
      </c>
      <c r="AU13">
        <f t="shared" si="41"/>
        <v>-56734963743.449928</v>
      </c>
      <c r="AV13">
        <f t="shared" si="42"/>
        <v>-1.5791978929882242</v>
      </c>
      <c r="AW13">
        <f t="shared" si="25"/>
        <v>180030274.22251284</v>
      </c>
      <c r="AX13">
        <f t="shared" si="26"/>
        <v>-38124096.098514199</v>
      </c>
      <c r="AY13">
        <f t="shared" si="50"/>
        <v>-0.20868196449948254</v>
      </c>
      <c r="BA13">
        <f t="shared" si="27"/>
        <v>308.31507564993507</v>
      </c>
      <c r="BB13">
        <f t="shared" si="43"/>
        <v>49.779895217949218</v>
      </c>
      <c r="BC13">
        <f t="shared" si="44"/>
        <v>-1.3705159284887416</v>
      </c>
      <c r="BD13">
        <f t="shared" si="28"/>
        <v>-258.52477854758587</v>
      </c>
      <c r="BF13">
        <f t="shared" si="29"/>
        <v>73.250784175065945</v>
      </c>
      <c r="BG13">
        <f t="shared" si="30"/>
        <v>-78.54690572163581</v>
      </c>
      <c r="BH13">
        <f t="shared" si="45"/>
        <v>101.45309427836419</v>
      </c>
      <c r="BI13">
        <f t="shared" si="46"/>
        <v>101.45309427836419</v>
      </c>
      <c r="BJ13">
        <f t="shared" si="31"/>
        <v>0</v>
      </c>
      <c r="BK13">
        <f t="shared" si="47"/>
        <v>0</v>
      </c>
      <c r="BM13">
        <f t="shared" si="48"/>
        <v>23.470888957116731</v>
      </c>
      <c r="BN13">
        <f t="shared" si="32"/>
        <v>-2.2127174049937161E-2</v>
      </c>
      <c r="BQ13" s="56">
        <f t="shared" si="49"/>
        <v>66.681856018234356</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1.0000000000102327</v>
      </c>
      <c r="D14">
        <f t="shared" si="1"/>
        <v>4.523893415969139E-6</v>
      </c>
      <c r="F14">
        <f t="shared" si="2"/>
        <v>0.99415339402367475</v>
      </c>
      <c r="G14">
        <f t="shared" si="3"/>
        <v>-4.6795457476679468E-4</v>
      </c>
      <c r="H14">
        <f t="shared" si="4"/>
        <v>-4.6795457476679468E-4</v>
      </c>
      <c r="J14">
        <f t="shared" si="5"/>
        <v>15</v>
      </c>
      <c r="M14">
        <f t="shared" si="6"/>
        <v>262.68393621468999</v>
      </c>
      <c r="N14">
        <f t="shared" si="7"/>
        <v>-1.5707963250000001</v>
      </c>
      <c r="O14">
        <f t="shared" si="8"/>
        <v>1.0000018454006903</v>
      </c>
      <c r="P14">
        <f t="shared" si="9"/>
        <v>1.9211443738073764E-3</v>
      </c>
      <c r="Q14">
        <f t="shared" si="10"/>
        <v>1.0000005863435988</v>
      </c>
      <c r="R14">
        <f t="shared" si="11"/>
        <v>1.0829065631514541E-3</v>
      </c>
      <c r="S14">
        <f t="shared" si="12"/>
        <v>0.99999999788548677</v>
      </c>
      <c r="T14">
        <f t="shared" si="13"/>
        <v>-6.5030967763327435E-5</v>
      </c>
      <c r="U14">
        <f t="shared" si="14"/>
        <v>0.99999999999413625</v>
      </c>
      <c r="V14">
        <f t="shared" si="15"/>
        <v>-3.424503988093565E-6</v>
      </c>
      <c r="X14">
        <f t="shared" si="34"/>
        <v>71.859584583059913</v>
      </c>
      <c r="Y14">
        <f t="shared" si="16"/>
        <v>-89.858355391462283</v>
      </c>
      <c r="Z14">
        <f t="shared" si="35"/>
        <v>90.141644608537717</v>
      </c>
      <c r="AC14">
        <v>1</v>
      </c>
      <c r="AD14">
        <f t="shared" si="17"/>
        <v>1.921146737328E-3</v>
      </c>
      <c r="AE14">
        <f t="shared" si="18"/>
        <v>-7.2425525634733506E-13</v>
      </c>
      <c r="AF14">
        <f t="shared" si="19"/>
        <v>2.1149201719799999E-7</v>
      </c>
      <c r="AG14">
        <f t="shared" si="36"/>
        <v>9067.5868466563497</v>
      </c>
      <c r="AH14">
        <f t="shared" si="37"/>
        <v>-4728310.8829164067</v>
      </c>
      <c r="AJ14">
        <f t="shared" si="20"/>
        <v>18000</v>
      </c>
      <c r="AK14">
        <f t="shared" si="21"/>
        <v>1.1705574213900003</v>
      </c>
      <c r="AL14">
        <v>1</v>
      </c>
      <c r="AM14">
        <f t="shared" si="22"/>
        <v>1.0829069864549999E-3</v>
      </c>
      <c r="AN14">
        <f t="shared" si="38"/>
        <v>17999.980159252333</v>
      </c>
      <c r="AO14">
        <f t="shared" si="39"/>
        <v>-18.321746849115733</v>
      </c>
      <c r="AQ14">
        <f t="shared" si="23"/>
        <v>9998.5602073301452</v>
      </c>
      <c r="AR14">
        <f t="shared" si="24"/>
        <v>-119.98272248796174</v>
      </c>
      <c r="AT14">
        <f t="shared" si="40"/>
        <v>-476652799.48028016</v>
      </c>
      <c r="AU14">
        <f t="shared" si="41"/>
        <v>-47277388995.570305</v>
      </c>
      <c r="AV14">
        <f t="shared" si="42"/>
        <v>-1.5808780309748385</v>
      </c>
      <c r="AW14">
        <f t="shared" si="25"/>
        <v>180021623.89875814</v>
      </c>
      <c r="AX14">
        <f t="shared" si="26"/>
        <v>-32485899.509346392</v>
      </c>
      <c r="AY14">
        <f t="shared" si="50"/>
        <v>-0.17853414770877701</v>
      </c>
      <c r="BA14">
        <f t="shared" si="27"/>
        <v>258.45940950587431</v>
      </c>
      <c r="BB14">
        <f t="shared" si="43"/>
        <v>48.247846955424627</v>
      </c>
      <c r="BC14">
        <f t="shared" si="44"/>
        <v>-1.4023438832660615</v>
      </c>
      <c r="BD14">
        <f t="shared" si="28"/>
        <v>-260.34838602894331</v>
      </c>
      <c r="BF14">
        <f t="shared" si="29"/>
        <v>71.718740127155115</v>
      </c>
      <c r="BG14">
        <f t="shared" si="30"/>
        <v>-80.374938651111947</v>
      </c>
      <c r="BH14">
        <f t="shared" si="45"/>
        <v>99.625061348888053</v>
      </c>
      <c r="BI14">
        <f t="shared" si="46"/>
        <v>99.625061348888053</v>
      </c>
      <c r="BJ14">
        <f t="shared" si="31"/>
        <v>0</v>
      </c>
      <c r="BK14">
        <f t="shared" si="47"/>
        <v>0</v>
      </c>
      <c r="BM14">
        <f t="shared" si="48"/>
        <v>23.470893171730477</v>
      </c>
      <c r="BN14">
        <f t="shared" si="32"/>
        <v>-2.6552622168615207E-2</v>
      </c>
      <c r="BQ14" s="56">
        <f t="shared" si="49"/>
        <v>65.149807755709773</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1.000000000013928</v>
      </c>
      <c r="D15">
        <f t="shared" si="1"/>
        <v>5.2778756519509942E-6</v>
      </c>
      <c r="F15">
        <f t="shared" si="2"/>
        <v>0.99415396411582702</v>
      </c>
      <c r="G15">
        <f t="shared" si="3"/>
        <v>-5.4594732416040866E-4</v>
      </c>
      <c r="H15">
        <f t="shared" si="4"/>
        <v>-5.4594732416040866E-4</v>
      </c>
      <c r="J15">
        <f t="shared" si="5"/>
        <v>15</v>
      </c>
      <c r="M15">
        <f t="shared" si="6"/>
        <v>225.15765961259143</v>
      </c>
      <c r="N15">
        <f t="shared" si="7"/>
        <v>-1.5707963250000001</v>
      </c>
      <c r="O15">
        <f t="shared" si="8"/>
        <v>1.0000025117945472</v>
      </c>
      <c r="P15">
        <f t="shared" si="9"/>
        <v>2.2413341070357889E-3</v>
      </c>
      <c r="Q15">
        <f t="shared" si="10"/>
        <v>1.0000007980787027</v>
      </c>
      <c r="R15">
        <f t="shared" si="11"/>
        <v>1.2633908120073178E-3</v>
      </c>
      <c r="S15">
        <f t="shared" si="12"/>
        <v>0.99999999712191245</v>
      </c>
      <c r="T15">
        <f t="shared" si="13"/>
        <v>-7.5869462351927362E-5</v>
      </c>
      <c r="U15">
        <f t="shared" si="14"/>
        <v>0.99999999999201883</v>
      </c>
      <c r="V15">
        <f t="shared" si="15"/>
        <v>-3.9952546527701867E-6</v>
      </c>
      <c r="X15">
        <f t="shared" si="34"/>
        <v>70.520661392023712</v>
      </c>
      <c r="Y15">
        <f t="shared" si="16"/>
        <v>-89.834748042323241</v>
      </c>
      <c r="Z15">
        <f t="shared" si="35"/>
        <v>90.165251957676759</v>
      </c>
      <c r="AC15">
        <v>1</v>
      </c>
      <c r="AD15">
        <f t="shared" si="17"/>
        <v>2.2413378602159999E-3</v>
      </c>
      <c r="AE15">
        <f t="shared" si="18"/>
        <v>-9.8579187669498381E-13</v>
      </c>
      <c r="AF15">
        <f t="shared" si="19"/>
        <v>2.4674068673099997E-7</v>
      </c>
      <c r="AG15">
        <f t="shared" si="36"/>
        <v>9067.5868466179509</v>
      </c>
      <c r="AH15">
        <f t="shared" si="37"/>
        <v>-4052837.9092539651</v>
      </c>
      <c r="AJ15">
        <f t="shared" si="20"/>
        <v>18000</v>
      </c>
      <c r="AK15">
        <f t="shared" si="21"/>
        <v>1.3656503249550003</v>
      </c>
      <c r="AL15">
        <v>1</v>
      </c>
      <c r="AM15">
        <f t="shared" si="22"/>
        <v>1.2633914841975E-3</v>
      </c>
      <c r="AN15">
        <f t="shared" si="38"/>
        <v>17999.972994549331</v>
      </c>
      <c r="AO15">
        <f t="shared" si="39"/>
        <v>-21.375362272143601</v>
      </c>
      <c r="AQ15">
        <f t="shared" si="23"/>
        <v>9998.0403840847193</v>
      </c>
      <c r="AR15">
        <f t="shared" si="24"/>
        <v>-139.97256537718607</v>
      </c>
      <c r="AT15">
        <f t="shared" si="40"/>
        <v>-476628019.7375071</v>
      </c>
      <c r="AU15">
        <f t="shared" si="41"/>
        <v>-40521706300.263321</v>
      </c>
      <c r="AV15">
        <f t="shared" si="42"/>
        <v>-1.5825580733833966</v>
      </c>
      <c r="AW15">
        <f t="shared" si="25"/>
        <v>180011401.77076751</v>
      </c>
      <c r="AX15">
        <f t="shared" si="26"/>
        <v>-28570102.373930197</v>
      </c>
      <c r="AY15">
        <f t="shared" si="50"/>
        <v>-0.1573998796916454</v>
      </c>
      <c r="BA15">
        <f t="shared" si="27"/>
        <v>222.33898928404847</v>
      </c>
      <c r="BB15">
        <f t="shared" si="43"/>
        <v>46.940312541983531</v>
      </c>
      <c r="BC15">
        <f t="shared" si="44"/>
        <v>-1.4251581936917512</v>
      </c>
      <c r="BD15">
        <f t="shared" si="28"/>
        <v>-261.65554973033034</v>
      </c>
      <c r="BF15">
        <f t="shared" si="29"/>
        <v>70.411210694623435</v>
      </c>
      <c r="BG15">
        <f t="shared" si="30"/>
        <v>-81.686527807876899</v>
      </c>
      <c r="BH15">
        <f t="shared" si="45"/>
        <v>98.313472192123101</v>
      </c>
      <c r="BI15">
        <f t="shared" si="46"/>
        <v>98.313472192123101</v>
      </c>
      <c r="BJ15">
        <f t="shared" si="31"/>
        <v>0</v>
      </c>
      <c r="BK15">
        <f t="shared" si="47"/>
        <v>0</v>
      </c>
      <c r="BM15">
        <f t="shared" si="48"/>
        <v>23.470898152639901</v>
      </c>
      <c r="BN15">
        <f t="shared" si="32"/>
        <v>-3.0978077546598023E-2</v>
      </c>
      <c r="BQ15" s="56">
        <f t="shared" si="49"/>
        <v>63.842273342268669</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1.0000000000181917</v>
      </c>
      <c r="D16">
        <f t="shared" si="1"/>
        <v>6.031857887926848E-6</v>
      </c>
      <c r="F16">
        <f t="shared" si="2"/>
        <v>0.99415462191521864</v>
      </c>
      <c r="G16">
        <f t="shared" si="3"/>
        <v>-6.2394022136952364E-4</v>
      </c>
      <c r="H16">
        <f t="shared" si="4"/>
        <v>-6.2394022136952364E-4</v>
      </c>
      <c r="J16">
        <f t="shared" si="5"/>
        <v>15</v>
      </c>
      <c r="M16">
        <f t="shared" si="6"/>
        <v>197.01295216101749</v>
      </c>
      <c r="N16">
        <f t="shared" si="7"/>
        <v>-1.5707963250000001</v>
      </c>
      <c r="O16">
        <f t="shared" si="8"/>
        <v>1.0000032807099841</v>
      </c>
      <c r="P16">
        <f t="shared" si="9"/>
        <v>2.5615233806943931E-3</v>
      </c>
      <c r="Q16">
        <f t="shared" si="10"/>
        <v>1.0000010423883823</v>
      </c>
      <c r="R16">
        <f t="shared" si="11"/>
        <v>1.4438749785543662E-3</v>
      </c>
      <c r="S16">
        <f t="shared" si="12"/>
        <v>0.99999999624086522</v>
      </c>
      <c r="T16">
        <f t="shared" si="13"/>
        <v>-8.670795692270207E-5</v>
      </c>
      <c r="U16">
        <f t="shared" si="14"/>
        <v>0.99999999998957589</v>
      </c>
      <c r="V16">
        <f t="shared" si="15"/>
        <v>-4.5660053174442041E-6</v>
      </c>
      <c r="X16">
        <f t="shared" si="34"/>
        <v>69.360836992742549</v>
      </c>
      <c r="Y16">
        <f t="shared" si="16"/>
        <v>-89.811140732699741</v>
      </c>
      <c r="Z16">
        <f t="shared" si="35"/>
        <v>90.188859267300259</v>
      </c>
      <c r="AC16">
        <v>1</v>
      </c>
      <c r="AD16">
        <f t="shared" si="17"/>
        <v>2.5615289831040001E-3</v>
      </c>
      <c r="AE16">
        <f t="shared" si="18"/>
        <v>-1.2875649001730401E-12</v>
      </c>
      <c r="AF16">
        <f t="shared" si="19"/>
        <v>2.8198935626399999E-7</v>
      </c>
      <c r="AG16">
        <f t="shared" si="36"/>
        <v>9067.5868465736439</v>
      </c>
      <c r="AH16">
        <f t="shared" si="37"/>
        <v>-3546233.180300965</v>
      </c>
      <c r="AJ16">
        <f t="shared" si="20"/>
        <v>18000</v>
      </c>
      <c r="AK16">
        <f t="shared" si="21"/>
        <v>1.5607432285200002</v>
      </c>
      <c r="AL16">
        <v>1</v>
      </c>
      <c r="AM16">
        <f t="shared" si="22"/>
        <v>1.4438759819400001E-3</v>
      </c>
      <c r="AN16">
        <f t="shared" si="38"/>
        <v>17999.964727591872</v>
      </c>
      <c r="AO16">
        <f t="shared" si="39"/>
        <v>-24.428973517417084</v>
      </c>
      <c r="AQ16">
        <f t="shared" si="23"/>
        <v>9997.4406551922712</v>
      </c>
      <c r="AR16">
        <f t="shared" si="24"/>
        <v>-159.95905048307634</v>
      </c>
      <c r="AT16">
        <f t="shared" si="40"/>
        <v>-476599430.92810035</v>
      </c>
      <c r="AU16">
        <f t="shared" si="41"/>
        <v>-35454706212.114807</v>
      </c>
      <c r="AV16">
        <f t="shared" si="42"/>
        <v>-1.584238004295863</v>
      </c>
      <c r="AW16">
        <f t="shared" si="25"/>
        <v>179999608.3292855</v>
      </c>
      <c r="AX16">
        <f t="shared" si="26"/>
        <v>-25730774.227323435</v>
      </c>
      <c r="AY16">
        <f t="shared" si="50"/>
        <v>-0.14198712906683023</v>
      </c>
      <c r="BA16">
        <f t="shared" si="27"/>
        <v>195.00646678902038</v>
      </c>
      <c r="BB16">
        <f t="shared" si="43"/>
        <v>45.800980272811309</v>
      </c>
      <c r="BC16">
        <f t="shared" si="44"/>
        <v>-1.4422508752290328</v>
      </c>
      <c r="BD16">
        <f t="shared" si="28"/>
        <v>-262.63488824409683</v>
      </c>
      <c r="BF16">
        <f t="shared" si="29"/>
        <v>69.271884172657423</v>
      </c>
      <c r="BG16">
        <f t="shared" si="30"/>
        <v>-82.670291785490576</v>
      </c>
      <c r="BH16">
        <f t="shared" si="45"/>
        <v>97.329708214509424</v>
      </c>
      <c r="BI16">
        <f t="shared" si="46"/>
        <v>97.329708214509424</v>
      </c>
      <c r="BJ16">
        <f t="shared" si="31"/>
        <v>0</v>
      </c>
      <c r="BK16">
        <f t="shared" si="47"/>
        <v>0</v>
      </c>
      <c r="BM16">
        <f t="shared" si="48"/>
        <v>23.470903899846121</v>
      </c>
      <c r="BN16">
        <f t="shared" si="32"/>
        <v>-3.5403541393785549E-2</v>
      </c>
      <c r="BQ16" s="56">
        <f t="shared" si="49"/>
        <v>62.70294107309644</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1.0000000000230238</v>
      </c>
      <c r="D17">
        <f t="shared" si="1"/>
        <v>6.7858401238958435E-6</v>
      </c>
      <c r="F17">
        <f t="shared" si="2"/>
        <v>0.99415536742217325</v>
      </c>
      <c r="G17">
        <f t="shared" si="3"/>
        <v>-7.0193328751100347E-4</v>
      </c>
      <c r="H17">
        <f t="shared" si="4"/>
        <v>-7.0193328751100347E-4</v>
      </c>
      <c r="J17">
        <f t="shared" si="5"/>
        <v>15</v>
      </c>
      <c r="M17">
        <f t="shared" si="6"/>
        <v>175.12262414312667</v>
      </c>
      <c r="N17">
        <f t="shared" si="7"/>
        <v>-1.5707963250000001</v>
      </c>
      <c r="O17">
        <f t="shared" si="8"/>
        <v>1.0000041521467644</v>
      </c>
      <c r="P17">
        <f t="shared" si="9"/>
        <v>2.8817121291319758E-3</v>
      </c>
      <c r="Q17">
        <f t="shared" si="10"/>
        <v>1.0000013192726138</v>
      </c>
      <c r="R17">
        <f t="shared" si="11"/>
        <v>1.6243590510342891E-3</v>
      </c>
      <c r="S17">
        <f t="shared" si="12"/>
        <v>0.99999999524234484</v>
      </c>
      <c r="T17">
        <f t="shared" si="13"/>
        <v>-9.7546451473105094E-5</v>
      </c>
      <c r="U17">
        <f t="shared" si="14"/>
        <v>0.999999999986807</v>
      </c>
      <c r="V17">
        <f t="shared" si="15"/>
        <v>-5.1367559821152476E-6</v>
      </c>
      <c r="X17">
        <f t="shared" si="34"/>
        <v>68.337803022760767</v>
      </c>
      <c r="Y17">
        <f t="shared" si="16"/>
        <v>-89.787533468236774</v>
      </c>
      <c r="Z17">
        <f t="shared" si="35"/>
        <v>90.212466531763226</v>
      </c>
      <c r="AC17">
        <v>1</v>
      </c>
      <c r="AD17">
        <f t="shared" si="17"/>
        <v>2.8817201059920003E-3</v>
      </c>
      <c r="AE17">
        <f t="shared" si="18"/>
        <v>-1.6295743267815039E-12</v>
      </c>
      <c r="AF17">
        <f t="shared" si="19"/>
        <v>3.1723802579700002E-7</v>
      </c>
      <c r="AG17">
        <f t="shared" si="36"/>
        <v>9067.5868465234289</v>
      </c>
      <c r="AH17">
        <f t="shared" si="37"/>
        <v>-3152207.281154261</v>
      </c>
      <c r="AJ17">
        <f t="shared" si="20"/>
        <v>18000</v>
      </c>
      <c r="AK17">
        <f t="shared" si="21"/>
        <v>1.7558361320850002</v>
      </c>
      <c r="AL17">
        <v>1</v>
      </c>
      <c r="AM17">
        <f t="shared" si="22"/>
        <v>1.6243604796825001E-3</v>
      </c>
      <c r="AN17">
        <f t="shared" si="38"/>
        <v>17999.955358383184</v>
      </c>
      <c r="AO17">
        <f t="shared" si="39"/>
        <v>-27.482579988121898</v>
      </c>
      <c r="AQ17">
        <f t="shared" si="23"/>
        <v>9996.7610494199889</v>
      </c>
      <c r="AR17">
        <f t="shared" si="24"/>
        <v>-179.94169888955977</v>
      </c>
      <c r="AT17">
        <f t="shared" si="40"/>
        <v>-476567034.42337942</v>
      </c>
      <c r="AU17">
        <f t="shared" si="41"/>
        <v>-31513494604.922989</v>
      </c>
      <c r="AV17">
        <f t="shared" si="42"/>
        <v>-1.5859178077995728</v>
      </c>
      <c r="AW17">
        <f t="shared" si="25"/>
        <v>179986244.14039725</v>
      </c>
      <c r="AX17">
        <f t="shared" si="26"/>
        <v>-23609060.625872172</v>
      </c>
      <c r="AY17">
        <f t="shared" si="50"/>
        <v>-0.13042683441758232</v>
      </c>
      <c r="BA17">
        <f t="shared" si="27"/>
        <v>173.62108221197462</v>
      </c>
      <c r="BB17">
        <f t="shared" si="43"/>
        <v>44.792049178609041</v>
      </c>
      <c r="BC17">
        <f t="shared" si="44"/>
        <v>-1.4554909733819905</v>
      </c>
      <c r="BD17">
        <f t="shared" si="28"/>
        <v>-263.39348998946707</v>
      </c>
      <c r="BF17">
        <f t="shared" si="29"/>
        <v>68.262959591959486</v>
      </c>
      <c r="BG17">
        <f t="shared" si="30"/>
        <v>-83.43331900438713</v>
      </c>
      <c r="BH17">
        <f t="shared" si="45"/>
        <v>96.56668099561287</v>
      </c>
      <c r="BI17">
        <f t="shared" si="46"/>
        <v>96.56668099561287</v>
      </c>
      <c r="BJ17">
        <f t="shared" si="31"/>
        <v>0</v>
      </c>
      <c r="BK17">
        <f t="shared" si="47"/>
        <v>0</v>
      </c>
      <c r="BM17">
        <f t="shared" si="48"/>
        <v>23.470910413350449</v>
      </c>
      <c r="BN17">
        <f t="shared" si="32"/>
        <v>-3.9829014920084997E-2</v>
      </c>
      <c r="BQ17" s="56">
        <f t="shared" si="49"/>
        <v>61.694009978894179</v>
      </c>
      <c r="BR17" s="59"/>
      <c r="BS17" s="59"/>
      <c r="BT17" s="59">
        <v>117.49</v>
      </c>
      <c r="BU17" s="59">
        <v>33.0246</v>
      </c>
      <c r="BV17" s="59">
        <v>-264.9049</v>
      </c>
      <c r="BW17" s="61"/>
      <c r="BY17" s="59"/>
      <c r="BZ17" s="59"/>
      <c r="CA17" s="59"/>
      <c r="CC17" s="59"/>
    </row>
    <row r="18" spans="1:81" x14ac:dyDescent="0.25">
      <c r="A18">
        <v>10</v>
      </c>
      <c r="B18">
        <f t="shared" si="33"/>
        <v>0.01</v>
      </c>
      <c r="C18">
        <f t="shared" si="0"/>
        <v>1.0000000000284244</v>
      </c>
      <c r="D18">
        <f t="shared" si="1"/>
        <v>7.5398223598571242E-6</v>
      </c>
      <c r="F18">
        <f t="shared" si="2"/>
        <v>0.99415620063705701</v>
      </c>
      <c r="G18">
        <f t="shared" si="3"/>
        <v>-7.7992654370185764E-4</v>
      </c>
      <c r="H18">
        <f t="shared" si="4"/>
        <v>-7.7992654370185764E-4</v>
      </c>
      <c r="J18">
        <f t="shared" si="5"/>
        <v>15</v>
      </c>
      <c r="M18">
        <f t="shared" si="6"/>
        <v>157.61036172881398</v>
      </c>
      <c r="N18">
        <f t="shared" si="7"/>
        <v>-1.5707963250000001</v>
      </c>
      <c r="O18">
        <f t="shared" si="8"/>
        <v>1.0000051261046203</v>
      </c>
      <c r="P18">
        <f t="shared" si="9"/>
        <v>3.2019002866979676E-3</v>
      </c>
      <c r="Q18">
        <f t="shared" si="10"/>
        <v>1.00000162873137</v>
      </c>
      <c r="R18">
        <f t="shared" si="11"/>
        <v>1.8048430176888126E-3</v>
      </c>
      <c r="S18">
        <f t="shared" si="12"/>
        <v>0.99999999412635177</v>
      </c>
      <c r="T18">
        <f t="shared" si="13"/>
        <v>-1.0838494600058998E-4</v>
      </c>
      <c r="U18">
        <f t="shared" si="14"/>
        <v>0.99999999998371214</v>
      </c>
      <c r="V18">
        <f t="shared" si="15"/>
        <v>-5.7075066467829445E-6</v>
      </c>
      <c r="X18">
        <f t="shared" si="34"/>
        <v>67.422671629202739</v>
      </c>
      <c r="Y18">
        <f t="shared" si="16"/>
        <v>-89.763926254579346</v>
      </c>
      <c r="Z18">
        <f t="shared" si="35"/>
        <v>90.236073745420654</v>
      </c>
      <c r="AC18">
        <v>1</v>
      </c>
      <c r="AD18">
        <f t="shared" si="17"/>
        <v>3.2019112288800004E-3</v>
      </c>
      <c r="AE18">
        <f t="shared" si="18"/>
        <v>-2.0118201565203751E-12</v>
      </c>
      <c r="AF18">
        <f t="shared" si="19"/>
        <v>3.5248669532999999E-7</v>
      </c>
      <c r="AG18">
        <f t="shared" si="36"/>
        <v>9067.5868464673076</v>
      </c>
      <c r="AH18">
        <f t="shared" si="37"/>
        <v>-2836986.5628719646</v>
      </c>
      <c r="AJ18">
        <f t="shared" si="20"/>
        <v>18000</v>
      </c>
      <c r="AK18">
        <f t="shared" si="21"/>
        <v>1.9509290356500002</v>
      </c>
      <c r="AL18">
        <v>1</v>
      </c>
      <c r="AM18">
        <f t="shared" si="22"/>
        <v>1.8048449774250002E-3</v>
      </c>
      <c r="AN18">
        <f t="shared" si="38"/>
        <v>17999.944886926936</v>
      </c>
      <c r="AO18">
        <f t="shared" si="39"/>
        <v>-30.536181087446884</v>
      </c>
      <c r="AQ18">
        <f t="shared" si="23"/>
        <v>9996.0015993602556</v>
      </c>
      <c r="AR18">
        <f t="shared" si="24"/>
        <v>-199.92003198720514</v>
      </c>
      <c r="AT18">
        <f t="shared" si="40"/>
        <v>-476530831.77700913</v>
      </c>
      <c r="AU18">
        <f t="shared" si="41"/>
        <v>-28360335012.084106</v>
      </c>
      <c r="AV18">
        <f t="shared" si="42"/>
        <v>-1.5875974679879958</v>
      </c>
      <c r="AW18">
        <f t="shared" si="25"/>
        <v>179971309.84546071</v>
      </c>
      <c r="AX18">
        <f t="shared" si="26"/>
        <v>-21989645.139959648</v>
      </c>
      <c r="AY18">
        <f t="shared" si="50"/>
        <v>-0.12158153105948316</v>
      </c>
      <c r="BA18">
        <f t="shared" si="27"/>
        <v>156.44134935126027</v>
      </c>
      <c r="BB18">
        <f t="shared" si="43"/>
        <v>43.887031064200585</v>
      </c>
      <c r="BC18">
        <f t="shared" si="44"/>
        <v>-1.4660159369285126</v>
      </c>
      <c r="BD18">
        <f t="shared" si="28"/>
        <v>-263.99652598090086</v>
      </c>
      <c r="BF18">
        <f t="shared" si="29"/>
        <v>67.357948757354947</v>
      </c>
      <c r="BG18">
        <f t="shared" si="30"/>
        <v>-84.040780480236293</v>
      </c>
      <c r="BH18">
        <f t="shared" si="45"/>
        <v>95.959219519763707</v>
      </c>
      <c r="BI18">
        <f t="shared" si="46"/>
        <v>95.959219519763707</v>
      </c>
      <c r="BJ18">
        <f t="shared" si="31"/>
        <v>0</v>
      </c>
      <c r="BK18">
        <f t="shared" si="47"/>
        <v>0</v>
      </c>
      <c r="BM18">
        <f t="shared" si="48"/>
        <v>23.470917693154355</v>
      </c>
      <c r="BN18">
        <f t="shared" si="32"/>
        <v>-4.4254499335411958E-2</v>
      </c>
      <c r="BQ18" s="56">
        <f t="shared" si="49"/>
        <v>60.788991864485723</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1.0000000001136979</v>
      </c>
      <c r="D19">
        <f t="shared" si="1"/>
        <v>1.5079644718856987E-5</v>
      </c>
      <c r="F19">
        <f t="shared" si="2"/>
        <v>0.99416935683346075</v>
      </c>
      <c r="G19">
        <f t="shared" si="3"/>
        <v>-1.5598742042085899E-3</v>
      </c>
      <c r="H19">
        <f t="shared" si="4"/>
        <v>-1.5598742042085899E-3</v>
      </c>
      <c r="J19">
        <f t="shared" si="5"/>
        <v>15</v>
      </c>
      <c r="M19">
        <f t="shared" si="6"/>
        <v>78.805180864406992</v>
      </c>
      <c r="N19">
        <f t="shared" si="7"/>
        <v>-1.5707963250000001</v>
      </c>
      <c r="O19">
        <f t="shared" si="8"/>
        <v>1.000020504260823</v>
      </c>
      <c r="P19">
        <f t="shared" si="9"/>
        <v>6.4037349219191091E-3</v>
      </c>
      <c r="Q19">
        <f t="shared" si="10"/>
        <v>1.0000065149095632</v>
      </c>
      <c r="R19">
        <f t="shared" si="11"/>
        <v>3.6096742770524264E-3</v>
      </c>
      <c r="S19">
        <f t="shared" si="12"/>
        <v>0.99999997650540762</v>
      </c>
      <c r="T19">
        <f t="shared" si="13"/>
        <v>-2.1676988945471982E-4</v>
      </c>
      <c r="U19">
        <f t="shared" si="14"/>
        <v>0.99999999993484878</v>
      </c>
      <c r="V19">
        <f t="shared" si="15"/>
        <v>-1.1415013293194036E-5</v>
      </c>
      <c r="X19">
        <f t="shared" si="34"/>
        <v>61.402362519298293</v>
      </c>
      <c r="Y19">
        <f t="shared" si="16"/>
        <v>-89.527858154171554</v>
      </c>
      <c r="Z19">
        <f t="shared" si="35"/>
        <v>90.472141845828446</v>
      </c>
      <c r="AC19">
        <v>1</v>
      </c>
      <c r="AD19">
        <f t="shared" si="17"/>
        <v>6.4038224577600009E-3</v>
      </c>
      <c r="AE19">
        <f t="shared" si="18"/>
        <v>-8.0472806260815003E-12</v>
      </c>
      <c r="AF19">
        <f t="shared" si="19"/>
        <v>7.0497339065999998E-7</v>
      </c>
      <c r="AG19">
        <f t="shared" si="36"/>
        <v>9067.5868455811615</v>
      </c>
      <c r="AH19">
        <f t="shared" si="37"/>
        <v>-1418493.3590659506</v>
      </c>
      <c r="AJ19">
        <f t="shared" si="20"/>
        <v>18000</v>
      </c>
      <c r="AK19">
        <f t="shared" si="21"/>
        <v>3.9018580713000004</v>
      </c>
      <c r="AL19">
        <v>1</v>
      </c>
      <c r="AM19">
        <f t="shared" si="22"/>
        <v>3.6096899548500004E-3</v>
      </c>
      <c r="AN19">
        <f t="shared" si="38"/>
        <v>17999.779549862054</v>
      </c>
      <c r="AO19">
        <f t="shared" si="39"/>
        <v>-61.071765359351524</v>
      </c>
      <c r="AQ19">
        <f t="shared" si="23"/>
        <v>9984.0255591054301</v>
      </c>
      <c r="AR19">
        <f t="shared" si="24"/>
        <v>-399.36102236421721</v>
      </c>
      <c r="AT19">
        <f t="shared" si="40"/>
        <v>-475959939.26774013</v>
      </c>
      <c r="AU19">
        <f t="shared" si="41"/>
        <v>-14165895193.088795</v>
      </c>
      <c r="AV19">
        <f t="shared" si="42"/>
        <v>-1.6043826940095607</v>
      </c>
      <c r="AW19">
        <f t="shared" si="25"/>
        <v>179735805.80143607</v>
      </c>
      <c r="AX19">
        <f t="shared" si="26"/>
        <v>-16841180.650590993</v>
      </c>
      <c r="AY19">
        <f t="shared" si="50"/>
        <v>-9.3426861626642793E-2</v>
      </c>
      <c r="BA19">
        <f t="shared" si="27"/>
        <v>78.515656887490991</v>
      </c>
      <c r="BB19">
        <f t="shared" si="43"/>
        <v>37.899125369765812</v>
      </c>
      <c r="BC19">
        <f t="shared" si="44"/>
        <v>-1.510955832382918</v>
      </c>
      <c r="BD19">
        <f t="shared" si="28"/>
        <v>-266.57139232513964</v>
      </c>
      <c r="BF19">
        <f t="shared" si="29"/>
        <v>61.370158007885742</v>
      </c>
      <c r="BG19">
        <f t="shared" si="30"/>
        <v>-86.659902533714344</v>
      </c>
      <c r="BH19">
        <f t="shared" si="45"/>
        <v>93.340097466285656</v>
      </c>
      <c r="BI19">
        <f t="shared" si="46"/>
        <v>93.340097466285656</v>
      </c>
      <c r="BJ19">
        <f t="shared" si="31"/>
        <v>0</v>
      </c>
      <c r="BK19">
        <f t="shared" si="47"/>
        <v>0</v>
      </c>
      <c r="BM19">
        <f t="shared" si="48"/>
        <v>23.471032638119929</v>
      </c>
      <c r="BN19">
        <f t="shared" si="32"/>
        <v>-8.8510208574670526E-2</v>
      </c>
      <c r="BQ19" s="56">
        <f t="shared" si="49"/>
        <v>54.801086170050951</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1.0000000002558203</v>
      </c>
      <c r="D20">
        <f t="shared" si="1"/>
        <v>2.2619467076142328E-5</v>
      </c>
      <c r="F20">
        <f t="shared" si="2"/>
        <v>0.99419128454607797</v>
      </c>
      <c r="G20">
        <f t="shared" si="3"/>
        <v>-2.3398641001445204E-3</v>
      </c>
      <c r="H20">
        <f t="shared" si="4"/>
        <v>-2.3398641001445204E-3</v>
      </c>
      <c r="J20">
        <f t="shared" si="5"/>
        <v>15</v>
      </c>
      <c r="M20">
        <f t="shared" si="6"/>
        <v>52.536787242937997</v>
      </c>
      <c r="N20">
        <f t="shared" si="7"/>
        <v>-1.5707963250000001</v>
      </c>
      <c r="O20">
        <f t="shared" si="8"/>
        <v>1.0000461339956566</v>
      </c>
      <c r="P20">
        <f t="shared" si="9"/>
        <v>9.6054382622629102E-3</v>
      </c>
      <c r="Q20">
        <f t="shared" si="10"/>
        <v>1.0000146584868308</v>
      </c>
      <c r="R20">
        <f t="shared" si="11"/>
        <v>5.4144820202252615E-3</v>
      </c>
      <c r="S20">
        <f t="shared" si="12"/>
        <v>0.99999994713716933</v>
      </c>
      <c r="T20">
        <f t="shared" si="13"/>
        <v>-3.2515482781592976E-4</v>
      </c>
      <c r="U20">
        <f t="shared" si="14"/>
        <v>0.9999999998534097</v>
      </c>
      <c r="V20">
        <f t="shared" si="15"/>
        <v>-1.7122519938861428E-5</v>
      </c>
      <c r="X20">
        <f t="shared" si="34"/>
        <v>57.881022003324333</v>
      </c>
      <c r="Y20">
        <f t="shared" si="16"/>
        <v>-89.291801343404671</v>
      </c>
      <c r="Z20">
        <f t="shared" si="35"/>
        <v>90.708198656595329</v>
      </c>
      <c r="AC20">
        <v>1</v>
      </c>
      <c r="AD20">
        <f t="shared" si="17"/>
        <v>9.6057336866400018E-3</v>
      </c>
      <c r="AE20">
        <f t="shared" si="18"/>
        <v>-1.8106381408683378E-11</v>
      </c>
      <c r="AF20">
        <f t="shared" si="19"/>
        <v>1.05746008599E-6</v>
      </c>
      <c r="AG20">
        <f t="shared" si="36"/>
        <v>9067.5868441042494</v>
      </c>
      <c r="AH20">
        <f t="shared" si="37"/>
        <v>-945662.3256328206</v>
      </c>
      <c r="AJ20">
        <f t="shared" si="20"/>
        <v>18000</v>
      </c>
      <c r="AK20">
        <f t="shared" si="21"/>
        <v>5.8527871069500002</v>
      </c>
      <c r="AL20">
        <v>1</v>
      </c>
      <c r="AM20">
        <f t="shared" si="22"/>
        <v>5.4145349322750006E-3</v>
      </c>
      <c r="AN20">
        <f t="shared" si="38"/>
        <v>17999.503995268115</v>
      </c>
      <c r="AO20">
        <f t="shared" si="39"/>
        <v>-91.606156039052649</v>
      </c>
      <c r="AQ20">
        <f t="shared" si="23"/>
        <v>9964.1291351135915</v>
      </c>
      <c r="AR20">
        <f t="shared" si="24"/>
        <v>-597.8477481068154</v>
      </c>
      <c r="AT20">
        <f t="shared" si="40"/>
        <v>-475011485.5905239</v>
      </c>
      <c r="AU20">
        <f t="shared" si="41"/>
        <v>-9428122567.1927757</v>
      </c>
      <c r="AV20">
        <f t="shared" si="42"/>
        <v>-1.6211361661737804</v>
      </c>
      <c r="AW20">
        <f t="shared" si="25"/>
        <v>179344551.44002643</v>
      </c>
      <c r="AX20">
        <f t="shared" si="26"/>
        <v>-17702535.406942949</v>
      </c>
      <c r="AY20">
        <f t="shared" si="50"/>
        <v>-9.8388140882384387E-2</v>
      </c>
      <c r="BA20">
        <f t="shared" si="27"/>
        <v>52.382003267452937</v>
      </c>
      <c r="BB20">
        <f t="shared" si="43"/>
        <v>34.383642066344912</v>
      </c>
      <c r="BC20">
        <f t="shared" si="44"/>
        <v>-1.5227480252913961</v>
      </c>
      <c r="BD20">
        <f t="shared" si="28"/>
        <v>-267.24703521077163</v>
      </c>
      <c r="BF20">
        <f t="shared" si="29"/>
        <v>57.854866282305522</v>
      </c>
      <c r="BG20">
        <f t="shared" si="30"/>
        <v>-87.379803548497463</v>
      </c>
      <c r="BH20">
        <f t="shared" si="45"/>
        <v>92.620196451502537</v>
      </c>
      <c r="BI20">
        <f t="shared" si="46"/>
        <v>92.620196451502537</v>
      </c>
      <c r="BJ20">
        <f t="shared" si="31"/>
        <v>0</v>
      </c>
      <c r="BK20">
        <f t="shared" si="47"/>
        <v>0</v>
      </c>
      <c r="BM20">
        <f t="shared" si="48"/>
        <v>23.471224215960614</v>
      </c>
      <c r="BN20">
        <f t="shared" si="32"/>
        <v>-0.13276833772586907</v>
      </c>
      <c r="BQ20" s="56">
        <f t="shared" si="49"/>
        <v>51.285602866630043</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1.0000000004547913</v>
      </c>
      <c r="D21">
        <f t="shared" si="1"/>
        <v>3.015928943085588E-5</v>
      </c>
      <c r="F21">
        <f t="shared" si="2"/>
        <v>0.99422198485290969</v>
      </c>
      <c r="G21">
        <f t="shared" si="3"/>
        <v>-3.1199173537731803E-3</v>
      </c>
      <c r="H21">
        <f t="shared" si="4"/>
        <v>-3.1199173537731803E-3</v>
      </c>
      <c r="J21">
        <f t="shared" si="5"/>
        <v>15</v>
      </c>
      <c r="M21">
        <f t="shared" si="6"/>
        <v>39.402590432203496</v>
      </c>
      <c r="N21">
        <f t="shared" si="7"/>
        <v>-1.5707963250000001</v>
      </c>
      <c r="O21">
        <f t="shared" si="8"/>
        <v>1.0000820145209501</v>
      </c>
      <c r="P21">
        <f t="shared" si="9"/>
        <v>1.2806944680478998E-2</v>
      </c>
      <c r="Q21">
        <f t="shared" si="10"/>
        <v>1.0000260593835946</v>
      </c>
      <c r="R21">
        <f t="shared" si="11"/>
        <v>7.2192544902609243E-3</v>
      </c>
      <c r="S21">
        <f t="shared" si="12"/>
        <v>0.99999990602164046</v>
      </c>
      <c r="T21">
        <f t="shared" si="13"/>
        <v>-4.3353975853776069E-4</v>
      </c>
      <c r="U21">
        <f t="shared" si="14"/>
        <v>0.99999999973939491</v>
      </c>
      <c r="V21">
        <f t="shared" si="15"/>
        <v>-2.2830026583413263E-5</v>
      </c>
      <c r="X21">
        <f t="shared" si="34"/>
        <v>55.382925787336312</v>
      </c>
      <c r="Y21">
        <f t="shared" si="16"/>
        <v>-89.055761466137312</v>
      </c>
      <c r="Z21">
        <f t="shared" si="35"/>
        <v>90.944238533862688</v>
      </c>
      <c r="AC21">
        <v>1</v>
      </c>
      <c r="AD21">
        <f t="shared" si="17"/>
        <v>1.2807644915520002E-2</v>
      </c>
      <c r="AE21">
        <f t="shared" si="18"/>
        <v>-3.2189122504326001E-11</v>
      </c>
      <c r="AF21">
        <f t="shared" si="19"/>
        <v>1.40994678132E-6</v>
      </c>
      <c r="AG21">
        <f t="shared" si="36"/>
        <v>9067.586842036575</v>
      </c>
      <c r="AH21">
        <f t="shared" si="37"/>
        <v>-709246.83479291189</v>
      </c>
      <c r="AJ21">
        <f t="shared" si="20"/>
        <v>18000</v>
      </c>
      <c r="AK21">
        <f t="shared" si="21"/>
        <v>7.8037161426000008</v>
      </c>
      <c r="AL21">
        <v>1</v>
      </c>
      <c r="AM21">
        <f t="shared" si="22"/>
        <v>7.2193799097000008E-3</v>
      </c>
      <c r="AN21">
        <f t="shared" si="38"/>
        <v>17999.118233915651</v>
      </c>
      <c r="AO21">
        <f t="shared" si="39"/>
        <v>-122.13875642764559</v>
      </c>
      <c r="AQ21">
        <f t="shared" si="23"/>
        <v>9936.4069952305254</v>
      </c>
      <c r="AR21">
        <f t="shared" si="24"/>
        <v>-794.91255961844195</v>
      </c>
      <c r="AT21">
        <f t="shared" si="40"/>
        <v>-473689983.51943934</v>
      </c>
      <c r="AU21">
        <f t="shared" si="41"/>
        <v>-7054573149.2475634</v>
      </c>
      <c r="AV21">
        <f t="shared" si="42"/>
        <v>-1.6378421978532383</v>
      </c>
      <c r="AW21">
        <f t="shared" si="25"/>
        <v>178799409.64946929</v>
      </c>
      <c r="AX21">
        <f t="shared" si="26"/>
        <v>-20043060.215104673</v>
      </c>
      <c r="AY21">
        <f t="shared" si="50"/>
        <v>-0.11163199099268754</v>
      </c>
      <c r="BA21">
        <f t="shared" si="27"/>
        <v>39.297944842327084</v>
      </c>
      <c r="BB21">
        <f t="shared" si="43"/>
        <v>31.887396774951291</v>
      </c>
      <c r="BC21">
        <f t="shared" si="44"/>
        <v>-1.5262102068605508</v>
      </c>
      <c r="BD21">
        <f t="shared" si="28"/>
        <v>-267.44540360281883</v>
      </c>
      <c r="BF21">
        <f t="shared" si="29"/>
        <v>55.35888920597499</v>
      </c>
      <c r="BG21">
        <f t="shared" si="30"/>
        <v>-87.622433699824427</v>
      </c>
      <c r="BH21">
        <f t="shared" si="45"/>
        <v>92.377566300175573</v>
      </c>
      <c r="BI21">
        <f t="shared" si="46"/>
        <v>92.377566300175573</v>
      </c>
      <c r="BJ21">
        <f t="shared" si="31"/>
        <v>0</v>
      </c>
      <c r="BK21">
        <f t="shared" si="47"/>
        <v>0</v>
      </c>
      <c r="BM21">
        <f t="shared" si="48"/>
        <v>23.471492431023698</v>
      </c>
      <c r="BN21">
        <f t="shared" si="32"/>
        <v>-0.17703009700561223</v>
      </c>
      <c r="BQ21" s="56">
        <f t="shared" si="49"/>
        <v>48.78935757523643</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1.0000000007106116</v>
      </c>
      <c r="D22">
        <f t="shared" si="1"/>
        <v>3.7699111782140387E-5</v>
      </c>
      <c r="F22">
        <f t="shared" si="2"/>
        <v>0.99426145926332599</v>
      </c>
      <c r="G22">
        <f t="shared" si="3"/>
        <v>-3.9000550928176983E-3</v>
      </c>
      <c r="H22">
        <f t="shared" si="4"/>
        <v>-3.9000550928176983E-3</v>
      </c>
      <c r="J22">
        <f t="shared" si="5"/>
        <v>15</v>
      </c>
      <c r="M22">
        <f t="shared" si="6"/>
        <v>31.522072345762798</v>
      </c>
      <c r="N22">
        <f t="shared" si="7"/>
        <v>-1.5707963250000001</v>
      </c>
      <c r="O22">
        <f t="shared" si="8"/>
        <v>1.000128144733434</v>
      </c>
      <c r="P22">
        <f t="shared" si="9"/>
        <v>1.600818857353601E-2</v>
      </c>
      <c r="Q22">
        <f t="shared" si="10"/>
        <v>1.0000407174884498</v>
      </c>
      <c r="R22">
        <f t="shared" si="11"/>
        <v>9.0239799315916993E-3</v>
      </c>
      <c r="S22">
        <f t="shared" si="12"/>
        <v>0.99999985315882478</v>
      </c>
      <c r="T22">
        <f t="shared" si="13"/>
        <v>-5.4192467907375474E-4</v>
      </c>
      <c r="U22">
        <f t="shared" si="14"/>
        <v>0.99999999959280461</v>
      </c>
      <c r="V22">
        <f t="shared" si="15"/>
        <v>-2.8537533226477697E-5</v>
      </c>
      <c r="X22">
        <f t="shared" si="34"/>
        <v>53.445597879379164</v>
      </c>
      <c r="Y22">
        <f t="shared" si="16"/>
        <v>-88.819744165074184</v>
      </c>
      <c r="Z22">
        <f t="shared" si="35"/>
        <v>91.180255834925816</v>
      </c>
      <c r="AC22">
        <v>1</v>
      </c>
      <c r="AD22">
        <f t="shared" si="17"/>
        <v>1.60095561444E-2</v>
      </c>
      <c r="AE22">
        <f t="shared" si="18"/>
        <v>-5.0295503913009376E-11</v>
      </c>
      <c r="AF22">
        <f t="shared" si="19"/>
        <v>1.7624334766499999E-6</v>
      </c>
      <c r="AG22">
        <f t="shared" si="36"/>
        <v>9067.5868393781293</v>
      </c>
      <c r="AH22">
        <f t="shared" si="37"/>
        <v>-567397.5609902913</v>
      </c>
      <c r="AJ22">
        <f t="shared" si="20"/>
        <v>18000</v>
      </c>
      <c r="AK22">
        <f t="shared" si="21"/>
        <v>9.7546451782500014</v>
      </c>
      <c r="AL22">
        <v>1</v>
      </c>
      <c r="AM22">
        <f t="shared" si="22"/>
        <v>9.024224887125001E-3</v>
      </c>
      <c r="AN22">
        <f t="shared" si="38"/>
        <v>17998.622280881951</v>
      </c>
      <c r="AO22">
        <f t="shared" si="39"/>
        <v>-152.66896994284744</v>
      </c>
      <c r="AQ22">
        <f t="shared" si="23"/>
        <v>9900.9900990099013</v>
      </c>
      <c r="AR22">
        <f t="shared" si="24"/>
        <v>-990.09900990099004</v>
      </c>
      <c r="AT22">
        <f t="shared" ref="AT22:AT85" si="52">-AR22*AH22+AG22*AQ22</f>
        <v>-472001675.83812869</v>
      </c>
      <c r="AU22">
        <f t="shared" ref="AU22:AU85" si="53">AQ22*AH22+AG22*AR22</f>
        <v>-5626775442.3191004</v>
      </c>
      <c r="AV22">
        <f t="shared" si="42"/>
        <v>-1.654485328245749</v>
      </c>
      <c r="AW22">
        <f t="shared" si="25"/>
        <v>178102957.47156203</v>
      </c>
      <c r="AX22">
        <f t="shared" si="26"/>
        <v>-22949484.130420223</v>
      </c>
      <c r="AY22">
        <f t="shared" si="50"/>
        <v>-0.12814902073017004</v>
      </c>
      <c r="BA22">
        <f t="shared" si="27"/>
        <v>31.443817342456729</v>
      </c>
      <c r="BB22">
        <f t="shared" si="43"/>
        <v>29.950705295774391</v>
      </c>
      <c r="BC22">
        <f t="shared" si="44"/>
        <v>-1.5263363075155789</v>
      </c>
      <c r="BD22">
        <f t="shared" si="28"/>
        <v>-267.45262863815401</v>
      </c>
      <c r="BF22">
        <f t="shared" si="29"/>
        <v>53.42254258517012</v>
      </c>
      <c r="BG22">
        <f t="shared" si="30"/>
        <v>-87.673925335097337</v>
      </c>
      <c r="BH22">
        <f t="shared" si="45"/>
        <v>92.326074664902663</v>
      </c>
      <c r="BI22">
        <f t="shared" si="46"/>
        <v>92.326074664902663</v>
      </c>
      <c r="BJ22">
        <f t="shared" si="31"/>
        <v>0</v>
      </c>
      <c r="BK22">
        <f t="shared" si="47"/>
        <v>0</v>
      </c>
      <c r="BM22">
        <f t="shared" si="48"/>
        <v>23.471837289395733</v>
      </c>
      <c r="BN22">
        <f t="shared" si="32"/>
        <v>-0.22129669694331644</v>
      </c>
      <c r="BQ22" s="56">
        <f t="shared" si="49"/>
        <v>46.852666096059529</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1.0000000010232806</v>
      </c>
      <c r="D23">
        <f t="shared" si="1"/>
        <v>4.5238934129138593E-5</v>
      </c>
      <c r="F23">
        <f t="shared" si="2"/>
        <v>0.99430970971823618</v>
      </c>
      <c r="G23">
        <f t="shared" si="3"/>
        <v>-4.6802984522821191E-3</v>
      </c>
      <c r="H23">
        <f t="shared" si="4"/>
        <v>-4.6802984522821191E-3</v>
      </c>
      <c r="J23">
        <f t="shared" si="5"/>
        <v>15</v>
      </c>
      <c r="M23">
        <f t="shared" si="6"/>
        <v>26.268393621468999</v>
      </c>
      <c r="N23">
        <f t="shared" si="7"/>
        <v>-1.5707963250000001</v>
      </c>
      <c r="O23">
        <f t="shared" si="8"/>
        <v>1.0001845232149089</v>
      </c>
      <c r="P23">
        <f t="shared" si="9"/>
        <v>1.9209104370683013E-2</v>
      </c>
      <c r="Q23">
        <f t="shared" si="10"/>
        <v>1.0000586326581713</v>
      </c>
      <c r="R23">
        <f t="shared" si="11"/>
        <v>1.082864659048789E-2</v>
      </c>
      <c r="S23">
        <f t="shared" si="12"/>
        <v>0.99999978854872806</v>
      </c>
      <c r="T23">
        <f t="shared" si="13"/>
        <v>-6.5030958687745512E-4</v>
      </c>
      <c r="U23">
        <f t="shared" si="14"/>
        <v>0.9999999994136386</v>
      </c>
      <c r="V23">
        <f t="shared" si="15"/>
        <v>-3.4245039867682874E-5</v>
      </c>
      <c r="X23">
        <f t="shared" si="34"/>
        <v>51.863039127362718</v>
      </c>
      <c r="Y23">
        <f t="shared" si="16"/>
        <v>-88.583755081382336</v>
      </c>
      <c r="Z23">
        <f t="shared" si="35"/>
        <v>91.416244918617664</v>
      </c>
      <c r="AC23">
        <v>1</v>
      </c>
      <c r="AD23">
        <f t="shared" si="17"/>
        <v>1.9211467373280004E-2</v>
      </c>
      <c r="AE23">
        <f t="shared" si="18"/>
        <v>-7.2425525634733512E-11</v>
      </c>
      <c r="AF23">
        <f t="shared" si="19"/>
        <v>2.11492017198E-6</v>
      </c>
      <c r="AG23">
        <f t="shared" si="36"/>
        <v>9067.5868361289249</v>
      </c>
      <c r="AH23">
        <f t="shared" si="37"/>
        <v>-472831.39570631488</v>
      </c>
      <c r="AJ23">
        <f t="shared" si="20"/>
        <v>18000</v>
      </c>
      <c r="AK23">
        <f t="shared" si="21"/>
        <v>11.7055742139</v>
      </c>
      <c r="AL23">
        <v>1</v>
      </c>
      <c r="AM23">
        <f t="shared" si="22"/>
        <v>1.0829069864550001E-2</v>
      </c>
      <c r="AN23">
        <f t="shared" si="38"/>
        <v>17998.016155549569</v>
      </c>
      <c r="AO23">
        <f t="shared" si="39"/>
        <v>-183.19620015784591</v>
      </c>
      <c r="AQ23">
        <f t="shared" si="23"/>
        <v>9858.0441640378558</v>
      </c>
      <c r="AR23">
        <f t="shared" si="24"/>
        <v>-1182.9652996845425</v>
      </c>
      <c r="AT23">
        <f t="shared" si="52"/>
        <v>-469954462.23017406</v>
      </c>
      <c r="AU23">
        <f t="shared" si="53"/>
        <v>-4671919421.5955286</v>
      </c>
      <c r="AV23">
        <f t="shared" si="42"/>
        <v>-1.6710503934824197</v>
      </c>
      <c r="AW23">
        <f t="shared" si="25"/>
        <v>177258455.92159307</v>
      </c>
      <c r="AX23">
        <f t="shared" si="26"/>
        <v>-26111684.083560385</v>
      </c>
      <c r="AY23">
        <f t="shared" si="50"/>
        <v>-0.14625667782705962</v>
      </c>
      <c r="BA23">
        <f t="shared" si="27"/>
        <v>26.206734732533803</v>
      </c>
      <c r="BB23">
        <f t="shared" si="43"/>
        <v>28.368258254885298</v>
      </c>
      <c r="BC23">
        <f t="shared" si="44"/>
        <v>-1.5247937156553601</v>
      </c>
      <c r="BD23">
        <f t="shared" si="28"/>
        <v>-267.36424463495126</v>
      </c>
      <c r="BF23">
        <f t="shared" si="29"/>
        <v>51.840517053788204</v>
      </c>
      <c r="BG23">
        <f t="shared" si="30"/>
        <v>-87.629813983436819</v>
      </c>
      <c r="BH23">
        <f t="shared" si="45"/>
        <v>92.370186016563181</v>
      </c>
      <c r="BI23">
        <f t="shared" si="46"/>
        <v>92.370186016563181</v>
      </c>
      <c r="BJ23">
        <f t="shared" si="31"/>
        <v>0</v>
      </c>
      <c r="BK23">
        <f t="shared" si="47"/>
        <v>0</v>
      </c>
      <c r="BM23">
        <f t="shared" si="48"/>
        <v>23.472258798902907</v>
      </c>
      <c r="BN23">
        <f t="shared" si="32"/>
        <v>-0.26556934848556396</v>
      </c>
      <c r="BQ23" s="56">
        <f t="shared" si="49"/>
        <v>45.270219055170429</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1.0000000013927985</v>
      </c>
      <c r="D24">
        <f t="shared" si="1"/>
        <v>5.2778756470993222E-5</v>
      </c>
      <c r="F24">
        <f t="shared" si="2"/>
        <v>0.99436673859030467</v>
      </c>
      <c r="G24">
        <f t="shared" si="3"/>
        <v>-5.4606685762739835E-3</v>
      </c>
      <c r="H24">
        <f t="shared" si="4"/>
        <v>-5.4606685762739835E-3</v>
      </c>
      <c r="J24">
        <f t="shared" si="5"/>
        <v>15</v>
      </c>
      <c r="M24">
        <f t="shared" si="6"/>
        <v>22.515765961259145</v>
      </c>
      <c r="N24">
        <f t="shared" si="7"/>
        <v>-1.5707963250000001</v>
      </c>
      <c r="O24">
        <f t="shared" si="8"/>
        <v>1.0002511482324645</v>
      </c>
      <c r="P24">
        <f t="shared" si="9"/>
        <v>2.2409626541500978E-2</v>
      </c>
      <c r="Q24">
        <f t="shared" si="10"/>
        <v>1.0000798047177206</v>
      </c>
      <c r="R24">
        <f t="shared" si="11"/>
        <v>1.2633242715516987E-2</v>
      </c>
      <c r="S24">
        <f t="shared" si="12"/>
        <v>0.9999997121913573</v>
      </c>
      <c r="T24">
        <f t="shared" si="13"/>
        <v>-7.5869447940240739E-4</v>
      </c>
      <c r="U24">
        <f t="shared" si="14"/>
        <v>0.99999999920189708</v>
      </c>
      <c r="V24">
        <f t="shared" si="15"/>
        <v>-3.9952546506656938E-5</v>
      </c>
      <c r="X24">
        <f t="shared" si="34"/>
        <v>50.525363296848653</v>
      </c>
      <c r="Y24">
        <f t="shared" si="16"/>
        <v>-88.347799854307951</v>
      </c>
      <c r="Z24">
        <f t="shared" si="35"/>
        <v>91.652200145692049</v>
      </c>
      <c r="AC24">
        <v>1</v>
      </c>
      <c r="AD24">
        <f t="shared" si="17"/>
        <v>2.241337860216E-2</v>
      </c>
      <c r="AE24">
        <f t="shared" si="18"/>
        <v>-9.857918766949839E-11</v>
      </c>
      <c r="AF24">
        <f t="shared" si="19"/>
        <v>2.46740686731E-6</v>
      </c>
      <c r="AG24">
        <f t="shared" si="36"/>
        <v>9067.5868322889528</v>
      </c>
      <c r="AH24">
        <f t="shared" si="37"/>
        <v>-405284.14957584941</v>
      </c>
      <c r="AJ24">
        <f t="shared" si="20"/>
        <v>18000</v>
      </c>
      <c r="AK24">
        <f t="shared" si="21"/>
        <v>13.656503249550003</v>
      </c>
      <c r="AL24">
        <v>1</v>
      </c>
      <c r="AM24">
        <f t="shared" si="22"/>
        <v>1.2633914841975E-2</v>
      </c>
      <c r="AN24">
        <f t="shared" si="38"/>
        <v>17997.299881604446</v>
      </c>
      <c r="AO24">
        <f t="shared" si="39"/>
        <v>-213.71985084012729</v>
      </c>
      <c r="AQ24">
        <f t="shared" si="23"/>
        <v>9807.7677520596299</v>
      </c>
      <c r="AR24">
        <f t="shared" si="24"/>
        <v>-1373.0874852883483</v>
      </c>
      <c r="AT24">
        <f t="shared" si="52"/>
        <v>-467557808.04560572</v>
      </c>
      <c r="AU24">
        <f t="shared" si="53"/>
        <v>-3987383402.6321092</v>
      </c>
      <c r="AV24">
        <f t="shared" si="42"/>
        <v>-1.6875225942819736</v>
      </c>
      <c r="AW24">
        <f t="shared" si="25"/>
        <v>176269812.32663792</v>
      </c>
      <c r="AX24">
        <f t="shared" si="26"/>
        <v>-29392133.981611542</v>
      </c>
      <c r="AY24">
        <f t="shared" si="50"/>
        <v>-0.16522502582532714</v>
      </c>
      <c r="BA24">
        <f t="shared" si="27"/>
        <v>22.465717547247028</v>
      </c>
      <c r="BB24">
        <f t="shared" si="43"/>
        <v>27.030405887321777</v>
      </c>
      <c r="BC24">
        <f t="shared" si="44"/>
        <v>-1.5222975684566464</v>
      </c>
      <c r="BD24">
        <f t="shared" si="28"/>
        <v>-267.22122593525813</v>
      </c>
      <c r="BF24">
        <f t="shared" si="29"/>
        <v>50.503162856433264</v>
      </c>
      <c r="BG24">
        <f t="shared" si="30"/>
        <v>-87.53107519835865</v>
      </c>
      <c r="BH24">
        <f t="shared" si="45"/>
        <v>92.46892480164135</v>
      </c>
      <c r="BI24">
        <f t="shared" si="46"/>
        <v>92.46892480164135</v>
      </c>
      <c r="BJ24">
        <f t="shared" si="31"/>
        <v>0</v>
      </c>
      <c r="BK24">
        <f t="shared" si="47"/>
        <v>0</v>
      </c>
      <c r="BM24">
        <f t="shared" si="48"/>
        <v>23.472756969111487</v>
      </c>
      <c r="BN24">
        <f t="shared" si="32"/>
        <v>-0.30984926310052902</v>
      </c>
      <c r="BQ24" s="56">
        <f t="shared" si="49"/>
        <v>43.932366687606915</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1.0000000018191655</v>
      </c>
      <c r="D25">
        <f t="shared" si="1"/>
        <v>6.0318578806847023E-5</v>
      </c>
      <c r="F25">
        <f t="shared" si="2"/>
        <v>0.99443254868421826</v>
      </c>
      <c r="G25">
        <f t="shared" si="3"/>
        <v>-6.2411866198284647E-3</v>
      </c>
      <c r="H25">
        <f t="shared" si="4"/>
        <v>-6.2411866198284647E-3</v>
      </c>
      <c r="J25">
        <f t="shared" si="5"/>
        <v>15</v>
      </c>
      <c r="M25">
        <f t="shared" si="6"/>
        <v>19.701295216101748</v>
      </c>
      <c r="N25">
        <f t="shared" si="7"/>
        <v>-1.5707963250000001</v>
      </c>
      <c r="O25">
        <f t="shared" si="8"/>
        <v>1.0003280177387457</v>
      </c>
      <c r="P25">
        <f t="shared" si="9"/>
        <v>2.5609689603941926E-2</v>
      </c>
      <c r="Q25">
        <f t="shared" si="10"/>
        <v>1.0001042334602541</v>
      </c>
      <c r="R25">
        <f t="shared" si="11"/>
        <v>1.4437756558002618E-2</v>
      </c>
      <c r="S25">
        <f t="shared" si="12"/>
        <v>0.9999996240867205</v>
      </c>
      <c r="T25">
        <f t="shared" si="13"/>
        <v>-8.6707935410215871E-4</v>
      </c>
      <c r="U25">
        <f t="shared" si="14"/>
        <v>0.99999999895757985</v>
      </c>
      <c r="V25">
        <f t="shared" si="15"/>
        <v>-4.5660053143028044E-5</v>
      </c>
      <c r="X25">
        <f t="shared" si="34"/>
        <v>49.366978084716273</v>
      </c>
      <c r="Y25">
        <f t="shared" si="16"/>
        <v>-88.111884120793945</v>
      </c>
      <c r="Z25">
        <f t="shared" si="35"/>
        <v>91.888115879206055</v>
      </c>
      <c r="AC25">
        <v>1</v>
      </c>
      <c r="AD25">
        <f t="shared" si="17"/>
        <v>2.5615289831040004E-2</v>
      </c>
      <c r="AE25">
        <f t="shared" si="18"/>
        <v>-1.28756490017304E-10</v>
      </c>
      <c r="AF25">
        <f t="shared" si="19"/>
        <v>2.8198935626399999E-6</v>
      </c>
      <c r="AG25">
        <f t="shared" si="36"/>
        <v>9067.5868278582184</v>
      </c>
      <c r="AH25">
        <f t="shared" si="37"/>
        <v>-354623.72791632824</v>
      </c>
      <c r="AJ25">
        <f t="shared" si="20"/>
        <v>18000</v>
      </c>
      <c r="AK25">
        <f t="shared" si="21"/>
        <v>15.607432285200002</v>
      </c>
      <c r="AL25">
        <v>1</v>
      </c>
      <c r="AM25">
        <f t="shared" si="22"/>
        <v>1.4438759819400002E-2</v>
      </c>
      <c r="AN25">
        <f t="shared" si="38"/>
        <v>17996.473487033574</v>
      </c>
      <c r="AO25">
        <f t="shared" si="39"/>
        <v>-244.23932599027776</v>
      </c>
      <c r="AQ25">
        <f t="shared" si="23"/>
        <v>9750.3900156006239</v>
      </c>
      <c r="AR25">
        <f t="shared" si="24"/>
        <v>-1560.0624024960998</v>
      </c>
      <c r="AT25">
        <f t="shared" si="52"/>
        <v>-464822636.88332975</v>
      </c>
      <c r="AU25">
        <f t="shared" si="53"/>
        <v>-3471865657.2619495</v>
      </c>
      <c r="AV25">
        <f t="shared" si="42"/>
        <v>-1.703887559430499</v>
      </c>
      <c r="AW25">
        <f t="shared" si="25"/>
        <v>175141535.98297456</v>
      </c>
      <c r="AX25">
        <f t="shared" si="26"/>
        <v>-32718308.738825712</v>
      </c>
      <c r="AY25">
        <f t="shared" si="50"/>
        <v>-0.18468195397656031</v>
      </c>
      <c r="BA25">
        <f t="shared" si="27"/>
        <v>19.659964728896838</v>
      </c>
      <c r="BB25">
        <f t="shared" si="43"/>
        <v>25.871654686952638</v>
      </c>
      <c r="BC25">
        <f t="shared" si="44"/>
        <v>-1.5192056054539387</v>
      </c>
      <c r="BD25">
        <f t="shared" si="28"/>
        <v>-267.04406950458997</v>
      </c>
      <c r="BF25">
        <f t="shared" si="29"/>
        <v>49.344986498281038</v>
      </c>
      <c r="BG25">
        <f t="shared" si="30"/>
        <v>-87.398207157472442</v>
      </c>
      <c r="BH25">
        <f t="shared" si="45"/>
        <v>92.601792842527558</v>
      </c>
      <c r="BI25">
        <f t="shared" si="46"/>
        <v>92.601792842527558</v>
      </c>
      <c r="BJ25">
        <f t="shared" si="31"/>
        <v>0</v>
      </c>
      <c r="BK25">
        <f t="shared" si="47"/>
        <v>0</v>
      </c>
      <c r="BM25">
        <f t="shared" si="48"/>
        <v>23.4733318113284</v>
      </c>
      <c r="BN25">
        <f t="shared" si="32"/>
        <v>-0.35413765288249294</v>
      </c>
      <c r="BQ25" s="56">
        <f t="shared" si="49"/>
        <v>42.773615487237777</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1.0000000023023812</v>
      </c>
      <c r="D26">
        <f t="shared" si="1"/>
        <v>6.7858401135842736E-5</v>
      </c>
      <c r="F26">
        <f t="shared" si="2"/>
        <v>0.99450714323700007</v>
      </c>
      <c r="G26">
        <f t="shared" si="3"/>
        <v>-7.0218737507343884E-3</v>
      </c>
      <c r="H26">
        <f t="shared" si="4"/>
        <v>-7.0218737507343884E-3</v>
      </c>
      <c r="J26">
        <f t="shared" si="5"/>
        <v>15</v>
      </c>
      <c r="M26">
        <f t="shared" si="6"/>
        <v>17.512262414312666</v>
      </c>
      <c r="N26">
        <f t="shared" si="7"/>
        <v>-1.5707963250000001</v>
      </c>
      <c r="O26">
        <f t="shared" si="8"/>
        <v>1.0004151293722661</v>
      </c>
      <c r="P26">
        <f t="shared" si="9"/>
        <v>2.8809228132353155E-2</v>
      </c>
      <c r="Q26">
        <f t="shared" si="10"/>
        <v>1.0001319186471329</v>
      </c>
      <c r="R26">
        <f t="shared" si="11"/>
        <v>1.6242176372483222E-2</v>
      </c>
      <c r="S26">
        <f t="shared" si="12"/>
        <v>0.99999952423482685</v>
      </c>
      <c r="T26">
        <f t="shared" si="13"/>
        <v>-9.7546420843025905E-4</v>
      </c>
      <c r="U26">
        <f t="shared" si="14"/>
        <v>0.9999999986806869</v>
      </c>
      <c r="V26">
        <f t="shared" si="15"/>
        <v>-5.1367559776424342E-5</v>
      </c>
      <c r="X26">
        <f t="shared" si="34"/>
        <v>48.345575096413278</v>
      </c>
      <c r="Y26">
        <f t="shared" si="16"/>
        <v>-87.876013515098592</v>
      </c>
      <c r="Z26">
        <f t="shared" si="35"/>
        <v>92.123986484901408</v>
      </c>
      <c r="AC26">
        <v>1</v>
      </c>
      <c r="AD26">
        <f t="shared" si="17"/>
        <v>2.8817201059920004E-2</v>
      </c>
      <c r="AE26">
        <f t="shared" si="18"/>
        <v>-1.6295743267815037E-10</v>
      </c>
      <c r="AF26">
        <f t="shared" si="19"/>
        <v>3.1723802579699999E-6</v>
      </c>
      <c r="AG26">
        <f t="shared" si="36"/>
        <v>9067.5868228367181</v>
      </c>
      <c r="AH26">
        <f t="shared" si="37"/>
        <v>-315221.18923743663</v>
      </c>
      <c r="AJ26">
        <f t="shared" si="20"/>
        <v>18000</v>
      </c>
      <c r="AK26">
        <f t="shared" si="21"/>
        <v>17.558361320850004</v>
      </c>
      <c r="AL26">
        <v>1</v>
      </c>
      <c r="AM26">
        <f t="shared" si="22"/>
        <v>1.6243604796825E-2</v>
      </c>
      <c r="AN26">
        <f t="shared" si="38"/>
        <v>17995.537004122281</v>
      </c>
      <c r="AO26">
        <f t="shared" si="39"/>
        <v>-274.75402988075246</v>
      </c>
      <c r="AQ26">
        <f t="shared" si="23"/>
        <v>9686.1681518791174</v>
      </c>
      <c r="AR26">
        <f t="shared" si="24"/>
        <v>-1743.510267338241</v>
      </c>
      <c r="AT26">
        <f t="shared" si="52"/>
        <v>-461761209.2202816</v>
      </c>
      <c r="AU26">
        <f t="shared" si="53"/>
        <v>-3069094874.714716</v>
      </c>
      <c r="AV26">
        <f t="shared" si="42"/>
        <v>-1.7201314044535172</v>
      </c>
      <c r="AW26">
        <f t="shared" si="25"/>
        <v>173878688.05350751</v>
      </c>
      <c r="AX26">
        <f t="shared" si="26"/>
        <v>-36046850.953463256</v>
      </c>
      <c r="AY26">
        <f t="shared" si="50"/>
        <v>-0.20441475525944511</v>
      </c>
      <c r="BA26">
        <f t="shared" si="27"/>
        <v>17.477816400311596</v>
      </c>
      <c r="BB26">
        <f t="shared" si="43"/>
        <v>24.849743457806774</v>
      </c>
      <c r="BC26">
        <f t="shared" si="44"/>
        <v>-1.5157166491940721</v>
      </c>
      <c r="BD26">
        <f t="shared" si="28"/>
        <v>-266.84416703576545</v>
      </c>
      <c r="BF26">
        <f t="shared" si="29"/>
        <v>48.323726796408678</v>
      </c>
      <c r="BG26">
        <f t="shared" si="30"/>
        <v>-87.242602766421896</v>
      </c>
      <c r="BH26">
        <f t="shared" si="45"/>
        <v>92.757397233578104</v>
      </c>
      <c r="BI26">
        <f t="shared" si="46"/>
        <v>92.757397233578104</v>
      </c>
      <c r="BJ26">
        <f t="shared" si="31"/>
        <v>0</v>
      </c>
      <c r="BK26">
        <f t="shared" si="47"/>
        <v>0</v>
      </c>
      <c r="BM26">
        <f t="shared" si="48"/>
        <v>23.473983338601904</v>
      </c>
      <c r="BN26">
        <f t="shared" si="32"/>
        <v>-0.39843573065646753</v>
      </c>
      <c r="BQ26" s="56">
        <f t="shared" si="49"/>
        <v>41.751704258091912</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1.0000000028424461</v>
      </c>
      <c r="D27">
        <f t="shared" si="1"/>
        <v>7.5398223457123084E-5</v>
      </c>
      <c r="F27">
        <f t="shared" si="2"/>
        <v>0.99459052591837127</v>
      </c>
      <c r="G27">
        <f t="shared" si="3"/>
        <v>-7.8027511513624383E-3</v>
      </c>
      <c r="H27">
        <f t="shared" si="4"/>
        <v>-7.8027511513624383E-3</v>
      </c>
      <c r="J27">
        <f t="shared" si="5"/>
        <v>15</v>
      </c>
      <c r="M27">
        <f t="shared" si="6"/>
        <v>15.761036172881399</v>
      </c>
      <c r="N27">
        <f t="shared" si="7"/>
        <v>-1.5707963250000001</v>
      </c>
      <c r="O27">
        <f t="shared" si="8"/>
        <v>1.0005124804577716</v>
      </c>
      <c r="P27">
        <f t="shared" si="9"/>
        <v>3.2008176765484203E-2</v>
      </c>
      <c r="Q27">
        <f t="shared" si="10"/>
        <v>1.0001628600079358</v>
      </c>
      <c r="R27">
        <f t="shared" si="11"/>
        <v>1.8046490417170401E-2</v>
      </c>
      <c r="S27">
        <f t="shared" si="12"/>
        <v>0.99999941263568692</v>
      </c>
      <c r="T27">
        <f t="shared" si="13"/>
        <v>-1.0838490398402613E-3</v>
      </c>
      <c r="U27">
        <f t="shared" si="14"/>
        <v>0.99999999837121845</v>
      </c>
      <c r="V27">
        <f t="shared" si="15"/>
        <v>-5.7075066406473987E-5</v>
      </c>
      <c r="X27">
        <f t="shared" si="34"/>
        <v>47.432266442716333</v>
      </c>
      <c r="Y27">
        <f t="shared" si="16"/>
        <v>-87.640193668415122</v>
      </c>
      <c r="Z27">
        <f t="shared" si="35"/>
        <v>92.359806331584878</v>
      </c>
      <c r="AC27">
        <v>1</v>
      </c>
      <c r="AD27">
        <f t="shared" si="17"/>
        <v>3.20191122888E-2</v>
      </c>
      <c r="AE27">
        <f t="shared" si="18"/>
        <v>-2.011820156520375E-10</v>
      </c>
      <c r="AF27">
        <f t="shared" si="19"/>
        <v>3.5248669532999998E-6</v>
      </c>
      <c r="AG27">
        <f t="shared" si="36"/>
        <v>9067.5868172244518</v>
      </c>
      <c r="AH27">
        <f t="shared" si="37"/>
        <v>-283699.16864498553</v>
      </c>
      <c r="AJ27">
        <f t="shared" si="20"/>
        <v>18000</v>
      </c>
      <c r="AK27">
        <f t="shared" si="21"/>
        <v>19.509290356500003</v>
      </c>
      <c r="AL27">
        <v>1</v>
      </c>
      <c r="AM27">
        <f t="shared" si="22"/>
        <v>1.8048449774250002E-2</v>
      </c>
      <c r="AN27">
        <f t="shared" si="38"/>
        <v>17994.490469451073</v>
      </c>
      <c r="AO27">
        <f t="shared" si="39"/>
        <v>-305.26336709460804</v>
      </c>
      <c r="AQ27">
        <f t="shared" si="23"/>
        <v>9615.3846153846152</v>
      </c>
      <c r="AR27">
        <f t="shared" si="24"/>
        <v>-1923.0769230769231</v>
      </c>
      <c r="AT27">
        <f t="shared" si="52"/>
        <v>-458386989.53627563</v>
      </c>
      <c r="AU27">
        <f t="shared" si="53"/>
        <v>-2745314288.5426006</v>
      </c>
      <c r="AV27">
        <f t="shared" si="42"/>
        <v>-1.7362407849456996</v>
      </c>
      <c r="AW27">
        <f t="shared" si="25"/>
        <v>172486826.71615109</v>
      </c>
      <c r="AX27">
        <f t="shared" si="26"/>
        <v>-39349261.323718309</v>
      </c>
      <c r="AY27">
        <f t="shared" si="50"/>
        <v>-0.22429074375440039</v>
      </c>
      <c r="BA27">
        <f t="shared" si="27"/>
        <v>15.732236201726137</v>
      </c>
      <c r="BB27">
        <f t="shared" si="43"/>
        <v>23.93580916453832</v>
      </c>
      <c r="BC27">
        <f t="shared" si="44"/>
        <v>-1.5119500411912992</v>
      </c>
      <c r="BD27">
        <f t="shared" si="28"/>
        <v>-266.62835629387973</v>
      </c>
      <c r="BF27">
        <f t="shared" si="29"/>
        <v>47.410520730260629</v>
      </c>
      <c r="BG27">
        <f t="shared" si="30"/>
        <v>-87.071101003962681</v>
      </c>
      <c r="BH27">
        <f t="shared" si="45"/>
        <v>92.928898996037319</v>
      </c>
      <c r="BI27">
        <f t="shared" si="46"/>
        <v>92.928898996037319</v>
      </c>
      <c r="BJ27">
        <f t="shared" si="31"/>
        <v>0</v>
      </c>
      <c r="BK27">
        <f t="shared" si="47"/>
        <v>0</v>
      </c>
      <c r="BM27">
        <f t="shared" si="48"/>
        <v>23.474711565722313</v>
      </c>
      <c r="BN27">
        <f t="shared" si="32"/>
        <v>-0.44274471008294364</v>
      </c>
      <c r="BQ27" s="56">
        <f t="shared" si="49"/>
        <v>40.837769964823458</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1.0000000113697842</v>
      </c>
      <c r="D28">
        <f t="shared" si="1"/>
        <v>1.5079644605698464E-4</v>
      </c>
      <c r="F28">
        <f t="shared" si="2"/>
        <v>0.99590881749302962</v>
      </c>
      <c r="G28">
        <f t="shared" si="3"/>
        <v>-1.5626664214605603E-2</v>
      </c>
      <c r="H28">
        <f t="shared" si="4"/>
        <v>-1.5626664214605603E-2</v>
      </c>
      <c r="J28">
        <f t="shared" si="5"/>
        <v>15</v>
      </c>
      <c r="M28">
        <f t="shared" si="6"/>
        <v>7.8805180864406994</v>
      </c>
      <c r="N28">
        <f t="shared" si="7"/>
        <v>-1.5707963250000001</v>
      </c>
      <c r="O28">
        <f t="shared" si="8"/>
        <v>1.0020483492362287</v>
      </c>
      <c r="P28">
        <f t="shared" si="9"/>
        <v>6.3950901344381736E-2</v>
      </c>
      <c r="Q28">
        <f t="shared" si="10"/>
        <v>1.0006512809950399</v>
      </c>
      <c r="R28">
        <f t="shared" si="11"/>
        <v>3.6081233873830831E-2</v>
      </c>
      <c r="S28">
        <f t="shared" si="12"/>
        <v>0.99999765054895751</v>
      </c>
      <c r="T28">
        <f t="shared" si="13"/>
        <v>-2.1676955332292692E-3</v>
      </c>
      <c r="U28">
        <f t="shared" si="14"/>
        <v>0.99999999348487356</v>
      </c>
      <c r="V28">
        <f t="shared" si="15"/>
        <v>-1.141501324410967E-4</v>
      </c>
      <c r="X28">
        <f t="shared" si="34"/>
        <v>41.440720420550065</v>
      </c>
      <c r="Y28">
        <f t="shared" si="16"/>
        <v>-85.286022864511466</v>
      </c>
      <c r="Z28">
        <f t="shared" si="35"/>
        <v>94.713977135488534</v>
      </c>
      <c r="AC28">
        <v>1</v>
      </c>
      <c r="AD28">
        <f t="shared" si="17"/>
        <v>6.40382245776E-2</v>
      </c>
      <c r="AE28">
        <f t="shared" si="18"/>
        <v>-8.0472806260815001E-10</v>
      </c>
      <c r="AF28">
        <f t="shared" si="19"/>
        <v>7.0497339065999996E-6</v>
      </c>
      <c r="AG28">
        <f t="shared" si="36"/>
        <v>9067.5867286097418</v>
      </c>
      <c r="AH28">
        <f t="shared" si="37"/>
        <v>-141850.36062216311</v>
      </c>
      <c r="AJ28">
        <f t="shared" si="20"/>
        <v>18000</v>
      </c>
      <c r="AK28">
        <f t="shared" si="21"/>
        <v>39.018580713000006</v>
      </c>
      <c r="AL28">
        <v>1</v>
      </c>
      <c r="AM28">
        <f t="shared" si="22"/>
        <v>3.6096899548500004E-2</v>
      </c>
      <c r="AN28">
        <f t="shared" si="38"/>
        <v>17977.983386305132</v>
      </c>
      <c r="AO28">
        <f t="shared" si="39"/>
        <v>-609.93087966705832</v>
      </c>
      <c r="AQ28">
        <f t="shared" si="23"/>
        <v>8620.689655172413</v>
      </c>
      <c r="AR28">
        <f t="shared" si="24"/>
        <v>-3448.2758620689651</v>
      </c>
      <c r="AT28">
        <f t="shared" si="52"/>
        <v>-410970323.45047837</v>
      </c>
      <c r="AU28">
        <f t="shared" si="53"/>
        <v>-1254115476.8414397</v>
      </c>
      <c r="AV28">
        <f t="shared" si="42"/>
        <v>-1.8874659526953206</v>
      </c>
      <c r="AW28">
        <f t="shared" si="25"/>
        <v>152929294.19467452</v>
      </c>
      <c r="AX28">
        <f t="shared" si="26"/>
        <v>-68156695.88140133</v>
      </c>
      <c r="AY28">
        <f t="shared" si="50"/>
        <v>-0.41925107026058861</v>
      </c>
      <c r="BA28">
        <f t="shared" si="27"/>
        <v>7.8823271755601896</v>
      </c>
      <c r="BB28">
        <f t="shared" si="43"/>
        <v>17.933089147489561</v>
      </c>
      <c r="BC28">
        <f t="shared" si="44"/>
        <v>-1.4682148824347321</v>
      </c>
      <c r="BD28">
        <f t="shared" si="28"/>
        <v>-264.12251627793046</v>
      </c>
      <c r="BF28">
        <f t="shared" si="29"/>
        <v>41.419305977512543</v>
      </c>
      <c r="BG28">
        <f t="shared" si="30"/>
        <v>-85.009218186384061</v>
      </c>
      <c r="BH28">
        <f t="shared" si="45"/>
        <v>94.990781813615939</v>
      </c>
      <c r="BI28">
        <f t="shared" si="46"/>
        <v>94.990781813615939</v>
      </c>
      <c r="BJ28">
        <f t="shared" si="31"/>
        <v>0</v>
      </c>
      <c r="BK28">
        <f t="shared" si="47"/>
        <v>0</v>
      </c>
      <c r="BM28">
        <f t="shared" si="48"/>
        <v>23.486216830022983</v>
      </c>
      <c r="BN28">
        <f t="shared" si="32"/>
        <v>-0.88670190845358354</v>
      </c>
      <c r="BQ28" s="56">
        <f t="shared" si="49"/>
        <v>34.835049947774699</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1.0000000255820143</v>
      </c>
      <c r="D29">
        <f t="shared" si="1"/>
        <v>2.2619466694232324E-4</v>
      </c>
      <c r="F29">
        <f t="shared" si="2"/>
        <v>0.99811319353932548</v>
      </c>
      <c r="G29">
        <f t="shared" si="3"/>
        <v>-2.3493084081910649E-2</v>
      </c>
      <c r="H29">
        <f t="shared" si="4"/>
        <v>-2.3493084081910649E-2</v>
      </c>
      <c r="J29">
        <f t="shared" si="5"/>
        <v>15</v>
      </c>
      <c r="M29">
        <f t="shared" si="6"/>
        <v>5.2536787242937999</v>
      </c>
      <c r="N29">
        <f t="shared" si="7"/>
        <v>-1.5707963250000001</v>
      </c>
      <c r="O29">
        <f t="shared" si="8"/>
        <v>1.0046029125808191</v>
      </c>
      <c r="P29">
        <f t="shared" si="9"/>
        <v>9.5763521052135717E-2</v>
      </c>
      <c r="Q29">
        <f t="shared" si="10"/>
        <v>1.0014647866267103</v>
      </c>
      <c r="R29">
        <f t="shared" si="11"/>
        <v>5.4092529223398959E-2</v>
      </c>
      <c r="S29">
        <f t="shared" si="12"/>
        <v>0.99999471375844173</v>
      </c>
      <c r="T29">
        <f t="shared" si="13"/>
        <v>-3.251536933751666E-3</v>
      </c>
      <c r="U29">
        <f t="shared" si="14"/>
        <v>0.99999998534096579</v>
      </c>
      <c r="V29">
        <f t="shared" si="15"/>
        <v>-1.712251977320169E-4</v>
      </c>
      <c r="X29">
        <f t="shared" si="34"/>
        <v>37.967247832925494</v>
      </c>
      <c r="Y29">
        <f t="shared" si="16"/>
        <v>-82.943085166934381</v>
      </c>
      <c r="Z29">
        <f t="shared" si="35"/>
        <v>97.056914833065619</v>
      </c>
      <c r="AC29">
        <v>1</v>
      </c>
      <c r="AD29">
        <f t="shared" si="17"/>
        <v>9.60573368664E-2</v>
      </c>
      <c r="AE29">
        <f t="shared" si="18"/>
        <v>-1.8106381408683375E-9</v>
      </c>
      <c r="AF29">
        <f t="shared" si="19"/>
        <v>1.05746008599E-5</v>
      </c>
      <c r="AG29">
        <f t="shared" si="36"/>
        <v>9067.5865809185598</v>
      </c>
      <c r="AH29">
        <f t="shared" si="37"/>
        <v>-94567.769636608835</v>
      </c>
      <c r="AJ29">
        <f t="shared" si="20"/>
        <v>18000</v>
      </c>
      <c r="AK29">
        <f t="shared" si="21"/>
        <v>58.527871069500002</v>
      </c>
      <c r="AL29">
        <v>1</v>
      </c>
      <c r="AM29">
        <f t="shared" si="22"/>
        <v>5.4145349322750003E-2</v>
      </c>
      <c r="AN29">
        <f t="shared" si="38"/>
        <v>17950.543066489485</v>
      </c>
      <c r="AO29">
        <f t="shared" si="39"/>
        <v>-913.41055379864122</v>
      </c>
      <c r="AQ29">
        <f t="shared" si="23"/>
        <v>7352.9411764705892</v>
      </c>
      <c r="AR29">
        <f t="shared" si="24"/>
        <v>-4411.7647058823532</v>
      </c>
      <c r="AT29">
        <f t="shared" si="52"/>
        <v>-350537317.65475541</v>
      </c>
      <c r="AU29">
        <f t="shared" si="53"/>
        <v>-735355305.7732352</v>
      </c>
      <c r="AV29">
        <f t="shared" si="42"/>
        <v>-2.0156235312110766</v>
      </c>
      <c r="AW29">
        <f t="shared" si="25"/>
        <v>128009363.51569484</v>
      </c>
      <c r="AX29">
        <f t="shared" si="26"/>
        <v>-86514685.977914751</v>
      </c>
      <c r="AY29">
        <f t="shared" si="50"/>
        <v>-0.59433100605163802</v>
      </c>
      <c r="BA29">
        <f t="shared" si="27"/>
        <v>5.2725896361331843</v>
      </c>
      <c r="BB29">
        <f t="shared" si="43"/>
        <v>14.44047943308442</v>
      </c>
      <c r="BC29">
        <f t="shared" si="44"/>
        <v>-1.4212925251594386</v>
      </c>
      <c r="BD29">
        <f t="shared" si="28"/>
        <v>-261.43406323817919</v>
      </c>
      <c r="BF29">
        <f t="shared" si="29"/>
        <v>37.945900763187936</v>
      </c>
      <c r="BG29">
        <f t="shared" si="30"/>
        <v>-82.767157805577753</v>
      </c>
      <c r="BH29">
        <f t="shared" si="45"/>
        <v>97.232842194422247</v>
      </c>
      <c r="BI29">
        <f t="shared" si="46"/>
        <v>97.232842194422247</v>
      </c>
      <c r="BJ29">
        <f t="shared" si="31"/>
        <v>0</v>
      </c>
      <c r="BK29">
        <f t="shared" si="47"/>
        <v>0</v>
      </c>
      <c r="BM29">
        <f t="shared" si="48"/>
        <v>23.50542133010352</v>
      </c>
      <c r="BN29">
        <f t="shared" si="32"/>
        <v>-1.3330945673985768</v>
      </c>
      <c r="BQ29" s="56">
        <f t="shared" si="49"/>
        <v>31.342440233369551</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1.000000045479136</v>
      </c>
      <c r="D30">
        <f t="shared" si="1"/>
        <v>3.015928852558775E-4</v>
      </c>
      <c r="F30">
        <f t="shared" si="2"/>
        <v>1.0012145745276884</v>
      </c>
      <c r="G30">
        <f t="shared" si="3"/>
        <v>-3.142372476736404E-2</v>
      </c>
      <c r="H30">
        <f t="shared" si="4"/>
        <v>-3.142372476736404E-2</v>
      </c>
      <c r="J30">
        <f t="shared" si="5"/>
        <v>15</v>
      </c>
      <c r="M30">
        <f t="shared" si="6"/>
        <v>3.9402590432203497</v>
      </c>
      <c r="N30">
        <f t="shared" si="7"/>
        <v>-1.5707963250000001</v>
      </c>
      <c r="O30">
        <f t="shared" si="8"/>
        <v>1.0081684268157798</v>
      </c>
      <c r="P30">
        <f t="shared" si="9"/>
        <v>0.12738295794964866</v>
      </c>
      <c r="Q30">
        <f t="shared" si="10"/>
        <v>1.0026025855881573</v>
      </c>
      <c r="R30">
        <f t="shared" si="11"/>
        <v>7.2068766501371728E-2</v>
      </c>
      <c r="S30">
        <f t="shared" si="12"/>
        <v>0.99999060229518777</v>
      </c>
      <c r="T30">
        <f t="shared" si="13"/>
        <v>-4.3353706950638865E-3</v>
      </c>
      <c r="U30">
        <f t="shared" si="14"/>
        <v>0.99999997393949536</v>
      </c>
      <c r="V30">
        <f t="shared" si="15"/>
        <v>-2.2830026190738333E-4</v>
      </c>
      <c r="X30">
        <f t="shared" si="34"/>
        <v>35.536020722281656</v>
      </c>
      <c r="Y30">
        <f t="shared" si="16"/>
        <v>-80.616903852843762</v>
      </c>
      <c r="Z30">
        <f t="shared" si="35"/>
        <v>99.383096147156238</v>
      </c>
      <c r="AC30">
        <v>1</v>
      </c>
      <c r="AD30">
        <f t="shared" si="17"/>
        <v>0.1280764491552</v>
      </c>
      <c r="AE30">
        <f t="shared" si="18"/>
        <v>-3.2189122504326001E-9</v>
      </c>
      <c r="AF30">
        <f t="shared" si="19"/>
        <v>1.4099467813199999E-5</v>
      </c>
      <c r="AG30">
        <f t="shared" si="36"/>
        <v>9067.5863741509165</v>
      </c>
      <c r="AH30">
        <f t="shared" si="37"/>
        <v>-70926.732910346356</v>
      </c>
      <c r="AJ30">
        <f t="shared" si="20"/>
        <v>18000</v>
      </c>
      <c r="AK30">
        <f t="shared" si="21"/>
        <v>78.037161426000011</v>
      </c>
      <c r="AL30">
        <v>1</v>
      </c>
      <c r="AM30">
        <f t="shared" si="22"/>
        <v>7.2193799097000008E-2</v>
      </c>
      <c r="AN30">
        <f t="shared" si="38"/>
        <v>17912.276008435631</v>
      </c>
      <c r="AO30">
        <f t="shared" si="39"/>
        <v>-1215.118094097015</v>
      </c>
      <c r="AQ30">
        <f t="shared" si="23"/>
        <v>6097.5609756097556</v>
      </c>
      <c r="AR30">
        <f t="shared" si="24"/>
        <v>-4878.0487804878048</v>
      </c>
      <c r="AT30">
        <f t="shared" si="52"/>
        <v>-290693902.15930587</v>
      </c>
      <c r="AU30">
        <f t="shared" si="53"/>
        <v>-476712207.37601876</v>
      </c>
      <c r="AV30">
        <f t="shared" si="42"/>
        <v>-2.1183826113307078</v>
      </c>
      <c r="AW30">
        <f t="shared" si="25"/>
        <v>103343534.84033717</v>
      </c>
      <c r="AX30">
        <f t="shared" si="26"/>
        <v>-95241018.052671492</v>
      </c>
      <c r="AY30">
        <f t="shared" si="50"/>
        <v>-0.7446194374867976</v>
      </c>
      <c r="BA30">
        <f t="shared" si="27"/>
        <v>3.9729836309947397</v>
      </c>
      <c r="BB30">
        <f t="shared" si="43"/>
        <v>11.982335514632032</v>
      </c>
      <c r="BC30">
        <f t="shared" si="44"/>
        <v>-1.3737631738439102</v>
      </c>
      <c r="BD30">
        <f t="shared" si="28"/>
        <v>-258.71083200169312</v>
      </c>
      <c r="BF30">
        <f t="shared" si="29"/>
        <v>35.514704349585635</v>
      </c>
      <c r="BG30">
        <f t="shared" si="30"/>
        <v>-80.493998810025005</v>
      </c>
      <c r="BH30">
        <f t="shared" si="45"/>
        <v>99.506001189974995</v>
      </c>
      <c r="BI30">
        <f t="shared" si="46"/>
        <v>99.506001189974995</v>
      </c>
      <c r="BJ30">
        <f t="shared" si="31"/>
        <v>0</v>
      </c>
      <c r="BK30">
        <f t="shared" si="47"/>
        <v>0</v>
      </c>
      <c r="BM30">
        <f t="shared" si="48"/>
        <v>23.532368834953601</v>
      </c>
      <c r="BN30">
        <f t="shared" si="32"/>
        <v>-1.7831668083319041</v>
      </c>
      <c r="BQ30" s="56">
        <f t="shared" si="49"/>
        <v>28.884296314917165</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1.000000071061149</v>
      </c>
      <c r="D31">
        <f t="shared" si="1"/>
        <v>3.7699110014038624E-4</v>
      </c>
      <c r="F31">
        <f t="shared" si="2"/>
        <v>1.005228421397073</v>
      </c>
      <c r="G31">
        <f t="shared" si="3"/>
        <v>-3.9440861959304012E-2</v>
      </c>
      <c r="H31">
        <f t="shared" si="4"/>
        <v>-3.9440861959304012E-2</v>
      </c>
      <c r="J31">
        <f t="shared" si="5"/>
        <v>15</v>
      </c>
      <c r="M31">
        <f t="shared" si="6"/>
        <v>3.1522072345762804</v>
      </c>
      <c r="N31">
        <f t="shared" si="7"/>
        <v>-1.5707963250000001</v>
      </c>
      <c r="O31">
        <f t="shared" si="8"/>
        <v>1.0127342142902398</v>
      </c>
      <c r="P31">
        <f t="shared" si="9"/>
        <v>0.15874843693201116</v>
      </c>
      <c r="Q31">
        <f t="shared" si="10"/>
        <v>1.0040635754180811</v>
      </c>
      <c r="R31">
        <f t="shared" si="11"/>
        <v>8.9998471409999684E-2</v>
      </c>
      <c r="S31">
        <f t="shared" si="12"/>
        <v>0.99998531620266284</v>
      </c>
      <c r="T31">
        <f t="shared" si="13"/>
        <v>-5.4191942709300497E-3</v>
      </c>
      <c r="U31">
        <f t="shared" si="14"/>
        <v>0.99999995928046237</v>
      </c>
      <c r="V31">
        <f t="shared" si="15"/>
        <v>-2.8537532459534484E-4</v>
      </c>
      <c r="X31">
        <f t="shared" si="34"/>
        <v>33.684422210831841</v>
      </c>
      <c r="Y31">
        <f t="shared" si="16"/>
        <v>-78.312894665157188</v>
      </c>
      <c r="Z31">
        <f t="shared" si="35"/>
        <v>101.68710533484281</v>
      </c>
      <c r="AC31">
        <v>1</v>
      </c>
      <c r="AD31">
        <f t="shared" si="17"/>
        <v>0.160095561444</v>
      </c>
      <c r="AE31">
        <f t="shared" si="18"/>
        <v>-5.0295503913009377E-9</v>
      </c>
      <c r="AF31">
        <f t="shared" si="19"/>
        <v>1.7624334766499999E-5</v>
      </c>
      <c r="AG31">
        <f t="shared" si="36"/>
        <v>9067.5861083068139</v>
      </c>
      <c r="AH31">
        <f t="shared" si="37"/>
        <v>-56742.317887772246</v>
      </c>
      <c r="AJ31">
        <f t="shared" si="20"/>
        <v>18000</v>
      </c>
      <c r="AK31">
        <f t="shared" si="21"/>
        <v>97.546451782500014</v>
      </c>
      <c r="AL31">
        <v>1</v>
      </c>
      <c r="AM31">
        <f t="shared" si="22"/>
        <v>9.0242248871250014E-2</v>
      </c>
      <c r="AN31">
        <f t="shared" si="38"/>
        <v>17863.329864108782</v>
      </c>
      <c r="AO31">
        <f t="shared" si="39"/>
        <v>-1514.4806074836372</v>
      </c>
      <c r="AQ31">
        <f t="shared" si="23"/>
        <v>5000</v>
      </c>
      <c r="AR31">
        <f t="shared" si="24"/>
        <v>-5000</v>
      </c>
      <c r="AT31">
        <f t="shared" si="52"/>
        <v>-238373658.89732718</v>
      </c>
      <c r="AU31">
        <f t="shared" si="53"/>
        <v>-329049519.98039532</v>
      </c>
      <c r="AV31">
        <f t="shared" si="42"/>
        <v>-2.197731428584929</v>
      </c>
      <c r="AW31">
        <f t="shared" si="25"/>
        <v>81793884.227510259</v>
      </c>
      <c r="AX31">
        <f t="shared" si="26"/>
        <v>-97254084.123645186</v>
      </c>
      <c r="AY31">
        <f t="shared" si="50"/>
        <v>-0.87153121779859477</v>
      </c>
      <c r="BA31">
        <f t="shared" si="27"/>
        <v>3.197424833062358</v>
      </c>
      <c r="BB31">
        <f t="shared" si="43"/>
        <v>10.096006872427745</v>
      </c>
      <c r="BC31">
        <f t="shared" si="44"/>
        <v>-1.3262002107863342</v>
      </c>
      <c r="BD31">
        <f t="shared" si="28"/>
        <v>-255.98567495424339</v>
      </c>
      <c r="BF31">
        <f t="shared" si="29"/>
        <v>33.663127853769979</v>
      </c>
      <c r="BG31">
        <f t="shared" si="30"/>
        <v>-78.223869888475065</v>
      </c>
      <c r="BH31">
        <f t="shared" si="45"/>
        <v>101.77613011152494</v>
      </c>
      <c r="BI31">
        <f t="shared" si="46"/>
        <v>101.77613011152494</v>
      </c>
      <c r="BJ31">
        <f t="shared" si="31"/>
        <v>0</v>
      </c>
      <c r="BK31">
        <f t="shared" si="47"/>
        <v>0</v>
      </c>
      <c r="BM31">
        <f t="shared" si="48"/>
        <v>23.567120981342235</v>
      </c>
      <c r="BN31">
        <f t="shared" si="32"/>
        <v>-2.2381949342316712</v>
      </c>
      <c r="BQ31" s="56">
        <f t="shared" si="49"/>
        <v>26.997967672712882</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1.0000001023280529</v>
      </c>
      <c r="D32">
        <f t="shared" si="1"/>
        <v>4.523893107385886E-4</v>
      </c>
      <c r="F32">
        <f t="shared" si="2"/>
        <v>1.0101749116165741</v>
      </c>
      <c r="G32">
        <f t="shared" si="3"/>
        <v>-4.7567535412568793E-2</v>
      </c>
      <c r="H32">
        <f t="shared" si="4"/>
        <v>-4.7567535412568793E-2</v>
      </c>
      <c r="J32">
        <f t="shared" si="5"/>
        <v>15</v>
      </c>
      <c r="M32">
        <f t="shared" si="6"/>
        <v>2.6268393621468999</v>
      </c>
      <c r="N32">
        <f t="shared" si="7"/>
        <v>-1.5707963250000001</v>
      </c>
      <c r="O32">
        <f t="shared" si="8"/>
        <v>1.0182868200381758</v>
      </c>
      <c r="P32">
        <f t="shared" si="9"/>
        <v>0.18980214636969842</v>
      </c>
      <c r="Q32">
        <f t="shared" si="10"/>
        <v>1.0058463478151773</v>
      </c>
      <c r="R32">
        <f t="shared" si="11"/>
        <v>0.10787034849769829</v>
      </c>
      <c r="S32">
        <f t="shared" si="12"/>
        <v>0.99997885553675048</v>
      </c>
      <c r="T32">
        <f t="shared" si="13"/>
        <v>-6.5030051152578459E-3</v>
      </c>
      <c r="U32">
        <f t="shared" si="14"/>
        <v>0.99999994136386727</v>
      </c>
      <c r="V32">
        <f t="shared" si="15"/>
        <v>-3.4245038542405026E-4</v>
      </c>
      <c r="X32">
        <f t="shared" si="34"/>
        <v>32.20627909359952</v>
      </c>
      <c r="Y32">
        <f t="shared" si="16"/>
        <v>-76.036337082823508</v>
      </c>
      <c r="Z32">
        <f t="shared" si="35"/>
        <v>103.96366291717649</v>
      </c>
      <c r="AC32">
        <v>1</v>
      </c>
      <c r="AD32">
        <f t="shared" si="17"/>
        <v>0.1921146737328</v>
      </c>
      <c r="AE32">
        <f t="shared" si="18"/>
        <v>-7.2425525634733498E-9</v>
      </c>
      <c r="AF32">
        <f t="shared" si="19"/>
        <v>2.11492017198E-5</v>
      </c>
      <c r="AG32">
        <f t="shared" si="36"/>
        <v>9067.5857833862683</v>
      </c>
      <c r="AH32">
        <f t="shared" si="37"/>
        <v>-47286.213717011975</v>
      </c>
      <c r="AJ32">
        <f t="shared" si="20"/>
        <v>18000</v>
      </c>
      <c r="AK32">
        <f t="shared" si="21"/>
        <v>117.055742139</v>
      </c>
      <c r="AL32">
        <v>1</v>
      </c>
      <c r="AM32">
        <f t="shared" si="22"/>
        <v>0.10829069864550001</v>
      </c>
      <c r="AN32">
        <f t="shared" si="38"/>
        <v>17803.892024457065</v>
      </c>
      <c r="AO32">
        <f t="shared" si="39"/>
        <v>-1810.9401637985009</v>
      </c>
      <c r="AQ32">
        <f t="shared" si="23"/>
        <v>4098.3606557377052</v>
      </c>
      <c r="AR32">
        <f t="shared" si="24"/>
        <v>-4918.0327868852464</v>
      </c>
      <c r="AT32">
        <f t="shared" si="52"/>
        <v>-195392912.61077094</v>
      </c>
      <c r="AU32">
        <f t="shared" si="53"/>
        <v>-238390642.03719467</v>
      </c>
      <c r="AV32">
        <f t="shared" si="42"/>
        <v>-2.2573946814088157</v>
      </c>
      <c r="AW32">
        <f t="shared" si="25"/>
        <v>64110015.427721769</v>
      </c>
      <c r="AX32">
        <f t="shared" si="26"/>
        <v>-95287405.548459575</v>
      </c>
      <c r="AY32">
        <f t="shared" si="50"/>
        <v>-0.97855489223170145</v>
      </c>
      <c r="BA32">
        <f t="shared" si="27"/>
        <v>2.6838755078454377</v>
      </c>
      <c r="BB32">
        <f t="shared" si="43"/>
        <v>8.575247342385552</v>
      </c>
      <c r="BC32">
        <f t="shared" si="44"/>
        <v>-1.2788397891771144</v>
      </c>
      <c r="BD32">
        <f t="shared" si="28"/>
        <v>-253.27212267697422</v>
      </c>
      <c r="BF32">
        <f t="shared" si="29"/>
        <v>32.185004978516929</v>
      </c>
      <c r="BG32">
        <f t="shared" si="30"/>
        <v>-75.971621702835975</v>
      </c>
      <c r="BH32">
        <f t="shared" si="45"/>
        <v>104.02837829716402</v>
      </c>
      <c r="BI32">
        <f t="shared" si="46"/>
        <v>104.02837829716402</v>
      </c>
      <c r="BJ32">
        <f t="shared" si="31"/>
        <v>0</v>
      </c>
      <c r="BK32">
        <f t="shared" si="47"/>
        <v>0</v>
      </c>
      <c r="BM32">
        <f t="shared" si="48"/>
        <v>23.609757636131377</v>
      </c>
      <c r="BN32">
        <f t="shared" si="32"/>
        <v>-2.6994990258617508</v>
      </c>
      <c r="BQ32" s="56">
        <f t="shared" si="49"/>
        <v>25.47720814267069</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1.0000001392798472</v>
      </c>
      <c r="D33">
        <f t="shared" si="1"/>
        <v>5.2778751619322385E-4</v>
      </c>
      <c r="F33">
        <f t="shared" si="2"/>
        <v>1.0160791710450503</v>
      </c>
      <c r="G33">
        <f t="shared" si="3"/>
        <v>-5.5827764888202867E-2</v>
      </c>
      <c r="H33">
        <f t="shared" si="4"/>
        <v>-5.5827764888202867E-2</v>
      </c>
      <c r="J33">
        <f t="shared" si="5"/>
        <v>15</v>
      </c>
      <c r="M33">
        <f t="shared" si="6"/>
        <v>2.2515765961259144</v>
      </c>
      <c r="N33">
        <f t="shared" si="7"/>
        <v>-1.5707963250000001</v>
      </c>
      <c r="O33">
        <f t="shared" si="8"/>
        <v>1.0248102039091807</v>
      </c>
      <c r="P33">
        <f t="shared" si="9"/>
        <v>0.22048981462575112</v>
      </c>
      <c r="Q33">
        <f t="shared" si="10"/>
        <v>1.0079491953582917</v>
      </c>
      <c r="R33">
        <f t="shared" si="11"/>
        <v>0.12567332263470685</v>
      </c>
      <c r="S33">
        <f t="shared" si="12"/>
        <v>0.99997122036575048</v>
      </c>
      <c r="T33">
        <f t="shared" si="13"/>
        <v>-7.5868006821344239E-3</v>
      </c>
      <c r="U33">
        <f t="shared" si="14"/>
        <v>0.99999992018971084</v>
      </c>
      <c r="V33">
        <f t="shared" si="15"/>
        <v>-3.9952544402164863E-4</v>
      </c>
      <c r="X33">
        <f t="shared" si="34"/>
        <v>30.991502876102469</v>
      </c>
      <c r="Y33">
        <f t="shared" si="16"/>
        <v>-73.792351284876915</v>
      </c>
      <c r="Z33">
        <f t="shared" si="35"/>
        <v>106.20764871512309</v>
      </c>
      <c r="AC33">
        <v>1</v>
      </c>
      <c r="AD33">
        <f t="shared" si="17"/>
        <v>0.22413378602160003</v>
      </c>
      <c r="AE33">
        <f t="shared" si="18"/>
        <v>-9.8579187669498401E-9</v>
      </c>
      <c r="AF33">
        <f t="shared" si="19"/>
        <v>2.4674068673100001E-5</v>
      </c>
      <c r="AG33">
        <f t="shared" si="36"/>
        <v>9067.5853993892906</v>
      </c>
      <c r="AH33">
        <f t="shared" si="37"/>
        <v>-40532.001461542102</v>
      </c>
      <c r="AJ33">
        <f t="shared" si="20"/>
        <v>18000</v>
      </c>
      <c r="AK33">
        <f t="shared" si="21"/>
        <v>136.56503249549999</v>
      </c>
      <c r="AL33">
        <v>1</v>
      </c>
      <c r="AM33">
        <f t="shared" si="22"/>
        <v>0.12633914841975</v>
      </c>
      <c r="AN33">
        <f t="shared" si="38"/>
        <v>17734.187844387041</v>
      </c>
      <c r="AO33">
        <f t="shared" si="39"/>
        <v>-2103.9571576802405</v>
      </c>
      <c r="AQ33">
        <f t="shared" si="23"/>
        <v>3378.3783783783783</v>
      </c>
      <c r="AR33">
        <f t="shared" si="24"/>
        <v>-4729.72972972973</v>
      </c>
      <c r="AT33">
        <f t="shared" si="52"/>
        <v>-161071677.8607083</v>
      </c>
      <c r="AU33">
        <f t="shared" si="53"/>
        <v>-179819665.61042941</v>
      </c>
      <c r="AV33">
        <f t="shared" si="42"/>
        <v>-2.3012528784252422</v>
      </c>
      <c r="AW33">
        <f t="shared" si="25"/>
        <v>50011003.525589004</v>
      </c>
      <c r="AX33">
        <f t="shared" si="26"/>
        <v>-91248853.957770735</v>
      </c>
      <c r="AY33">
        <f t="shared" si="50"/>
        <v>-1.0694340317188233</v>
      </c>
      <c r="BA33">
        <f t="shared" si="27"/>
        <v>2.320030057821469</v>
      </c>
      <c r="BB33">
        <f t="shared" si="43"/>
        <v>7.309872231106266</v>
      </c>
      <c r="BC33">
        <f t="shared" si="44"/>
        <v>-1.2318188467064188</v>
      </c>
      <c r="BD33">
        <f t="shared" si="28"/>
        <v>-250.57802112159749</v>
      </c>
      <c r="BF33">
        <f t="shared" si="29"/>
        <v>30.970249596073284</v>
      </c>
      <c r="BG33">
        <f t="shared" si="30"/>
        <v>-73.746476435803075</v>
      </c>
      <c r="BH33">
        <f t="shared" si="45"/>
        <v>106.25352356419693</v>
      </c>
      <c r="BI33">
        <f t="shared" si="46"/>
        <v>106.25352356419693</v>
      </c>
      <c r="BJ33">
        <f t="shared" si="31"/>
        <v>0</v>
      </c>
      <c r="BK33">
        <f t="shared" si="47"/>
        <v>0</v>
      </c>
      <c r="BM33">
        <f t="shared" si="48"/>
        <v>23.660377364967019</v>
      </c>
      <c r="BN33">
        <f t="shared" si="32"/>
        <v>-3.1684553142055942</v>
      </c>
      <c r="BQ33" s="56">
        <f t="shared" si="49"/>
        <v>24.2118330313914</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1.0000001819165314</v>
      </c>
      <c r="D34">
        <f t="shared" si="1"/>
        <v>6.0318571564703177E-4</v>
      </c>
      <c r="F34">
        <f t="shared" si="2"/>
        <v>1.0229715658726788</v>
      </c>
      <c r="G34">
        <f t="shared" si="3"/>
        <v>-6.4246783736303409E-2</v>
      </c>
      <c r="H34">
        <f t="shared" si="4"/>
        <v>-6.4246783736303409E-2</v>
      </c>
      <c r="J34">
        <f t="shared" si="5"/>
        <v>15</v>
      </c>
      <c r="M34">
        <f t="shared" si="6"/>
        <v>1.9701295216101748</v>
      </c>
      <c r="N34">
        <f t="shared" si="7"/>
        <v>-1.5707963250000001</v>
      </c>
      <c r="O34">
        <f t="shared" si="8"/>
        <v>1.0322859619857367</v>
      </c>
      <c r="P34">
        <f t="shared" si="9"/>
        <v>0.25076119009695325</v>
      </c>
      <c r="Q34">
        <f t="shared" si="10"/>
        <v>1.0103701195662074</v>
      </c>
      <c r="R34">
        <f t="shared" si="11"/>
        <v>0.1433965784165222</v>
      </c>
      <c r="S34">
        <f t="shared" si="12"/>
        <v>0.99996241077037462</v>
      </c>
      <c r="T34">
        <f t="shared" si="13"/>
        <v>-8.6705784258622673E-3</v>
      </c>
      <c r="U34">
        <f t="shared" si="14"/>
        <v>0.99999989575799342</v>
      </c>
      <c r="V34">
        <f t="shared" si="15"/>
        <v>-4.5660050001628888E-4</v>
      </c>
      <c r="X34">
        <f t="shared" si="34"/>
        <v>29.974276486378749</v>
      </c>
      <c r="Y34">
        <f t="shared" si="16"/>
        <v>-71.585881771766523</v>
      </c>
      <c r="Z34">
        <f t="shared" si="35"/>
        <v>108.41411822823348</v>
      </c>
      <c r="AC34">
        <v>1</v>
      </c>
      <c r="AD34">
        <f t="shared" si="17"/>
        <v>0.2561528983104</v>
      </c>
      <c r="AE34">
        <f t="shared" si="18"/>
        <v>-1.28756490017304E-8</v>
      </c>
      <c r="AF34">
        <f t="shared" si="19"/>
        <v>2.8198935626399998E-5</v>
      </c>
      <c r="AG34">
        <f t="shared" si="36"/>
        <v>9067.5849563158936</v>
      </c>
      <c r="AH34">
        <f t="shared" si="37"/>
        <v>-35466.471653095876</v>
      </c>
      <c r="AJ34">
        <f t="shared" si="20"/>
        <v>18000</v>
      </c>
      <c r="AK34">
        <f t="shared" si="21"/>
        <v>156.07432285200002</v>
      </c>
      <c r="AL34">
        <v>1</v>
      </c>
      <c r="AM34">
        <f t="shared" si="22"/>
        <v>0.14438759819400002</v>
      </c>
      <c r="AN34">
        <f t="shared" si="38"/>
        <v>17654.4785383009</v>
      </c>
      <c r="AO34">
        <f t="shared" si="39"/>
        <v>-2393.0134306607874</v>
      </c>
      <c r="AQ34">
        <f t="shared" si="23"/>
        <v>2808.9887640449433</v>
      </c>
      <c r="AR34">
        <f t="shared" si="24"/>
        <v>-4494.3820224719093</v>
      </c>
      <c r="AT34">
        <f t="shared" si="52"/>
        <v>-133929128.33886939</v>
      </c>
      <c r="AU34">
        <f t="shared" si="53"/>
        <v>-140378111.18876767</v>
      </c>
      <c r="AV34">
        <f t="shared" si="42"/>
        <v>-2.3326887486492938</v>
      </c>
      <c r="AW34">
        <f t="shared" si="25"/>
        <v>38885296.431907825</v>
      </c>
      <c r="AX34">
        <f t="shared" si="26"/>
        <v>-86299230.778189242</v>
      </c>
      <c r="AY34">
        <f t="shared" si="50"/>
        <v>-1.1474545033426582</v>
      </c>
      <c r="BA34">
        <f t="shared" si="27"/>
        <v>2.0497334130875875</v>
      </c>
      <c r="BB34">
        <f t="shared" si="43"/>
        <v>6.2339476137625489</v>
      </c>
      <c r="BC34">
        <f t="shared" si="44"/>
        <v>-1.1852342453066356</v>
      </c>
      <c r="BD34">
        <f t="shared" si="28"/>
        <v>-247.90892006804077</v>
      </c>
      <c r="BF34">
        <f t="shared" si="29"/>
        <v>29.953045622907229</v>
      </c>
      <c r="BG34">
        <f t="shared" si="30"/>
        <v>-71.555429631818285</v>
      </c>
      <c r="BH34">
        <f t="shared" si="45"/>
        <v>108.44457036818172</v>
      </c>
      <c r="BI34">
        <f t="shared" si="46"/>
        <v>108.44457036818172</v>
      </c>
      <c r="BJ34">
        <f t="shared" si="31"/>
        <v>0</v>
      </c>
      <c r="BK34">
        <f t="shared" si="47"/>
        <v>0</v>
      </c>
      <c r="BM34">
        <f t="shared" si="48"/>
        <v>23.71909800914468</v>
      </c>
      <c r="BN34">
        <f t="shared" si="32"/>
        <v>-3.6465095637775149</v>
      </c>
      <c r="BQ34" s="56">
        <f t="shared" si="49"/>
        <v>23.135908414047684</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1.0000002302381044</v>
      </c>
      <c r="D35">
        <f t="shared" si="1"/>
        <v>6.7858390824275235E-4</v>
      </c>
      <c r="F35">
        <f t="shared" si="2"/>
        <v>1.0308880600615822</v>
      </c>
      <c r="G35">
        <f t="shared" si="3"/>
        <v>-7.2851294731108615E-2</v>
      </c>
      <c r="H35">
        <f t="shared" si="4"/>
        <v>-7.2851294731108615E-2</v>
      </c>
      <c r="J35">
        <f t="shared" si="5"/>
        <v>15</v>
      </c>
      <c r="M35">
        <f t="shared" si="6"/>
        <v>1.7512262414312667</v>
      </c>
      <c r="N35">
        <f t="shared" si="7"/>
        <v>-1.5707963250000001</v>
      </c>
      <c r="O35">
        <f t="shared" si="8"/>
        <v>1.0406935705061244</v>
      </c>
      <c r="P35">
        <f t="shared" si="9"/>
        <v>0.28057041711432884</v>
      </c>
      <c r="Q35">
        <f t="shared" si="10"/>
        <v>1.0131068402096315</v>
      </c>
      <c r="R35">
        <f t="shared" si="11"/>
        <v>0.1610295971625248</v>
      </c>
      <c r="S35">
        <f t="shared" si="12"/>
        <v>0.9999524268437463</v>
      </c>
      <c r="T35">
        <f t="shared" si="13"/>
        <v>-9.7543358009950596E-3</v>
      </c>
      <c r="U35">
        <f t="shared" si="14"/>
        <v>0.99999986806871599</v>
      </c>
      <c r="V35">
        <f t="shared" si="15"/>
        <v>-5.1367555303612016E-4</v>
      </c>
      <c r="X35">
        <f t="shared" si="34"/>
        <v>29.112050509430919</v>
      </c>
      <c r="Y35">
        <f t="shared" si="16"/>
        <v>-69.421688366251999</v>
      </c>
      <c r="Z35">
        <f t="shared" si="35"/>
        <v>110.578311633748</v>
      </c>
      <c r="AC35">
        <v>1</v>
      </c>
      <c r="AD35">
        <f t="shared" si="17"/>
        <v>0.28817201059920006</v>
      </c>
      <c r="AE35">
        <f t="shared" si="18"/>
        <v>-1.6295743267815039E-8</v>
      </c>
      <c r="AF35">
        <f t="shared" si="19"/>
        <v>3.1723802579699999E-5</v>
      </c>
      <c r="AG35">
        <f t="shared" si="36"/>
        <v>9067.5844541660972</v>
      </c>
      <c r="AH35">
        <f t="shared" si="37"/>
        <v>-31526.73014263167</v>
      </c>
      <c r="AJ35">
        <f t="shared" si="20"/>
        <v>18000</v>
      </c>
      <c r="AK35">
        <f t="shared" si="21"/>
        <v>175.58361320850003</v>
      </c>
      <c r="AL35">
        <v>1</v>
      </c>
      <c r="AM35">
        <f t="shared" si="22"/>
        <v>0.16243604796825001</v>
      </c>
      <c r="AN35">
        <f t="shared" si="38"/>
        <v>17565.058782297852</v>
      </c>
      <c r="AO35">
        <f t="shared" si="39"/>
        <v>-2677.6151177179654</v>
      </c>
      <c r="AQ35">
        <f t="shared" si="23"/>
        <v>2358.4905660377358</v>
      </c>
      <c r="AR35">
        <f t="shared" si="24"/>
        <v>-4245.2830188679245</v>
      </c>
      <c r="AT35">
        <f t="shared" si="52"/>
        <v>-112454079.7230446</v>
      </c>
      <c r="AU35">
        <f t="shared" si="53"/>
        <v>-112849957.92483643</v>
      </c>
      <c r="AV35">
        <f t="shared" si="42"/>
        <v>-2.3544374076361634</v>
      </c>
      <c r="AW35">
        <f t="shared" si="25"/>
        <v>30108776.977333751</v>
      </c>
      <c r="AX35">
        <f t="shared" si="26"/>
        <v>-81090591.779642075</v>
      </c>
      <c r="AY35">
        <f t="shared" si="50"/>
        <v>-1.2152751627905507</v>
      </c>
      <c r="BA35">
        <f t="shared" si="27"/>
        <v>1.8417867198667737</v>
      </c>
      <c r="BB35">
        <f t="shared" si="43"/>
        <v>5.3047867436242955</v>
      </c>
      <c r="BC35">
        <f t="shared" si="44"/>
        <v>-1.1391622448456127</v>
      </c>
      <c r="BD35">
        <f t="shared" si="28"/>
        <v>-245.26918888488302</v>
      </c>
      <c r="BF35">
        <f t="shared" si="29"/>
        <v>29.090844116032709</v>
      </c>
      <c r="BG35">
        <f t="shared" si="30"/>
        <v>-69.40438061577656</v>
      </c>
      <c r="BH35">
        <f t="shared" si="45"/>
        <v>110.59561938422344</v>
      </c>
      <c r="BI35">
        <f t="shared" si="46"/>
        <v>110.59561938422344</v>
      </c>
      <c r="BJ35">
        <f t="shared" si="31"/>
        <v>0</v>
      </c>
      <c r="BK35">
        <f t="shared" si="47"/>
        <v>0</v>
      </c>
      <c r="BM35">
        <f t="shared" si="48"/>
        <v>23.786057372408415</v>
      </c>
      <c r="BN35">
        <f t="shared" si="32"/>
        <v>-4.135191730893518</v>
      </c>
      <c r="BQ35" s="56">
        <f t="shared" si="49"/>
        <v>22.206747543909433</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1.0000002842445657</v>
      </c>
      <c r="D36">
        <f t="shared" si="1"/>
        <v>7.5398209312312634E-4</v>
      </c>
      <c r="F36">
        <f t="shared" si="2"/>
        <v>1.0398706449438109</v>
      </c>
      <c r="G36">
        <f t="shared" si="3"/>
        <v>-8.1669753426978894E-2</v>
      </c>
      <c r="H36">
        <f t="shared" si="4"/>
        <v>-8.1669753426978894E-2</v>
      </c>
      <c r="J36">
        <f t="shared" si="5"/>
        <v>15</v>
      </c>
      <c r="M36">
        <f t="shared" si="6"/>
        <v>1.5761036172881402</v>
      </c>
      <c r="N36">
        <f t="shared" si="7"/>
        <v>-1.5707963250000001</v>
      </c>
      <c r="O36">
        <f t="shared" si="8"/>
        <v>1.0500106452680746</v>
      </c>
      <c r="P36">
        <f t="shared" si="9"/>
        <v>0.30987630474156069</v>
      </c>
      <c r="Q36">
        <f t="shared" si="10"/>
        <v>1.0161568057762358</v>
      </c>
      <c r="R36">
        <f t="shared" si="11"/>
        <v>0.17856219121800096</v>
      </c>
      <c r="S36">
        <f t="shared" si="12"/>
        <v>0.99994126869139743</v>
      </c>
      <c r="T36">
        <f t="shared" si="13"/>
        <v>-1.0838070262373555E-2</v>
      </c>
      <c r="U36">
        <f t="shared" si="14"/>
        <v>0.99999983712187912</v>
      </c>
      <c r="V36">
        <f t="shared" si="15"/>
        <v>-5.7075060270929184E-4</v>
      </c>
      <c r="X36">
        <f t="shared" si="34"/>
        <v>28.375686417199457</v>
      </c>
      <c r="Y36">
        <f t="shared" si="16"/>
        <v>-67.304345082131462</v>
      </c>
      <c r="Z36">
        <f t="shared" si="35"/>
        <v>112.69565491786854</v>
      </c>
      <c r="AC36">
        <v>1</v>
      </c>
      <c r="AD36">
        <f t="shared" si="17"/>
        <v>0.320191122888</v>
      </c>
      <c r="AE36">
        <f t="shared" si="18"/>
        <v>-2.0118201565203751E-8</v>
      </c>
      <c r="AF36">
        <f t="shared" si="19"/>
        <v>3.5248669532999997E-5</v>
      </c>
      <c r="AG36">
        <f t="shared" si="36"/>
        <v>9067.583892939916</v>
      </c>
      <c r="AH36">
        <f t="shared" si="37"/>
        <v>-28375.040440720499</v>
      </c>
      <c r="AJ36">
        <f t="shared" si="20"/>
        <v>18000</v>
      </c>
      <c r="AK36">
        <f t="shared" si="21"/>
        <v>195.09290356500003</v>
      </c>
      <c r="AL36">
        <v>1</v>
      </c>
      <c r="AM36">
        <f t="shared" si="22"/>
        <v>0.18048449774250003</v>
      </c>
      <c r="AN36">
        <f t="shared" si="38"/>
        <v>17466.254063230856</v>
      </c>
      <c r="AO36">
        <f t="shared" si="39"/>
        <v>-2957.2951884801209</v>
      </c>
      <c r="AQ36">
        <f t="shared" si="23"/>
        <v>2000</v>
      </c>
      <c r="AR36">
        <f t="shared" si="24"/>
        <v>-4000</v>
      </c>
      <c r="AT36">
        <f t="shared" si="52"/>
        <v>-95364993.977002159</v>
      </c>
      <c r="AU36">
        <f t="shared" si="53"/>
        <v>-93020416.453200668</v>
      </c>
      <c r="AV36">
        <f t="shared" si="42"/>
        <v>-2.3686394904501356</v>
      </c>
      <c r="AW36">
        <f t="shared" si="25"/>
        <v>23152096.795206815</v>
      </c>
      <c r="AX36">
        <f t="shared" si="26"/>
        <v>-75966939.736813024</v>
      </c>
      <c r="AY36">
        <f t="shared" si="50"/>
        <v>-1.2749733357431856</v>
      </c>
      <c r="BA36">
        <f t="shared" si="27"/>
        <v>1.6774695244529449</v>
      </c>
      <c r="BB36">
        <f t="shared" si="43"/>
        <v>4.4930927767354021</v>
      </c>
      <c r="BC36">
        <f t="shared" si="44"/>
        <v>-1.0936661547069499</v>
      </c>
      <c r="BD36">
        <f t="shared" si="28"/>
        <v>-242.66245493261226</v>
      </c>
      <c r="BF36">
        <f t="shared" si="29"/>
        <v>28.354506795796659</v>
      </c>
      <c r="BG36">
        <f t="shared" si="30"/>
        <v>-67.298587131385418</v>
      </c>
      <c r="BH36">
        <f t="shared" si="45"/>
        <v>112.70141286861458</v>
      </c>
      <c r="BI36">
        <f t="shared" si="46"/>
        <v>112.70141286861458</v>
      </c>
      <c r="BJ36">
        <f t="shared" si="31"/>
        <v>0</v>
      </c>
      <c r="BK36">
        <f t="shared" si="47"/>
        <v>0</v>
      </c>
      <c r="BM36">
        <f t="shared" si="48"/>
        <v>23.861414019061261</v>
      </c>
      <c r="BN36">
        <f t="shared" si="32"/>
        <v>-4.636132198773141</v>
      </c>
      <c r="BQ36" s="56">
        <f t="shared" si="49"/>
        <v>21.395053577020541</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1.0000006395501593</v>
      </c>
      <c r="D37">
        <f t="shared" si="1"/>
        <v>1.1309728717907568E-3</v>
      </c>
      <c r="F37">
        <f t="shared" si="2"/>
        <v>1.1027387282081753</v>
      </c>
      <c r="G37">
        <f t="shared" si="3"/>
        <v>-0.13013358334392455</v>
      </c>
      <c r="H37">
        <f t="shared" si="4"/>
        <v>-0.13013358334392455</v>
      </c>
      <c r="J37">
        <f t="shared" si="5"/>
        <v>15</v>
      </c>
      <c r="M37">
        <f t="shared" si="6"/>
        <v>1.05073574485876</v>
      </c>
      <c r="N37">
        <f t="shared" si="7"/>
        <v>-1.5707963250000001</v>
      </c>
      <c r="O37">
        <f t="shared" si="8"/>
        <v>1.1093580572324817</v>
      </c>
      <c r="P37">
        <f t="shared" si="9"/>
        <v>0.44775295001696919</v>
      </c>
      <c r="Q37">
        <f t="shared" si="10"/>
        <v>1.0359985382866452</v>
      </c>
      <c r="R37">
        <f t="shared" si="11"/>
        <v>0.26438907708787784</v>
      </c>
      <c r="S37">
        <f t="shared" si="12"/>
        <v>0.99986786910559433</v>
      </c>
      <c r="T37">
        <f t="shared" si="13"/>
        <v>-1.6256309806988625E-2</v>
      </c>
      <c r="U37">
        <f t="shared" si="14"/>
        <v>0.99999963352433996</v>
      </c>
      <c r="V37">
        <f t="shared" si="15"/>
        <v>-8.5612578786048844E-4</v>
      </c>
      <c r="X37">
        <f t="shared" si="34"/>
        <v>26.00862017553705</v>
      </c>
      <c r="Y37">
        <f t="shared" si="16"/>
        <v>-57.569042858941131</v>
      </c>
      <c r="Z37">
        <f t="shared" si="35"/>
        <v>122.43095714105887</v>
      </c>
      <c r="AC37">
        <v>1</v>
      </c>
      <c r="AD37">
        <f t="shared" si="17"/>
        <v>0.480286684332</v>
      </c>
      <c r="AE37">
        <f t="shared" si="18"/>
        <v>-4.5265953521708448E-8</v>
      </c>
      <c r="AF37">
        <f t="shared" si="19"/>
        <v>5.2873004299500006E-5</v>
      </c>
      <c r="AG37">
        <f t="shared" si="36"/>
        <v>9067.5802006641588</v>
      </c>
      <c r="AH37">
        <f t="shared" si="37"/>
        <v>-18921.006398597594</v>
      </c>
      <c r="AJ37">
        <f t="shared" si="20"/>
        <v>18000</v>
      </c>
      <c r="AK37">
        <f t="shared" si="21"/>
        <v>292.63935534750004</v>
      </c>
      <c r="AL37">
        <v>1</v>
      </c>
      <c r="AM37">
        <f t="shared" si="22"/>
        <v>0.27072674661375001</v>
      </c>
      <c r="AN37">
        <f t="shared" si="38"/>
        <v>16844.632158697746</v>
      </c>
      <c r="AO37">
        <f t="shared" si="39"/>
        <v>-4267.6531068820905</v>
      </c>
      <c r="AQ37">
        <f t="shared" si="23"/>
        <v>1000</v>
      </c>
      <c r="AR37">
        <f t="shared" si="24"/>
        <v>-3000</v>
      </c>
      <c r="AT37">
        <f t="shared" si="52"/>
        <v>-47695438.995128617</v>
      </c>
      <c r="AU37">
        <f t="shared" si="53"/>
        <v>-46123747.000590071</v>
      </c>
      <c r="AV37">
        <f t="shared" si="42"/>
        <v>-2.3729452749640423</v>
      </c>
      <c r="AW37">
        <f t="shared" si="25"/>
        <v>4089082.5902456772</v>
      </c>
      <c r="AX37">
        <f t="shared" si="26"/>
        <v>-54931466.237105094</v>
      </c>
      <c r="AY37">
        <f t="shared" si="50"/>
        <v>-1.49649365516232</v>
      </c>
      <c r="BA37">
        <f t="shared" si="27"/>
        <v>1.2045267608390282</v>
      </c>
      <c r="BB37">
        <f t="shared" si="43"/>
        <v>1.6163290622890172</v>
      </c>
      <c r="BC37">
        <f t="shared" si="44"/>
        <v>-0.87645161980172226</v>
      </c>
      <c r="BD37">
        <f t="shared" si="28"/>
        <v>-230.21697881942458</v>
      </c>
      <c r="BF37">
        <f t="shared" si="29"/>
        <v>25.987612343939617</v>
      </c>
      <c r="BG37">
        <f t="shared" si="30"/>
        <v>-57.608283954093814</v>
      </c>
      <c r="BH37">
        <f t="shared" si="45"/>
        <v>122.39171604590618</v>
      </c>
      <c r="BI37">
        <f t="shared" si="46"/>
        <v>122.39171604590618</v>
      </c>
      <c r="BJ37">
        <f t="shared" si="31"/>
        <v>0</v>
      </c>
      <c r="BK37">
        <f t="shared" si="47"/>
        <v>0</v>
      </c>
      <c r="BM37">
        <f t="shared" si="48"/>
        <v>24.371283281650598</v>
      </c>
      <c r="BN37">
        <f t="shared" si="32"/>
        <v>-7.3913051346692198</v>
      </c>
      <c r="BQ37" s="56">
        <f t="shared" si="49"/>
        <v>18.518289862574154</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1.0000011369777781</v>
      </c>
      <c r="D38">
        <f t="shared" si="1"/>
        <v>1.5079633289861801E-3</v>
      </c>
      <c r="F38">
        <f t="shared" si="2"/>
        <v>1.203212866901445</v>
      </c>
      <c r="G38">
        <f t="shared" si="3"/>
        <v>-0.18992652667143742</v>
      </c>
      <c r="H38">
        <f t="shared" si="4"/>
        <v>-0.18992652667143742</v>
      </c>
      <c r="J38">
        <f t="shared" si="5"/>
        <v>15</v>
      </c>
      <c r="M38">
        <f t="shared" si="6"/>
        <v>0.7880518086440701</v>
      </c>
      <c r="N38">
        <f t="shared" si="7"/>
        <v>-1.5707963250000001</v>
      </c>
      <c r="O38">
        <f t="shared" si="8"/>
        <v>1.187471861016131</v>
      </c>
      <c r="P38">
        <f t="shared" si="9"/>
        <v>0.56958431726344738</v>
      </c>
      <c r="Q38">
        <f t="shared" si="10"/>
        <v>1.0631550290063299</v>
      </c>
      <c r="R38">
        <f t="shared" si="11"/>
        <v>0.34641313732636936</v>
      </c>
      <c r="S38">
        <f t="shared" si="12"/>
        <v>0.99976513683474655</v>
      </c>
      <c r="T38">
        <f t="shared" si="13"/>
        <v>-2.1673594961623903E-2</v>
      </c>
      <c r="U38">
        <f t="shared" si="14"/>
        <v>0.99999934848799421</v>
      </c>
      <c r="V38">
        <f t="shared" si="15"/>
        <v>-1.1415008335676734E-3</v>
      </c>
      <c r="X38">
        <f t="shared" si="34"/>
        <v>25.082132415368235</v>
      </c>
      <c r="Y38">
        <f t="shared" si="16"/>
        <v>-49.620008920828326</v>
      </c>
      <c r="Z38">
        <f t="shared" si="35"/>
        <v>130.37999107917167</v>
      </c>
      <c r="AC38">
        <v>1</v>
      </c>
      <c r="AD38">
        <f t="shared" si="17"/>
        <v>0.640382245776</v>
      </c>
      <c r="AE38">
        <f t="shared" si="18"/>
        <v>-8.0472806260815003E-8</v>
      </c>
      <c r="AF38">
        <f t="shared" si="19"/>
        <v>7.0497339065999994E-5</v>
      </c>
      <c r="AG38">
        <f t="shared" si="36"/>
        <v>9067.5750314831494</v>
      </c>
      <c r="AH38">
        <f t="shared" si="37"/>
        <v>-14195.283204545853</v>
      </c>
      <c r="AJ38">
        <f t="shared" si="20"/>
        <v>18000</v>
      </c>
      <c r="AK38">
        <f t="shared" si="21"/>
        <v>390.18580713000006</v>
      </c>
      <c r="AL38">
        <v>1</v>
      </c>
      <c r="AM38">
        <f t="shared" si="22"/>
        <v>0.36096899548500005</v>
      </c>
      <c r="AN38">
        <f t="shared" si="38"/>
        <v>16049.603818716725</v>
      </c>
      <c r="AO38">
        <f t="shared" si="39"/>
        <v>-5403.2235612443965</v>
      </c>
      <c r="AQ38">
        <f t="shared" si="23"/>
        <v>588.23529411764707</v>
      </c>
      <c r="AR38">
        <f t="shared" si="24"/>
        <v>-2352.9411764705883</v>
      </c>
      <c r="AT38">
        <f t="shared" si="52"/>
        <v>-28066798.698058978</v>
      </c>
      <c r="AU38">
        <f t="shared" si="53"/>
        <v>-29685637.253222618</v>
      </c>
      <c r="AV38">
        <f t="shared" si="42"/>
        <v>-2.3281711740330495</v>
      </c>
      <c r="AW38">
        <f t="shared" si="25"/>
        <v>-3226852.9900404327</v>
      </c>
      <c r="AX38">
        <f t="shared" si="26"/>
        <v>-41044401.364449985</v>
      </c>
      <c r="AY38">
        <f t="shared" si="50"/>
        <v>-1.6492535380890172</v>
      </c>
      <c r="BA38">
        <f t="shared" si="27"/>
        <v>0.99227923258576134</v>
      </c>
      <c r="BB38">
        <f t="shared" si="43"/>
        <v>-6.7321957991583289E-2</v>
      </c>
      <c r="BC38">
        <f t="shared" si="44"/>
        <v>-0.67891763594403232</v>
      </c>
      <c r="BD38">
        <f t="shared" si="28"/>
        <v>-218.89911522104109</v>
      </c>
      <c r="BF38">
        <f t="shared" si="29"/>
        <v>25.061362449276782</v>
      </c>
      <c r="BG38">
        <f t="shared" si="30"/>
        <v>-49.694703694817662</v>
      </c>
      <c r="BH38">
        <f t="shared" si="45"/>
        <v>130.30529630518234</v>
      </c>
      <c r="BI38">
        <f t="shared" si="46"/>
        <v>130.30529630518234</v>
      </c>
      <c r="BJ38">
        <f t="shared" si="31"/>
        <v>0</v>
      </c>
      <c r="BK38">
        <f t="shared" si="47"/>
        <v>0</v>
      </c>
      <c r="BM38">
        <f t="shared" si="48"/>
        <v>25.128684407268366</v>
      </c>
      <c r="BN38">
        <f t="shared" si="32"/>
        <v>-10.795588473776579</v>
      </c>
      <c r="BQ38" s="56">
        <f t="shared" si="49"/>
        <v>16.834638842293554</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1.0000017765272102</v>
      </c>
      <c r="D39">
        <f t="shared" si="1"/>
        <v>1.884953357552846E-3</v>
      </c>
      <c r="F39">
        <f t="shared" si="2"/>
        <v>1.3585904866363387</v>
      </c>
      <c r="G39">
        <f t="shared" si="3"/>
        <v>-0.26971556085524323</v>
      </c>
      <c r="H39">
        <f t="shared" si="4"/>
        <v>-0.26971556085524323</v>
      </c>
      <c r="J39">
        <f t="shared" si="5"/>
        <v>15</v>
      </c>
      <c r="M39">
        <f t="shared" si="6"/>
        <v>0.63044144691525605</v>
      </c>
      <c r="N39">
        <f t="shared" si="7"/>
        <v>-1.5707963250000001</v>
      </c>
      <c r="O39">
        <f t="shared" si="8"/>
        <v>1.2809233856291873</v>
      </c>
      <c r="P39">
        <f t="shared" si="9"/>
        <v>0.67503222019106146</v>
      </c>
      <c r="Q39">
        <f t="shared" si="10"/>
        <v>1.0970832179162688</v>
      </c>
      <c r="R39">
        <f t="shared" si="11"/>
        <v>0.42386074124510276</v>
      </c>
      <c r="S39">
        <f t="shared" si="12"/>
        <v>0.99963309900422725</v>
      </c>
      <c r="T39">
        <f t="shared" si="13"/>
        <v>-2.7089608119167094E-2</v>
      </c>
      <c r="U39">
        <f t="shared" si="14"/>
        <v>0.9999989820130506</v>
      </c>
      <c r="V39">
        <f t="shared" si="15"/>
        <v>-1.4268756933497209E-3</v>
      </c>
      <c r="X39">
        <f t="shared" si="34"/>
        <v>25.128565374505651</v>
      </c>
      <c r="Y39">
        <f t="shared" si="16"/>
        <v>-44.017508723585706</v>
      </c>
      <c r="Z39">
        <f t="shared" si="35"/>
        <v>135.98249127641429</v>
      </c>
      <c r="AC39">
        <v>1</v>
      </c>
      <c r="AD39">
        <f t="shared" si="17"/>
        <v>0.80047780722000017</v>
      </c>
      <c r="AE39">
        <f t="shared" si="18"/>
        <v>-1.2573875978252346E-7</v>
      </c>
      <c r="AF39">
        <f t="shared" si="19"/>
        <v>8.8121673832500003E-5</v>
      </c>
      <c r="AG39">
        <f t="shared" si="36"/>
        <v>9067.5683854019408</v>
      </c>
      <c r="AH39">
        <f t="shared" si="37"/>
        <v>-11360.884346182207</v>
      </c>
      <c r="AJ39">
        <f t="shared" si="20"/>
        <v>18000</v>
      </c>
      <c r="AK39">
        <f t="shared" si="21"/>
        <v>487.73225891250001</v>
      </c>
      <c r="AL39">
        <v>1</v>
      </c>
      <c r="AM39">
        <f t="shared" si="22"/>
        <v>0.45121124435625004</v>
      </c>
      <c r="AN39">
        <f t="shared" si="38"/>
        <v>15138.083778371602</v>
      </c>
      <c r="AO39">
        <f t="shared" si="39"/>
        <v>-6342.7413598957137</v>
      </c>
      <c r="AQ39">
        <f t="shared" si="23"/>
        <v>384.61538461538464</v>
      </c>
      <c r="AR39">
        <f t="shared" si="24"/>
        <v>-1923.0769230769231</v>
      </c>
      <c r="AT39">
        <f t="shared" si="52"/>
        <v>-18360328.209811192</v>
      </c>
      <c r="AU39">
        <f t="shared" si="53"/>
        <v>-21807202.412766121</v>
      </c>
      <c r="AV39">
        <f t="shared" si="42"/>
        <v>-2.2705917492422003</v>
      </c>
      <c r="AW39">
        <f t="shared" si="25"/>
        <v>-6331562.598208054</v>
      </c>
      <c r="AX39">
        <f t="shared" si="26"/>
        <v>-31637448.941751268</v>
      </c>
      <c r="AY39">
        <f t="shared" si="50"/>
        <v>-1.7683156661051218</v>
      </c>
      <c r="BA39">
        <f t="shared" si="27"/>
        <v>0.88353634435514372</v>
      </c>
      <c r="BB39">
        <f t="shared" si="43"/>
        <v>-1.075511620863834</v>
      </c>
      <c r="BC39">
        <f t="shared" si="44"/>
        <v>-0.5022760831370785</v>
      </c>
      <c r="BD39">
        <f t="shared" si="28"/>
        <v>-208.77829974700066</v>
      </c>
      <c r="BF39">
        <f t="shared" si="29"/>
        <v>25.108100374383</v>
      </c>
      <c r="BG39">
        <f t="shared" si="30"/>
        <v>-44.123863198578078</v>
      </c>
      <c r="BH39">
        <f t="shared" si="45"/>
        <v>135.87613680142192</v>
      </c>
      <c r="BI39">
        <f t="shared" si="46"/>
        <v>135.87613680142192</v>
      </c>
      <c r="BJ39">
        <f t="shared" si="31"/>
        <v>0</v>
      </c>
      <c r="BK39">
        <f t="shared" si="47"/>
        <v>0</v>
      </c>
      <c r="BM39">
        <f t="shared" si="48"/>
        <v>26.183611995246832</v>
      </c>
      <c r="BN39">
        <f t="shared" si="32"/>
        <v>-15.345563451577423</v>
      </c>
      <c r="BQ39" s="56">
        <f t="shared" si="49"/>
        <v>15.826449179421303</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1.0000025581981826</v>
      </c>
      <c r="D40">
        <f t="shared" si="1"/>
        <v>2.2619428503349364E-3</v>
      </c>
      <c r="F40">
        <f t="shared" si="2"/>
        <v>1.5999519882235158</v>
      </c>
      <c r="G40">
        <f t="shared" si="3"/>
        <v>-0.38607364781070103</v>
      </c>
      <c r="H40">
        <f t="shared" si="4"/>
        <v>-0.38607364781070103</v>
      </c>
      <c r="J40">
        <f t="shared" si="5"/>
        <v>15</v>
      </c>
      <c r="M40">
        <f t="shared" si="6"/>
        <v>0.52536787242937999</v>
      </c>
      <c r="N40">
        <f t="shared" si="7"/>
        <v>-1.5707963250000001</v>
      </c>
      <c r="O40">
        <f t="shared" si="8"/>
        <v>1.3866150138327888</v>
      </c>
      <c r="P40">
        <f t="shared" si="9"/>
        <v>0.76529112811842703</v>
      </c>
      <c r="Q40">
        <f t="shared" si="10"/>
        <v>1.1371771565276285</v>
      </c>
      <c r="R40">
        <f t="shared" si="11"/>
        <v>0.49625792271661923</v>
      </c>
      <c r="S40">
        <f t="shared" si="12"/>
        <v>0.99947179045540591</v>
      </c>
      <c r="T40">
        <f t="shared" si="13"/>
        <v>-3.2504032120097809E-2</v>
      </c>
      <c r="U40">
        <f t="shared" si="14"/>
        <v>0.99999853409977779</v>
      </c>
      <c r="V40">
        <f t="shared" si="15"/>
        <v>-1.7122503207256876E-3</v>
      </c>
      <c r="X40">
        <f t="shared" si="34"/>
        <v>25.964335223393554</v>
      </c>
      <c r="Y40">
        <f t="shared" si="16"/>
        <v>-41.669803079627712</v>
      </c>
      <c r="Z40">
        <f t="shared" si="35"/>
        <v>138.33019692037229</v>
      </c>
      <c r="AA40">
        <f>20*LOG(7)</f>
        <v>16.901960800285135</v>
      </c>
      <c r="AC40">
        <v>1</v>
      </c>
      <c r="AD40">
        <f t="shared" si="17"/>
        <v>0.960573368664</v>
      </c>
      <c r="AE40">
        <f t="shared" si="18"/>
        <v>-1.8106381408683379E-7</v>
      </c>
      <c r="AF40">
        <f t="shared" si="19"/>
        <v>1.0574600859900001E-4</v>
      </c>
      <c r="AG40">
        <f t="shared" si="36"/>
        <v>9067.560262427025</v>
      </c>
      <c r="AH40">
        <f t="shared" si="37"/>
        <v>-9472.1476518693798</v>
      </c>
      <c r="AJ40">
        <f t="shared" si="20"/>
        <v>18000</v>
      </c>
      <c r="AK40">
        <f t="shared" si="21"/>
        <v>585.27871069500009</v>
      </c>
      <c r="AL40">
        <v>1</v>
      </c>
      <c r="AM40">
        <f t="shared" si="22"/>
        <v>0.54145349322750003</v>
      </c>
      <c r="AN40">
        <f t="shared" si="38"/>
        <v>14164.320621436866</v>
      </c>
      <c r="AO40">
        <f t="shared" si="39"/>
        <v>-7084.0421689763043</v>
      </c>
      <c r="AQ40">
        <f t="shared" si="23"/>
        <v>270.27027027027026</v>
      </c>
      <c r="AR40">
        <f t="shared" si="24"/>
        <v>-1621.6216216216217</v>
      </c>
      <c r="AT40">
        <f t="shared" si="52"/>
        <v>-12909547.472645745</v>
      </c>
      <c r="AU40">
        <f t="shared" si="53"/>
        <v>-17264191.682819333</v>
      </c>
      <c r="AV40">
        <f t="shared" si="42"/>
        <v>-2.2128650983774651</v>
      </c>
      <c r="AW40">
        <f t="shared" si="25"/>
        <v>-7617894.0721678538</v>
      </c>
      <c r="AX40">
        <f t="shared" si="26"/>
        <v>-24959575.653753586</v>
      </c>
      <c r="AY40">
        <f t="shared" si="50"/>
        <v>-1.8670253971699917</v>
      </c>
      <c r="BA40">
        <f t="shared" si="27"/>
        <v>0.826062299061049</v>
      </c>
      <c r="BB40">
        <f t="shared" si="43"/>
        <v>-1.6597439659853197</v>
      </c>
      <c r="BC40">
        <f t="shared" si="44"/>
        <v>-0.34583970120747343</v>
      </c>
      <c r="BD40">
        <f t="shared" si="28"/>
        <v>-199.81515528989578</v>
      </c>
      <c r="BF40">
        <f t="shared" si="29"/>
        <v>25.944242443914902</v>
      </c>
      <c r="BG40">
        <f t="shared" si="30"/>
        <v>-41.805946136973262</v>
      </c>
      <c r="BH40">
        <f t="shared" si="45"/>
        <v>138.19405386302674</v>
      </c>
      <c r="BI40">
        <f t="shared" si="46"/>
        <v>138.19405386302674</v>
      </c>
      <c r="BJ40">
        <f t="shared" si="31"/>
        <v>0</v>
      </c>
      <c r="BK40">
        <f t="shared" si="47"/>
        <v>0</v>
      </c>
      <c r="BM40">
        <f t="shared" si="48"/>
        <v>27.603986409900219</v>
      </c>
      <c r="BN40">
        <f t="shared" si="32"/>
        <v>-21.990790847077484</v>
      </c>
      <c r="BQ40" s="56">
        <f t="shared" si="49"/>
        <v>15.242216834299818</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1.0000034819903627</v>
      </c>
      <c r="D41">
        <f t="shared" si="1"/>
        <v>2.6389317001775463E-3</v>
      </c>
      <c r="F41">
        <f t="shared" si="2"/>
        <v>1.9767881307264852</v>
      </c>
      <c r="G41">
        <f t="shared" si="3"/>
        <v>-0.57374860529087646</v>
      </c>
      <c r="H41">
        <f t="shared" si="4"/>
        <v>-0.57374860529087646</v>
      </c>
      <c r="J41">
        <f t="shared" si="5"/>
        <v>15</v>
      </c>
      <c r="M41">
        <f t="shared" si="6"/>
        <v>0.45031531922518281</v>
      </c>
      <c r="N41">
        <f t="shared" si="7"/>
        <v>-1.5707963250000001</v>
      </c>
      <c r="O41">
        <f t="shared" si="8"/>
        <v>1.5019649965659685</v>
      </c>
      <c r="P41">
        <f t="shared" si="9"/>
        <v>0.84223822377093771</v>
      </c>
      <c r="Q41">
        <f t="shared" si="10"/>
        <v>1.1828100061234224</v>
      </c>
      <c r="R41">
        <f t="shared" si="11"/>
        <v>0.56339974797587433</v>
      </c>
      <c r="S41">
        <f t="shared" si="12"/>
        <v>0.99928125372013565</v>
      </c>
      <c r="T41">
        <f t="shared" si="13"/>
        <v>-3.7916550363647016E-2</v>
      </c>
      <c r="U41">
        <f t="shared" si="14"/>
        <v>0.99999800474850398</v>
      </c>
      <c r="V41">
        <f t="shared" si="15"/>
        <v>-1.9976246692148571E-3</v>
      </c>
      <c r="X41">
        <f t="shared" si="34"/>
        <v>27.496625849901516</v>
      </c>
      <c r="Y41">
        <f t="shared" si="16"/>
        <v>-44.471964351525571</v>
      </c>
      <c r="Z41">
        <f t="shared" si="35"/>
        <v>135.52803564847443</v>
      </c>
      <c r="AC41">
        <v>1</v>
      </c>
      <c r="AD41">
        <f t="shared" si="17"/>
        <v>1.1206689301079999</v>
      </c>
      <c r="AE41">
        <f t="shared" si="18"/>
        <v>-2.4644796917374597E-7</v>
      </c>
      <c r="AF41">
        <f t="shared" si="19"/>
        <v>1.2337034336549999E-4</v>
      </c>
      <c r="AG41">
        <f t="shared" si="36"/>
        <v>9067.5506625663438</v>
      </c>
      <c r="AH41">
        <f t="shared" si="37"/>
        <v>-8123.7893330403131</v>
      </c>
      <c r="AJ41">
        <f t="shared" si="20"/>
        <v>18000</v>
      </c>
      <c r="AK41">
        <f t="shared" si="21"/>
        <v>682.82516247750004</v>
      </c>
      <c r="AL41">
        <v>1</v>
      </c>
      <c r="AM41">
        <f t="shared" si="22"/>
        <v>0.63169574209875001</v>
      </c>
      <c r="AN41">
        <f t="shared" si="38"/>
        <v>13174.2796456255</v>
      </c>
      <c r="AO41">
        <f t="shared" si="39"/>
        <v>-7639.3111948823571</v>
      </c>
      <c r="AQ41">
        <f t="shared" si="23"/>
        <v>200</v>
      </c>
      <c r="AR41">
        <f t="shared" si="24"/>
        <v>-1400</v>
      </c>
      <c r="AT41">
        <f t="shared" si="52"/>
        <v>-9559794.9337431677</v>
      </c>
      <c r="AU41">
        <f t="shared" si="53"/>
        <v>-14319328.794200944</v>
      </c>
      <c r="AV41">
        <f t="shared" si="42"/>
        <v>-2.1594549998839065</v>
      </c>
      <c r="AW41">
        <f t="shared" si="25"/>
        <v>-8020798.145254029</v>
      </c>
      <c r="AX41">
        <f t="shared" si="26"/>
        <v>-20040260.463455927</v>
      </c>
      <c r="AY41">
        <f t="shared" si="50"/>
        <v>-1.951504606985389</v>
      </c>
      <c r="BA41">
        <f t="shared" si="27"/>
        <v>0.79761943680845193</v>
      </c>
      <c r="BB41">
        <f t="shared" si="43"/>
        <v>-1.9640854290382281</v>
      </c>
      <c r="BC41">
        <f t="shared" si="44"/>
        <v>-0.20795039289851758</v>
      </c>
      <c r="BD41">
        <f t="shared" si="28"/>
        <v>-191.9146798747868</v>
      </c>
      <c r="BF41">
        <f t="shared" si="29"/>
        <v>27.476972491360918</v>
      </c>
      <c r="BG41">
        <f t="shared" si="30"/>
        <v>-44.63685384801844</v>
      </c>
      <c r="BH41">
        <f t="shared" si="45"/>
        <v>135.36314615198157</v>
      </c>
      <c r="BI41">
        <f t="shared" si="46"/>
        <v>135.36314615198157</v>
      </c>
      <c r="BJ41">
        <f t="shared" si="31"/>
        <v>0</v>
      </c>
      <c r="BK41">
        <f t="shared" si="47"/>
        <v>0</v>
      </c>
      <c r="BM41">
        <f t="shared" si="48"/>
        <v>29.441057920399146</v>
      </c>
      <c r="BN41">
        <f t="shared" si="32"/>
        <v>-32.722173973231634</v>
      </c>
      <c r="BQ41" s="56">
        <f t="shared" si="49"/>
        <v>14.937875371246909</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1.0000045479033559</v>
      </c>
      <c r="D42">
        <f t="shared" si="1"/>
        <v>3.0159197999268671E-3</v>
      </c>
      <c r="F42">
        <f t="shared" si="2"/>
        <v>2.5040350487256258</v>
      </c>
      <c r="G42">
        <f t="shared" si="3"/>
        <v>-0.90395170374488609</v>
      </c>
      <c r="H42">
        <f t="shared" si="4"/>
        <v>-0.90395170374488609</v>
      </c>
      <c r="J42">
        <f t="shared" si="5"/>
        <v>15</v>
      </c>
      <c r="M42">
        <f t="shared" si="6"/>
        <v>0.39402590432203505</v>
      </c>
      <c r="N42">
        <f t="shared" si="7"/>
        <v>-1.5707963250000001</v>
      </c>
      <c r="O42">
        <f t="shared" si="8"/>
        <v>1.6249177464784035</v>
      </c>
      <c r="P42">
        <f t="shared" si="9"/>
        <v>0.90788298239668119</v>
      </c>
      <c r="Q42">
        <f t="shared" si="10"/>
        <v>1.2333671240980115</v>
      </c>
      <c r="R42">
        <f t="shared" si="11"/>
        <v>0.62529821802783958</v>
      </c>
      <c r="S42">
        <f t="shared" si="12"/>
        <v>0.99906153898964156</v>
      </c>
      <c r="T42">
        <f t="shared" si="13"/>
        <v>-4.3326846918465854E-2</v>
      </c>
      <c r="U42">
        <f t="shared" si="14"/>
        <v>0.9999973939596174</v>
      </c>
      <c r="V42">
        <f t="shared" si="15"/>
        <v>-2.2829986923367852E-3</v>
      </c>
      <c r="X42">
        <f t="shared" si="34"/>
        <v>29.435465403598066</v>
      </c>
      <c r="Y42">
        <f t="shared" si="16"/>
        <v>-56.388257638565385</v>
      </c>
      <c r="Z42">
        <f t="shared" si="35"/>
        <v>123.61174236143461</v>
      </c>
      <c r="AC42">
        <v>1</v>
      </c>
      <c r="AD42">
        <f t="shared" si="17"/>
        <v>1.280764491552</v>
      </c>
      <c r="AE42">
        <f t="shared" si="18"/>
        <v>-3.2189122504326001E-7</v>
      </c>
      <c r="AF42">
        <f t="shared" si="19"/>
        <v>1.4099467813199999E-4</v>
      </c>
      <c r="AG42">
        <f t="shared" si="36"/>
        <v>9067.5395858292777</v>
      </c>
      <c r="AH42">
        <f t="shared" si="37"/>
        <v>-7113.1674947792899</v>
      </c>
      <c r="AJ42">
        <f t="shared" si="20"/>
        <v>18000</v>
      </c>
      <c r="AK42">
        <f t="shared" si="21"/>
        <v>780.37161426000011</v>
      </c>
      <c r="AL42">
        <v>1</v>
      </c>
      <c r="AM42">
        <f t="shared" si="22"/>
        <v>0.72193799097000011</v>
      </c>
      <c r="AN42">
        <f t="shared" si="38"/>
        <v>12203.160325188968</v>
      </c>
      <c r="AO42">
        <f t="shared" si="39"/>
        <v>-8029.5534343917361</v>
      </c>
      <c r="AQ42">
        <f t="shared" si="23"/>
        <v>153.84615384615384</v>
      </c>
      <c r="AR42">
        <f t="shared" si="24"/>
        <v>-1230.7692307692307</v>
      </c>
      <c r="AT42">
        <f t="shared" si="52"/>
        <v>-7359661.5957546225</v>
      </c>
      <c r="AU42">
        <f t="shared" si="53"/>
        <v>-12254382.181755923</v>
      </c>
      <c r="AV42">
        <f t="shared" si="42"/>
        <v>-2.1116376753386872</v>
      </c>
      <c r="AW42">
        <f t="shared" si="25"/>
        <v>-7967860.5559640154</v>
      </c>
      <c r="AX42">
        <f t="shared" si="26"/>
        <v>-16317394.622869829</v>
      </c>
      <c r="AY42">
        <f t="shared" si="50"/>
        <v>-2.0250440007831392</v>
      </c>
      <c r="BA42">
        <f t="shared" si="27"/>
        <v>0.78719493115985784</v>
      </c>
      <c r="BB42">
        <f t="shared" si="43"/>
        <v>-2.0783542208125199</v>
      </c>
      <c r="BC42">
        <f t="shared" si="44"/>
        <v>-8.6593674555548006E-2</v>
      </c>
      <c r="BD42">
        <f t="shared" si="28"/>
        <v>-184.96145209023157</v>
      </c>
      <c r="BF42">
        <f t="shared" si="29"/>
        <v>29.41631852993644</v>
      </c>
      <c r="BG42">
        <f t="shared" si="30"/>
        <v>-56.581270181572165</v>
      </c>
      <c r="BH42">
        <f t="shared" si="45"/>
        <v>123.41872981842783</v>
      </c>
      <c r="BI42">
        <f t="shared" si="46"/>
        <v>123.41872981842783</v>
      </c>
      <c r="BJ42">
        <f t="shared" si="31"/>
        <v>0</v>
      </c>
      <c r="BK42">
        <f t="shared" si="47"/>
        <v>0</v>
      </c>
      <c r="BM42">
        <f t="shared" si="48"/>
        <v>31.494672750748958</v>
      </c>
      <c r="BN42">
        <f t="shared" si="32"/>
        <v>-51.619818091340598</v>
      </c>
      <c r="BQ42" s="56">
        <f t="shared" si="49"/>
        <v>14.823606579472617</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1.0000057559367082</v>
      </c>
      <c r="D43">
        <f t="shared" si="1"/>
        <v>3.3929070424303697E-3</v>
      </c>
      <c r="F43">
        <f t="shared" si="2"/>
        <v>2.8094556584499082</v>
      </c>
      <c r="G43">
        <f t="shared" si="3"/>
        <v>-1.4428182524731772</v>
      </c>
      <c r="H43">
        <f t="shared" si="4"/>
        <v>-1.4428182524731772</v>
      </c>
      <c r="J43">
        <f t="shared" si="5"/>
        <v>15</v>
      </c>
      <c r="M43">
        <f t="shared" si="6"/>
        <v>0.35024524828625331</v>
      </c>
      <c r="N43">
        <f t="shared" si="7"/>
        <v>-1.5707963250000001</v>
      </c>
      <c r="O43">
        <f t="shared" si="8"/>
        <v>1.7538750503726415</v>
      </c>
      <c r="P43">
        <f t="shared" si="9"/>
        <v>0.96408836946485643</v>
      </c>
      <c r="Q43">
        <f t="shared" si="10"/>
        <v>1.2882688935112074</v>
      </c>
      <c r="R43">
        <f t="shared" si="11"/>
        <v>0.68212391625817503</v>
      </c>
      <c r="S43">
        <f t="shared" si="12"/>
        <v>0.99881270407786038</v>
      </c>
      <c r="T43">
        <f t="shared" si="13"/>
        <v>-4.8734606632707518E-2</v>
      </c>
      <c r="U43">
        <f t="shared" si="14"/>
        <v>0.99999670173356536</v>
      </c>
      <c r="V43">
        <f t="shared" si="15"/>
        <v>-2.5683723436113462E-3</v>
      </c>
      <c r="X43">
        <f t="shared" si="34"/>
        <v>30.451519771719013</v>
      </c>
      <c r="Y43">
        <f t="shared" si="16"/>
        <v>-81.091425224440286</v>
      </c>
      <c r="Z43">
        <f t="shared" si="35"/>
        <v>98.908574775559714</v>
      </c>
      <c r="AC43">
        <v>1</v>
      </c>
      <c r="AD43">
        <f t="shared" si="17"/>
        <v>1.4408600529960001</v>
      </c>
      <c r="AE43">
        <f t="shared" si="18"/>
        <v>-4.07393581695376E-7</v>
      </c>
      <c r="AF43">
        <f t="shared" si="19"/>
        <v>1.5861901289849998E-4</v>
      </c>
      <c r="AG43">
        <f t="shared" si="36"/>
        <v>9067.5270322266533</v>
      </c>
      <c r="AH43">
        <f t="shared" si="37"/>
        <v>-6327.7033060156573</v>
      </c>
      <c r="AJ43">
        <f t="shared" si="20"/>
        <v>18000</v>
      </c>
      <c r="AK43">
        <f t="shared" si="21"/>
        <v>877.91806604250007</v>
      </c>
      <c r="AL43">
        <v>1</v>
      </c>
      <c r="AM43">
        <f t="shared" si="22"/>
        <v>0.8121802398412501</v>
      </c>
      <c r="AN43">
        <f t="shared" si="38"/>
        <v>11275.375648177842</v>
      </c>
      <c r="AO43">
        <f t="shared" si="39"/>
        <v>-8279.7192321947696</v>
      </c>
      <c r="AQ43">
        <f t="shared" si="23"/>
        <v>121.95121951219512</v>
      </c>
      <c r="AR43">
        <f t="shared" si="24"/>
        <v>-1097.560975609756</v>
      </c>
      <c r="AT43">
        <f t="shared" si="52"/>
        <v>-5839244.2343797879</v>
      </c>
      <c r="AU43">
        <f t="shared" si="53"/>
        <v>-10723834.950738478</v>
      </c>
      <c r="AV43">
        <f t="shared" si="42"/>
        <v>-2.0694154352946521</v>
      </c>
      <c r="AW43">
        <f t="shared" si="25"/>
        <v>-7677222.7883746773</v>
      </c>
      <c r="AX43">
        <f t="shared" si="26"/>
        <v>-13443465.353417918</v>
      </c>
      <c r="AY43">
        <f t="shared" si="50"/>
        <v>-2.089675627050867</v>
      </c>
      <c r="BA43">
        <f t="shared" si="27"/>
        <v>0.78873547092496654</v>
      </c>
      <c r="BB43">
        <f t="shared" si="43"/>
        <v>-2.0613725538209779</v>
      </c>
      <c r="BC43">
        <f t="shared" si="44"/>
        <v>2.0260191756214851E-2</v>
      </c>
      <c r="BD43">
        <f t="shared" si="28"/>
        <v>-178.8391765189167</v>
      </c>
      <c r="BF43">
        <f t="shared" si="29"/>
        <v>30.432946263157628</v>
      </c>
      <c r="BG43">
        <f t="shared" si="30"/>
        <v>-81.312173830498281</v>
      </c>
      <c r="BH43">
        <f t="shared" si="45"/>
        <v>98.687826169501719</v>
      </c>
      <c r="BI43">
        <f t="shared" si="46"/>
        <v>98.687826169501719</v>
      </c>
      <c r="BJ43">
        <f t="shared" si="31"/>
        <v>0</v>
      </c>
      <c r="BK43">
        <f t="shared" si="47"/>
        <v>0</v>
      </c>
      <c r="BM43">
        <f t="shared" si="48"/>
        <v>32.494318816978605</v>
      </c>
      <c r="BN43">
        <f t="shared" si="32"/>
        <v>-82.47299731158158</v>
      </c>
      <c r="BQ43" s="56">
        <f t="shared" si="49"/>
        <v>14.84058824646416</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1.0000071060899043</v>
      </c>
      <c r="D44">
        <f t="shared" si="1"/>
        <v>3.7698933205369874E-3</v>
      </c>
      <c r="F44">
        <f t="shared" si="2"/>
        <v>2.3173543036719724</v>
      </c>
      <c r="G44">
        <f t="shared" si="3"/>
        <v>1.1408663998236142</v>
      </c>
      <c r="H44">
        <f t="shared" si="4"/>
        <v>-2.0007262501763861</v>
      </c>
      <c r="J44">
        <f t="shared" si="5"/>
        <v>15</v>
      </c>
      <c r="M44">
        <f t="shared" si="6"/>
        <v>0.31522072345762803</v>
      </c>
      <c r="N44">
        <f t="shared" si="7"/>
        <v>-1.5707963250000001</v>
      </c>
      <c r="O44">
        <f t="shared" si="8"/>
        <v>1.8876066537832923</v>
      </c>
      <c r="P44">
        <f t="shared" si="9"/>
        <v>1.0124653272285189</v>
      </c>
      <c r="Q44">
        <f t="shared" si="10"/>
        <v>1.3469841677369718</v>
      </c>
      <c r="R44">
        <f t="shared" si="11"/>
        <v>0.73415188232094764</v>
      </c>
      <c r="S44">
        <f t="shared" si="12"/>
        <v>0.9985348143792826</v>
      </c>
      <c r="T44">
        <f t="shared" si="13"/>
        <v>-5.4139515243426847E-2</v>
      </c>
      <c r="U44">
        <f t="shared" si="14"/>
        <v>0.99999592807085558</v>
      </c>
      <c r="V44">
        <f t="shared" si="15"/>
        <v>-2.8537455765587773E-3</v>
      </c>
      <c r="X44">
        <f t="shared" si="34"/>
        <v>28.886739580106603</v>
      </c>
      <c r="Y44">
        <f t="shared" si="16"/>
        <v>-107.60884991335404</v>
      </c>
      <c r="Z44">
        <f t="shared" si="35"/>
        <v>72.391150086645965</v>
      </c>
      <c r="AC44">
        <v>1</v>
      </c>
      <c r="AD44">
        <f t="shared" si="17"/>
        <v>1.6009556144400003</v>
      </c>
      <c r="AE44">
        <f t="shared" si="18"/>
        <v>-5.0295503913009383E-7</v>
      </c>
      <c r="AF44">
        <f t="shared" si="19"/>
        <v>1.7624334766500001E-4</v>
      </c>
      <c r="AG44">
        <f t="shared" si="36"/>
        <v>9067.5130017707343</v>
      </c>
      <c r="AH44">
        <f t="shared" si="37"/>
        <v>-5699.8494676012833</v>
      </c>
      <c r="AJ44">
        <f t="shared" si="20"/>
        <v>18000</v>
      </c>
      <c r="AK44">
        <f t="shared" si="21"/>
        <v>975.46451782500003</v>
      </c>
      <c r="AL44">
        <v>1</v>
      </c>
      <c r="AM44">
        <f t="shared" si="22"/>
        <v>0.90242248871250008</v>
      </c>
      <c r="AN44">
        <f t="shared" si="38"/>
        <v>10405.991677063073</v>
      </c>
      <c r="AO44">
        <f t="shared" si="39"/>
        <v>-8415.1363889118202</v>
      </c>
      <c r="AQ44">
        <f t="shared" si="23"/>
        <v>99.009900990099013</v>
      </c>
      <c r="AR44">
        <f t="shared" si="24"/>
        <v>-990.09900990099015</v>
      </c>
      <c r="AT44">
        <f t="shared" si="52"/>
        <v>-4745641.7499249605</v>
      </c>
      <c r="AU44">
        <f t="shared" si="53"/>
        <v>-9542077.1767632309</v>
      </c>
      <c r="AV44">
        <f t="shared" si="42"/>
        <v>-2.0323124194466708</v>
      </c>
      <c r="AW44">
        <f t="shared" si="25"/>
        <v>-7268195.4928413816</v>
      </c>
      <c r="AX44">
        <f t="shared" si="26"/>
        <v>-11190755.589592803</v>
      </c>
      <c r="AY44">
        <f t="shared" si="50"/>
        <v>-2.1468073871575983</v>
      </c>
      <c r="BA44">
        <f t="shared" si="27"/>
        <v>0.79864452897313898</v>
      </c>
      <c r="BB44">
        <f t="shared" si="43"/>
        <v>-1.9529295816017647</v>
      </c>
      <c r="BC44">
        <f t="shared" si="44"/>
        <v>0.11449496771092749</v>
      </c>
      <c r="BD44">
        <f t="shared" si="28"/>
        <v>-173.43992156718124</v>
      </c>
      <c r="BF44">
        <f t="shared" si="29"/>
        <v>28.868806097642366</v>
      </c>
      <c r="BG44">
        <f t="shared" si="30"/>
        <v>-107.85709281758278</v>
      </c>
      <c r="BH44">
        <f t="shared" si="45"/>
        <v>72.142907182417218</v>
      </c>
      <c r="BI44">
        <f t="shared" si="46"/>
        <v>72.142907182417218</v>
      </c>
      <c r="BJ44">
        <f t="shared" si="31"/>
        <v>0</v>
      </c>
      <c r="BK44">
        <f t="shared" si="47"/>
        <v>0</v>
      </c>
      <c r="BM44">
        <f t="shared" si="48"/>
        <v>30.821735679244128</v>
      </c>
      <c r="BN44">
        <f t="shared" si="32"/>
        <v>-114.41717125040154</v>
      </c>
      <c r="BQ44" s="56">
        <f t="shared" si="49"/>
        <v>14.949031218683373</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1.0000085983623686</v>
      </c>
      <c r="D45">
        <f t="shared" si="1"/>
        <v>4.1468785270972969E-3</v>
      </c>
      <c r="F45">
        <f t="shared" si="2"/>
        <v>1.6437558426211831</v>
      </c>
      <c r="G45">
        <f t="shared" si="3"/>
        <v>0.78843301738411475</v>
      </c>
      <c r="H45">
        <f t="shared" si="4"/>
        <v>-2.3531596326158857</v>
      </c>
      <c r="J45">
        <f t="shared" si="5"/>
        <v>15</v>
      </c>
      <c r="M45">
        <f t="shared" si="6"/>
        <v>0.28656429405238909</v>
      </c>
      <c r="N45">
        <f t="shared" si="7"/>
        <v>-1.5707963250000001</v>
      </c>
      <c r="O45">
        <f t="shared" si="8"/>
        <v>2.0251669669640622</v>
      </c>
      <c r="P45">
        <f t="shared" si="9"/>
        <v>1.0543576067822387</v>
      </c>
      <c r="Q45">
        <f t="shared" si="10"/>
        <v>1.4090362952181947</v>
      </c>
      <c r="R45">
        <f t="shared" si="11"/>
        <v>0.7817170477810389</v>
      </c>
      <c r="S45">
        <f t="shared" si="12"/>
        <v>0.99822794282135474</v>
      </c>
      <c r="T45">
        <f t="shared" si="13"/>
        <v>-5.9541259485203273E-2</v>
      </c>
      <c r="U45">
        <f t="shared" si="14"/>
        <v>0.99999507297205481</v>
      </c>
      <c r="V45">
        <f t="shared" si="15"/>
        <v>-3.1391183446997247E-3</v>
      </c>
      <c r="X45">
        <f t="shared" si="34"/>
        <v>26.075299540045279</v>
      </c>
      <c r="Y45">
        <f t="shared" si="16"/>
        <v>-122.98050939989771</v>
      </c>
      <c r="Z45">
        <f t="shared" si="35"/>
        <v>57.019490600102287</v>
      </c>
      <c r="AC45">
        <v>1</v>
      </c>
      <c r="AD45">
        <f t="shared" si="17"/>
        <v>1.761051175884</v>
      </c>
      <c r="AE45">
        <f t="shared" si="18"/>
        <v>-6.085755973474135E-7</v>
      </c>
      <c r="AF45">
        <f t="shared" si="19"/>
        <v>1.9386768243149997E-4</v>
      </c>
      <c r="AG45">
        <f t="shared" si="36"/>
        <v>9067.4974944752339</v>
      </c>
      <c r="AH45">
        <f t="shared" si="37"/>
        <v>-5186.6213341639877</v>
      </c>
      <c r="AJ45">
        <f t="shared" si="20"/>
        <v>18000</v>
      </c>
      <c r="AK45">
        <f t="shared" si="21"/>
        <v>1073.0109696075001</v>
      </c>
      <c r="AL45">
        <v>1</v>
      </c>
      <c r="AM45">
        <f t="shared" si="22"/>
        <v>0.99266473758375007</v>
      </c>
      <c r="AN45">
        <f t="shared" si="38"/>
        <v>9602.750427434461</v>
      </c>
      <c r="AO45">
        <f t="shared" si="39"/>
        <v>-8459.3007635239719</v>
      </c>
      <c r="AQ45">
        <f t="shared" si="23"/>
        <v>81.967213114754102</v>
      </c>
      <c r="AR45">
        <f t="shared" si="24"/>
        <v>-901.63934426229503</v>
      </c>
      <c r="AT45">
        <f t="shared" si="52"/>
        <v>-3933224.3591252971</v>
      </c>
      <c r="AU45">
        <f t="shared" si="53"/>
        <v>-8600745.3912616018</v>
      </c>
      <c r="AV45">
        <f t="shared" si="42"/>
        <v>-1.9997142779515094</v>
      </c>
      <c r="AW45">
        <f t="shared" si="25"/>
        <v>-6808558.1337986216</v>
      </c>
      <c r="AX45">
        <f t="shared" si="26"/>
        <v>-9403026.275649529</v>
      </c>
      <c r="AY45">
        <f t="shared" si="50"/>
        <v>-2.197502261177628</v>
      </c>
      <c r="BA45">
        <f t="shared" si="27"/>
        <v>0.81465048793498329</v>
      </c>
      <c r="BB45">
        <f t="shared" si="43"/>
        <v>-1.7805735606178836</v>
      </c>
      <c r="BC45">
        <f t="shared" si="44"/>
        <v>0.19778798322611868</v>
      </c>
      <c r="BD45">
        <f t="shared" si="28"/>
        <v>-168.6675833097899</v>
      </c>
      <c r="BF45">
        <f t="shared" si="29"/>
        <v>26.058072494751752</v>
      </c>
      <c r="BG45">
        <f t="shared" si="30"/>
        <v>-123.25610029526919</v>
      </c>
      <c r="BH45">
        <f t="shared" si="45"/>
        <v>56.743899704730808</v>
      </c>
      <c r="BI45">
        <f t="shared" si="46"/>
        <v>56.743899704730808</v>
      </c>
      <c r="BJ45">
        <f t="shared" si="31"/>
        <v>0</v>
      </c>
      <c r="BK45">
        <f t="shared" si="47"/>
        <v>0</v>
      </c>
      <c r="BM45">
        <f t="shared" si="48"/>
        <v>27.838646055369637</v>
      </c>
      <c r="BN45">
        <f t="shared" si="32"/>
        <v>-134.58851698547929</v>
      </c>
      <c r="BQ45" s="56">
        <f t="shared" si="49"/>
        <v>15.121387239667252</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1.000010232753465</v>
      </c>
      <c r="D46">
        <f t="shared" si="1"/>
        <v>4.5238625549637035E-3</v>
      </c>
      <c r="F46">
        <f t="shared" si="2"/>
        <v>1.1836222550956708</v>
      </c>
      <c r="G46">
        <f t="shared" si="3"/>
        <v>0.59093631348961906</v>
      </c>
      <c r="H46">
        <f t="shared" si="4"/>
        <v>-2.5506563365103814</v>
      </c>
      <c r="J46">
        <f t="shared" si="5"/>
        <v>15</v>
      </c>
      <c r="M46">
        <f t="shared" si="6"/>
        <v>0.26268393621468999</v>
      </c>
      <c r="N46">
        <f t="shared" si="7"/>
        <v>-1.5707963250000001</v>
      </c>
      <c r="O46">
        <f t="shared" si="8"/>
        <v>2.1658265827037075</v>
      </c>
      <c r="P46">
        <f t="shared" si="9"/>
        <v>1.0908658769978417</v>
      </c>
      <c r="Q46">
        <f t="shared" si="10"/>
        <v>1.474003914958522</v>
      </c>
      <c r="R46">
        <f t="shared" si="11"/>
        <v>0.82518066202805107</v>
      </c>
      <c r="S46">
        <f t="shared" si="12"/>
        <v>0.99789216981151119</v>
      </c>
      <c r="T46">
        <f t="shared" si="13"/>
        <v>-6.493952719789417E-2</v>
      </c>
      <c r="U46">
        <f t="shared" si="14"/>
        <v>0.99999413643779023</v>
      </c>
      <c r="V46">
        <f t="shared" si="15"/>
        <v>-3.4244906015552892E-3</v>
      </c>
      <c r="X46">
        <f t="shared" si="34"/>
        <v>23.438914520162463</v>
      </c>
      <c r="Y46">
        <f t="shared" si="16"/>
        <v>-130.01823453820958</v>
      </c>
      <c r="Z46">
        <f t="shared" si="35"/>
        <v>49.981765461790417</v>
      </c>
      <c r="AC46">
        <v>1</v>
      </c>
      <c r="AD46">
        <f t="shared" si="17"/>
        <v>1.921146737328</v>
      </c>
      <c r="AE46">
        <f t="shared" si="18"/>
        <v>-7.2425525634733518E-7</v>
      </c>
      <c r="AF46">
        <f t="shared" si="19"/>
        <v>2.1149201719800002E-4</v>
      </c>
      <c r="AG46">
        <f t="shared" si="36"/>
        <v>9067.4805103553063</v>
      </c>
      <c r="AH46">
        <f t="shared" si="37"/>
        <v>-4759.3624750342142</v>
      </c>
      <c r="AJ46">
        <f t="shared" si="20"/>
        <v>18000</v>
      </c>
      <c r="AK46">
        <f t="shared" si="21"/>
        <v>1170.5574213900002</v>
      </c>
      <c r="AL46">
        <v>1</v>
      </c>
      <c r="AM46">
        <f t="shared" si="22"/>
        <v>1.0829069864550001</v>
      </c>
      <c r="AN46">
        <f t="shared" si="38"/>
        <v>8868.0974338471733</v>
      </c>
      <c r="AO46">
        <f t="shared" si="39"/>
        <v>-8432.7672462867613</v>
      </c>
      <c r="AQ46">
        <f t="shared" si="23"/>
        <v>68.965517241379317</v>
      </c>
      <c r="AR46">
        <f t="shared" si="24"/>
        <v>-827.58620689655174</v>
      </c>
      <c r="AT46">
        <f t="shared" si="52"/>
        <v>-3313439.2544865701</v>
      </c>
      <c r="AU46">
        <f t="shared" si="53"/>
        <v>-7832353.696503303</v>
      </c>
      <c r="AV46">
        <f t="shared" si="42"/>
        <v>-1.9710100353050655</v>
      </c>
      <c r="AW46">
        <f t="shared" si="25"/>
        <v>-6337286.2830512924</v>
      </c>
      <c r="AX46">
        <f t="shared" si="26"/>
        <v>-7969313.7150865234</v>
      </c>
      <c r="AY46">
        <f t="shared" si="50"/>
        <v>-2.2426103450027961</v>
      </c>
      <c r="BA46">
        <f t="shared" si="27"/>
        <v>0.83524556207939193</v>
      </c>
      <c r="BB46">
        <f t="shared" si="43"/>
        <v>-1.5637164645191968</v>
      </c>
      <c r="BC46">
        <f t="shared" si="44"/>
        <v>0.27160030969773064</v>
      </c>
      <c r="BD46">
        <f t="shared" si="28"/>
        <v>-164.43844852209227</v>
      </c>
      <c r="BF46">
        <f t="shared" si="29"/>
        <v>23.422460044734677</v>
      </c>
      <c r="BG46">
        <f t="shared" si="30"/>
        <v>-130.32109352763595</v>
      </c>
      <c r="BH46">
        <f t="shared" si="45"/>
        <v>49.678906472364048</v>
      </c>
      <c r="BI46">
        <f t="shared" si="46"/>
        <v>49.678906472364048</v>
      </c>
      <c r="BJ46">
        <f t="shared" si="31"/>
        <v>0</v>
      </c>
      <c r="BK46">
        <f t="shared" si="47"/>
        <v>0</v>
      </c>
      <c r="BM46">
        <f t="shared" si="48"/>
        <v>24.986176509253873</v>
      </c>
      <c r="BN46">
        <f t="shared" si="32"/>
        <v>-145.88264500554365</v>
      </c>
      <c r="BQ46" s="56">
        <f t="shared" si="49"/>
        <v>15.338244335765941</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1.0000120092624967</v>
      </c>
      <c r="D47">
        <f t="shared" si="1"/>
        <v>4.9008452969906231E-3</v>
      </c>
      <c r="F47">
        <f t="shared" si="2"/>
        <v>0.8922560216403419</v>
      </c>
      <c r="G47">
        <f t="shared" si="3"/>
        <v>0.47236101287224952</v>
      </c>
      <c r="H47">
        <f t="shared" si="4"/>
        <v>-2.6692316371277505</v>
      </c>
      <c r="J47">
        <f t="shared" si="5"/>
        <v>15</v>
      </c>
      <c r="M47">
        <f t="shared" si="6"/>
        <v>0.24247747958279076</v>
      </c>
      <c r="N47">
        <f t="shared" si="7"/>
        <v>-1.5707963250000001</v>
      </c>
      <c r="O47">
        <f t="shared" si="8"/>
        <v>2.3090191654028684</v>
      </c>
      <c r="P47">
        <f t="shared" si="9"/>
        <v>1.1228844728457272</v>
      </c>
      <c r="Q47">
        <f t="shared" si="10"/>
        <v>1.5415184489154079</v>
      </c>
      <c r="R47">
        <f t="shared" si="11"/>
        <v>0.86490683996546902</v>
      </c>
      <c r="S47">
        <f t="shared" si="12"/>
        <v>0.99752758317891232</v>
      </c>
      <c r="T47">
        <f t="shared" si="13"/>
        <v>-7.033400743342702E-2</v>
      </c>
      <c r="U47">
        <f t="shared" si="14"/>
        <v>0.99999311846874772</v>
      </c>
      <c r="V47">
        <f t="shared" si="15"/>
        <v>-3.7098623006470706E-3</v>
      </c>
      <c r="X47">
        <f t="shared" si="34"/>
        <v>21.231111210887583</v>
      </c>
      <c r="Y47">
        <f t="shared" si="16"/>
        <v>-133.00525810552006</v>
      </c>
      <c r="Z47">
        <f t="shared" si="35"/>
        <v>46.994741894479944</v>
      </c>
      <c r="AC47">
        <v>1</v>
      </c>
      <c r="AD47">
        <f t="shared" si="17"/>
        <v>2.0812422987720001</v>
      </c>
      <c r="AE47">
        <f t="shared" si="18"/>
        <v>-8.4999401612985863E-7</v>
      </c>
      <c r="AF47">
        <f t="shared" si="19"/>
        <v>2.2911635196449999E-4</v>
      </c>
      <c r="AG47">
        <f t="shared" si="36"/>
        <v>9067.4620494275514</v>
      </c>
      <c r="AH47">
        <f t="shared" si="37"/>
        <v>-4398.233822436363</v>
      </c>
      <c r="AJ47">
        <f t="shared" si="20"/>
        <v>18000</v>
      </c>
      <c r="AK47">
        <f t="shared" si="21"/>
        <v>1268.1038731725002</v>
      </c>
      <c r="AL47">
        <v>1</v>
      </c>
      <c r="AM47">
        <f t="shared" si="22"/>
        <v>1.17314923532625</v>
      </c>
      <c r="AN47">
        <f t="shared" si="38"/>
        <v>8200.9200252018636</v>
      </c>
      <c r="AO47">
        <f t="shared" si="39"/>
        <v>-8352.7991833647975</v>
      </c>
      <c r="AQ47">
        <f t="shared" si="23"/>
        <v>58.823529411764703</v>
      </c>
      <c r="AR47">
        <f t="shared" si="24"/>
        <v>-764.70588235294122</v>
      </c>
      <c r="AT47">
        <f t="shared" si="52"/>
        <v>-2829975.1554261865</v>
      </c>
      <c r="AU47">
        <f t="shared" si="53"/>
        <v>-7192661.2038232079</v>
      </c>
      <c r="AV47">
        <f t="shared" si="42"/>
        <v>-1.9456461517749351</v>
      </c>
      <c r="AW47">
        <f t="shared" si="25"/>
        <v>-5876524.2925957236</v>
      </c>
      <c r="AX47">
        <f t="shared" si="26"/>
        <v>-6808771.1322055198</v>
      </c>
      <c r="AY47">
        <f t="shared" si="50"/>
        <v>-2.2828360130547982</v>
      </c>
      <c r="BA47">
        <f t="shared" si="27"/>
        <v>0.85938702897876817</v>
      </c>
      <c r="BB47">
        <f t="shared" si="43"/>
        <v>-1.3162241111446547</v>
      </c>
      <c r="BC47">
        <f t="shared" si="44"/>
        <v>0.33718986127986317</v>
      </c>
      <c r="BD47">
        <f t="shared" si="28"/>
        <v>-160.68044403198633</v>
      </c>
      <c r="BF47">
        <f t="shared" si="29"/>
        <v>21.215495132388629</v>
      </c>
      <c r="BG47">
        <f t="shared" si="30"/>
        <v>-133.33535380507124</v>
      </c>
      <c r="BH47">
        <f t="shared" si="45"/>
        <v>46.664646194928764</v>
      </c>
      <c r="BI47">
        <f t="shared" si="46"/>
        <v>46.664646194928764</v>
      </c>
      <c r="BJ47">
        <f t="shared" si="31"/>
        <v>0</v>
      </c>
      <c r="BK47">
        <f t="shared" si="47"/>
        <v>0</v>
      </c>
      <c r="BM47">
        <f t="shared" si="48"/>
        <v>22.531719243533281</v>
      </c>
      <c r="BN47">
        <f t="shared" si="32"/>
        <v>-152.65490977308491</v>
      </c>
      <c r="BQ47" s="56">
        <f t="shared" si="49"/>
        <v>15.585736689140484</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1.0000139278887059</v>
      </c>
      <c r="D48">
        <f t="shared" si="1"/>
        <v>5.2778266460346617E-3</v>
      </c>
      <c r="F48">
        <f t="shared" si="2"/>
        <v>0.70028230454391094</v>
      </c>
      <c r="G48">
        <f t="shared" si="3"/>
        <v>0.39473698606593954</v>
      </c>
      <c r="H48">
        <f t="shared" si="4"/>
        <v>-2.7468556639340607</v>
      </c>
      <c r="J48">
        <f t="shared" si="5"/>
        <v>15</v>
      </c>
      <c r="M48">
        <f t="shared" si="6"/>
        <v>0.2251576596125914</v>
      </c>
      <c r="N48">
        <f t="shared" si="7"/>
        <v>-1.5707963250000001</v>
      </c>
      <c r="O48">
        <f t="shared" si="8"/>
        <v>2.4543014084740364</v>
      </c>
      <c r="P48">
        <f t="shared" si="9"/>
        <v>1.1511385834722692</v>
      </c>
      <c r="Q48">
        <f t="shared" si="10"/>
        <v>1.6112597687346266</v>
      </c>
      <c r="R48">
        <f t="shared" si="11"/>
        <v>0.90124736640121106</v>
      </c>
      <c r="S48">
        <f t="shared" si="12"/>
        <v>0.99713427811096789</v>
      </c>
      <c r="T48">
        <f t="shared" si="13"/>
        <v>-7.5724390561540247E-2</v>
      </c>
      <c r="U48">
        <f t="shared" si="14"/>
        <v>0.99999201906567359</v>
      </c>
      <c r="V48">
        <f t="shared" si="15"/>
        <v>-3.9952333954972139E-3</v>
      </c>
      <c r="X48">
        <f t="shared" si="34"/>
        <v>19.39401651781629</v>
      </c>
      <c r="Y48">
        <f t="shared" si="16"/>
        <v>-134.0553844709577</v>
      </c>
      <c r="Z48">
        <f t="shared" si="35"/>
        <v>45.944615529042295</v>
      </c>
      <c r="AC48">
        <v>1</v>
      </c>
      <c r="AD48">
        <f t="shared" si="17"/>
        <v>2.2413378602159999</v>
      </c>
      <c r="AE48">
        <f t="shared" si="18"/>
        <v>-9.8579187669498388E-7</v>
      </c>
      <c r="AF48">
        <f t="shared" si="19"/>
        <v>2.4674068673099999E-4</v>
      </c>
      <c r="AG48">
        <f t="shared" si="36"/>
        <v>9067.4421117100046</v>
      </c>
      <c r="AH48">
        <f t="shared" si="37"/>
        <v>-4089.0646133123728</v>
      </c>
      <c r="AJ48">
        <f t="shared" si="20"/>
        <v>18000</v>
      </c>
      <c r="AK48">
        <f t="shared" si="21"/>
        <v>1365.6503249550001</v>
      </c>
      <c r="AL48">
        <v>1</v>
      </c>
      <c r="AM48">
        <f t="shared" si="22"/>
        <v>1.2633914841975</v>
      </c>
      <c r="AN48">
        <f t="shared" si="38"/>
        <v>7597.9006937264967</v>
      </c>
      <c r="AO48">
        <f t="shared" si="39"/>
        <v>-8233.4727092773337</v>
      </c>
      <c r="AQ48">
        <f t="shared" si="23"/>
        <v>50.761421319796952</v>
      </c>
      <c r="AR48">
        <f t="shared" si="24"/>
        <v>-710.65989847715741</v>
      </c>
      <c r="AT48">
        <f t="shared" si="52"/>
        <v>-2445657.9936377266</v>
      </c>
      <c r="AU48">
        <f t="shared" si="53"/>
        <v>-6651434.2221955555</v>
      </c>
      <c r="AV48">
        <f t="shared" si="42"/>
        <v>-1.923141838727731</v>
      </c>
      <c r="AW48">
        <f t="shared" si="25"/>
        <v>-5438334.3272289475</v>
      </c>
      <c r="AX48">
        <f t="shared" si="26"/>
        <v>-5861359.2632348752</v>
      </c>
      <c r="AY48">
        <f t="shared" si="50"/>
        <v>-2.318775114791781</v>
      </c>
      <c r="BA48">
        <f t="shared" si="27"/>
        <v>0.88632858598850073</v>
      </c>
      <c r="BB48">
        <f t="shared" si="43"/>
        <v>-1.0481048709176664</v>
      </c>
      <c r="BC48">
        <f t="shared" si="44"/>
        <v>0.39563327606404997</v>
      </c>
      <c r="BD48">
        <f t="shared" si="28"/>
        <v>-157.33188302069365</v>
      </c>
      <c r="BF48">
        <f t="shared" si="29"/>
        <v>19.379304331165763</v>
      </c>
      <c r="BG48">
        <f t="shared" si="30"/>
        <v>-134.41272248339251</v>
      </c>
      <c r="BH48">
        <f t="shared" si="45"/>
        <v>45.587277516607486</v>
      </c>
      <c r="BI48">
        <f t="shared" si="46"/>
        <v>45.587277516607486</v>
      </c>
      <c r="BJ48">
        <f t="shared" si="31"/>
        <v>0</v>
      </c>
      <c r="BK48">
        <f t="shared" si="47"/>
        <v>0</v>
      </c>
      <c r="BM48">
        <f t="shared" si="48"/>
        <v>20.427409202083425</v>
      </c>
      <c r="BN48">
        <f t="shared" si="32"/>
        <v>-157.08083946269886</v>
      </c>
      <c r="BQ48" s="56">
        <f t="shared" si="49"/>
        <v>15.853855929367469</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1.0000159886312752</v>
      </c>
      <c r="D49">
        <f t="shared" si="1"/>
        <v>5.6548064949548046E-3</v>
      </c>
      <c r="F49">
        <f t="shared" si="2"/>
        <v>0.56717647416497652</v>
      </c>
      <c r="G49">
        <f t="shared" si="3"/>
        <v>0.34024401947267491</v>
      </c>
      <c r="H49">
        <f t="shared" si="4"/>
        <v>-2.8013486305273254</v>
      </c>
      <c r="J49">
        <f t="shared" si="5"/>
        <v>15</v>
      </c>
      <c r="M49">
        <f t="shared" si="6"/>
        <v>0.21014714897175199</v>
      </c>
      <c r="N49">
        <f t="shared" si="7"/>
        <v>-1.5707963250000001</v>
      </c>
      <c r="O49">
        <f t="shared" si="8"/>
        <v>2.6013232168774523</v>
      </c>
      <c r="P49">
        <f t="shared" si="9"/>
        <v>1.1762171438600966</v>
      </c>
      <c r="Q49">
        <f t="shared" si="10"/>
        <v>1.6829510638463734</v>
      </c>
      <c r="R49">
        <f t="shared" si="11"/>
        <v>0.93453271078419986</v>
      </c>
      <c r="S49">
        <f t="shared" si="12"/>
        <v>0.99671235708473771</v>
      </c>
      <c r="T49">
        <f t="shared" si="13"/>
        <v>-8.1110368374384567E-2</v>
      </c>
      <c r="U49">
        <f t="shared" si="14"/>
        <v>0.99999083822937385</v>
      </c>
      <c r="V49">
        <f t="shared" si="15"/>
        <v>-4.2806038396284544E-3</v>
      </c>
      <c r="X49">
        <f t="shared" si="34"/>
        <v>17.843431646567716</v>
      </c>
      <c r="Y49">
        <f t="shared" si="16"/>
        <v>-134.13694101569016</v>
      </c>
      <c r="Z49">
        <f t="shared" si="35"/>
        <v>45.863058984309845</v>
      </c>
      <c r="AC49">
        <v>1</v>
      </c>
      <c r="AD49">
        <f t="shared" si="17"/>
        <v>2.4014334216600002</v>
      </c>
      <c r="AE49">
        <f t="shared" si="18"/>
        <v>-1.1316488380427108E-6</v>
      </c>
      <c r="AF49">
        <f t="shared" si="19"/>
        <v>2.6436502149749998E-4</v>
      </c>
      <c r="AG49">
        <f t="shared" si="36"/>
        <v>9067.42069722216</v>
      </c>
      <c r="AH49">
        <f t="shared" si="37"/>
        <v>-3821.4629544158879</v>
      </c>
      <c r="AJ49">
        <f t="shared" si="20"/>
        <v>18000</v>
      </c>
      <c r="AK49">
        <f t="shared" si="21"/>
        <v>1463.1967767375002</v>
      </c>
      <c r="AL49">
        <v>1</v>
      </c>
      <c r="AM49">
        <f t="shared" si="22"/>
        <v>1.35363373306875</v>
      </c>
      <c r="AN49">
        <f t="shared" si="38"/>
        <v>7054.5003031283995</v>
      </c>
      <c r="AO49">
        <f t="shared" si="39"/>
        <v>-8086.0128035208245</v>
      </c>
      <c r="AQ49">
        <f t="shared" si="23"/>
        <v>44.247787610619469</v>
      </c>
      <c r="AR49">
        <f t="shared" si="24"/>
        <v>-663.71681415929208</v>
      </c>
      <c r="AT49">
        <f t="shared" si="52"/>
        <v>-2135155.912345848</v>
      </c>
      <c r="AU49">
        <f t="shared" si="53"/>
        <v>-6187290.8589711636</v>
      </c>
      <c r="AV49">
        <f t="shared" si="42"/>
        <v>-1.9030879497935012</v>
      </c>
      <c r="AW49">
        <f t="shared" si="25"/>
        <v>-5028680.9126042146</v>
      </c>
      <c r="AX49">
        <f t="shared" si="26"/>
        <v>-5081830.1822995981</v>
      </c>
      <c r="AY49">
        <f t="shared" si="50"/>
        <v>-2.3509377054834655</v>
      </c>
      <c r="BA49">
        <f t="shared" si="27"/>
        <v>0.91552037317087553</v>
      </c>
      <c r="BB49">
        <f t="shared" si="43"/>
        <v>-0.76663973708202116</v>
      </c>
      <c r="BC49">
        <f t="shared" si="44"/>
        <v>0.44784975568996432</v>
      </c>
      <c r="BD49">
        <f t="shared" si="28"/>
        <v>-154.34009911367932</v>
      </c>
      <c r="BF49">
        <f t="shared" si="29"/>
        <v>17.829688488557561</v>
      </c>
      <c r="BG49">
        <f t="shared" si="30"/>
        <v>-134.521556224558</v>
      </c>
      <c r="BH49">
        <f t="shared" si="45"/>
        <v>45.478443775442003</v>
      </c>
      <c r="BI49">
        <f t="shared" si="46"/>
        <v>45.478443775442003</v>
      </c>
      <c r="BJ49">
        <f t="shared" si="31"/>
        <v>0</v>
      </c>
      <c r="BK49">
        <f t="shared" si="47"/>
        <v>0</v>
      </c>
      <c r="BM49">
        <f t="shared" si="48"/>
        <v>18.596328225639581</v>
      </c>
      <c r="BN49">
        <f t="shared" si="32"/>
        <v>-160.18145711087868</v>
      </c>
      <c r="BQ49" s="56">
        <f t="shared" si="49"/>
        <v>16.135321063203115</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1.0000181914893254</v>
      </c>
      <c r="D50">
        <f t="shared" si="1"/>
        <v>6.0317847366125922E-3</v>
      </c>
      <c r="F50">
        <f t="shared" si="2"/>
        <v>0.47071054605033386</v>
      </c>
      <c r="G50">
        <f t="shared" si="3"/>
        <v>0.29989728423282319</v>
      </c>
      <c r="H50">
        <f t="shared" si="4"/>
        <v>-2.8416953657671771</v>
      </c>
      <c r="J50">
        <f t="shared" si="5"/>
        <v>15</v>
      </c>
      <c r="M50">
        <f t="shared" si="6"/>
        <v>0.19701295216101752</v>
      </c>
      <c r="N50">
        <f t="shared" si="7"/>
        <v>-1.5707963250000001</v>
      </c>
      <c r="O50">
        <f t="shared" si="8"/>
        <v>2.7498055806332591</v>
      </c>
      <c r="P50">
        <f t="shared" si="9"/>
        <v>1.198600193080227</v>
      </c>
      <c r="Q50">
        <f t="shared" si="10"/>
        <v>1.7563535666895773</v>
      </c>
      <c r="R50">
        <f t="shared" si="11"/>
        <v>0.96506743232770853</v>
      </c>
      <c r="S50">
        <f t="shared" si="12"/>
        <v>0.99626192979330463</v>
      </c>
      <c r="T50">
        <f t="shared" si="13"/>
        <v>-8.6491634189898012E-2</v>
      </c>
      <c r="U50">
        <f t="shared" si="14"/>
        <v>0.99998957596071358</v>
      </c>
      <c r="V50">
        <f t="shared" si="15"/>
        <v>-4.5659735865641654E-3</v>
      </c>
      <c r="X50">
        <f t="shared" si="34"/>
        <v>16.512616212329341</v>
      </c>
      <c r="Y50">
        <f t="shared" si="16"/>
        <v>-133.71974877514316</v>
      </c>
      <c r="Z50">
        <f t="shared" si="35"/>
        <v>46.280251224856841</v>
      </c>
      <c r="AC50">
        <v>1</v>
      </c>
      <c r="AD50">
        <f t="shared" si="17"/>
        <v>2.561528983104</v>
      </c>
      <c r="AE50">
        <f t="shared" si="18"/>
        <v>-1.2875649001730401E-6</v>
      </c>
      <c r="AF50">
        <f t="shared" si="19"/>
        <v>2.8198935626399998E-4</v>
      </c>
      <c r="AG50">
        <f t="shared" si="36"/>
        <v>9067.3978059849287</v>
      </c>
      <c r="AH50">
        <f t="shared" si="37"/>
        <v>-3587.6349254961119</v>
      </c>
      <c r="AJ50">
        <f t="shared" si="20"/>
        <v>18000</v>
      </c>
      <c r="AK50">
        <f t="shared" si="21"/>
        <v>1560.7432285200002</v>
      </c>
      <c r="AL50">
        <v>1</v>
      </c>
      <c r="AM50">
        <f t="shared" si="22"/>
        <v>1.4438759819400002</v>
      </c>
      <c r="AN50">
        <f t="shared" si="38"/>
        <v>6565.6331309576926</v>
      </c>
      <c r="AO50">
        <f t="shared" si="39"/>
        <v>-7919.2167554993357</v>
      </c>
      <c r="AQ50">
        <f t="shared" si="23"/>
        <v>38.910505836575872</v>
      </c>
      <c r="AR50">
        <f t="shared" si="24"/>
        <v>-622.56809338521396</v>
      </c>
      <c r="AT50">
        <f t="shared" si="52"/>
        <v>-1880730.0000759866</v>
      </c>
      <c r="AU50">
        <f t="shared" si="53"/>
        <v>-5784669.2537453286</v>
      </c>
      <c r="AV50">
        <f t="shared" si="42"/>
        <v>-1.885139624100173</v>
      </c>
      <c r="AW50">
        <f t="shared" si="25"/>
        <v>-4649853.1796549233</v>
      </c>
      <c r="AX50">
        <f t="shared" si="26"/>
        <v>-4435677.3697615135</v>
      </c>
      <c r="AY50">
        <f t="shared" si="50"/>
        <v>-2.3797634110677213</v>
      </c>
      <c r="BA50">
        <f t="shared" si="27"/>
        <v>0.9465471534596801</v>
      </c>
      <c r="BB50">
        <f t="shared" si="43"/>
        <v>-0.47715492450020874</v>
      </c>
      <c r="BC50">
        <f t="shared" si="44"/>
        <v>0.49462378696754827</v>
      </c>
      <c r="BD50">
        <f t="shared" si="28"/>
        <v>-151.66014452759853</v>
      </c>
      <c r="BF50">
        <f t="shared" si="29"/>
        <v>16.499906836064749</v>
      </c>
      <c r="BG50">
        <f t="shared" si="30"/>
        <v>-134.13170002525402</v>
      </c>
      <c r="BH50">
        <f t="shared" si="45"/>
        <v>45.86829997474598</v>
      </c>
      <c r="BI50">
        <f t="shared" si="46"/>
        <v>45.86829997474598</v>
      </c>
      <c r="BJ50">
        <f t="shared" si="31"/>
        <v>0</v>
      </c>
      <c r="BK50">
        <f t="shared" si="47"/>
        <v>0</v>
      </c>
      <c r="BM50">
        <f t="shared" si="48"/>
        <v>16.977061760564961</v>
      </c>
      <c r="BN50">
        <f t="shared" si="32"/>
        <v>-162.47155549765549</v>
      </c>
      <c r="BQ50" s="56">
        <f t="shared" si="49"/>
        <v>16.424805875784926</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1.0000205364619177</v>
      </c>
      <c r="D51">
        <f t="shared" si="1"/>
        <v>6.4087612638723075E-3</v>
      </c>
      <c r="F51">
        <f t="shared" si="2"/>
        <v>0.39823457181649957</v>
      </c>
      <c r="G51">
        <f t="shared" si="3"/>
        <v>0.26878108940361023</v>
      </c>
      <c r="H51">
        <f t="shared" si="4"/>
        <v>-2.8728115605963902</v>
      </c>
      <c r="J51">
        <f t="shared" si="5"/>
        <v>15</v>
      </c>
      <c r="M51">
        <f t="shared" si="6"/>
        <v>0.18542395497507527</v>
      </c>
      <c r="N51">
        <f t="shared" si="7"/>
        <v>-1.5707963250000001</v>
      </c>
      <c r="O51">
        <f t="shared" si="8"/>
        <v>2.899524126729438</v>
      </c>
      <c r="P51">
        <f t="shared" si="9"/>
        <v>1.2186809354025896</v>
      </c>
      <c r="Q51">
        <f t="shared" si="10"/>
        <v>1.8312615176722957</v>
      </c>
      <c r="R51">
        <f t="shared" si="11"/>
        <v>0.99312852581104516</v>
      </c>
      <c r="S51">
        <f t="shared" si="12"/>
        <v>0.99578311306722289</v>
      </c>
      <c r="T51">
        <f t="shared" si="13"/>
        <v>-9.1867882953870411E-2</v>
      </c>
      <c r="U51">
        <f t="shared" si="14"/>
        <v>0.99998823226061806</v>
      </c>
      <c r="V51">
        <f t="shared" si="15"/>
        <v>-4.8513425898283977E-3</v>
      </c>
      <c r="X51">
        <f t="shared" si="34"/>
        <v>15.352834397490369</v>
      </c>
      <c r="Y51">
        <f t="shared" si="16"/>
        <v>-133.04703904220833</v>
      </c>
      <c r="Z51">
        <f t="shared" si="35"/>
        <v>46.952960957791674</v>
      </c>
      <c r="AC51">
        <v>1</v>
      </c>
      <c r="AD51">
        <f t="shared" si="17"/>
        <v>2.7216245445480003</v>
      </c>
      <c r="AE51">
        <f t="shared" si="18"/>
        <v>-1.4535400630859712E-6</v>
      </c>
      <c r="AF51">
        <f t="shared" si="19"/>
        <v>2.9961369103049997E-4</v>
      </c>
      <c r="AG51">
        <f t="shared" si="36"/>
        <v>9067.3734380206952</v>
      </c>
      <c r="AH51">
        <f t="shared" si="37"/>
        <v>-3381.6204695932447</v>
      </c>
      <c r="AJ51">
        <f t="shared" si="20"/>
        <v>18000</v>
      </c>
      <c r="AK51">
        <f t="shared" si="21"/>
        <v>1658.2896803025001</v>
      </c>
      <c r="AL51">
        <v>1</v>
      </c>
      <c r="AM51">
        <f t="shared" si="22"/>
        <v>1.5341182308112502</v>
      </c>
      <c r="AN51">
        <f t="shared" si="38"/>
        <v>6126.1063336426723</v>
      </c>
      <c r="AO51">
        <f t="shared" si="39"/>
        <v>-7739.8817300269902</v>
      </c>
      <c r="AQ51">
        <f t="shared" si="23"/>
        <v>34.482758620689658</v>
      </c>
      <c r="AR51">
        <f t="shared" si="24"/>
        <v>-586.20689655172418</v>
      </c>
      <c r="AT51">
        <f t="shared" si="52"/>
        <v>-1669661.1912091195</v>
      </c>
      <c r="AU51">
        <f t="shared" si="53"/>
        <v>-5431964.4453774169</v>
      </c>
      <c r="AV51">
        <f t="shared" si="42"/>
        <v>-1.8690072380613092</v>
      </c>
      <c r="AW51">
        <f t="shared" si="25"/>
        <v>-4301962.0151800876</v>
      </c>
      <c r="AX51">
        <f t="shared" si="26"/>
        <v>-3896322.4815874686</v>
      </c>
      <c r="AY51">
        <f t="shared" si="50"/>
        <v>-2.4056327598224576</v>
      </c>
      <c r="BA51">
        <f t="shared" si="27"/>
        <v>0.97908865867068018</v>
      </c>
      <c r="BB51">
        <f t="shared" si="43"/>
        <v>-0.18355960156571674</v>
      </c>
      <c r="BC51">
        <f t="shared" si="44"/>
        <v>0.53662552176114842</v>
      </c>
      <c r="BD51">
        <f t="shared" si="28"/>
        <v>-149.25362238894763</v>
      </c>
      <c r="BF51">
        <f t="shared" si="29"/>
        <v>15.341223147207812</v>
      </c>
      <c r="BG51">
        <f t="shared" si="30"/>
        <v>-133.48640536284881</v>
      </c>
      <c r="BH51">
        <f t="shared" si="45"/>
        <v>46.513594637151186</v>
      </c>
      <c r="BI51">
        <f t="shared" si="46"/>
        <v>46.513594637151186</v>
      </c>
      <c r="BJ51">
        <f t="shared" si="31"/>
        <v>0</v>
      </c>
      <c r="BK51">
        <f t="shared" si="47"/>
        <v>0</v>
      </c>
      <c r="BM51">
        <f t="shared" si="48"/>
        <v>15.524782748773527</v>
      </c>
      <c r="BN51">
        <f t="shared" si="32"/>
        <v>-164.23278297390121</v>
      </c>
      <c r="BQ51" s="56">
        <f t="shared" si="49"/>
        <v>16.71840119871942</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1.0000230235480523</v>
      </c>
      <c r="D52">
        <f t="shared" si="1"/>
        <v>6.7857359696011548E-3</v>
      </c>
      <c r="F52">
        <f t="shared" si="2"/>
        <v>0.34217204852613659</v>
      </c>
      <c r="G52">
        <f t="shared" si="3"/>
        <v>0.24400813370308391</v>
      </c>
      <c r="H52">
        <f t="shared" si="4"/>
        <v>-2.8975845162969165</v>
      </c>
      <c r="J52">
        <f t="shared" si="5"/>
        <v>15</v>
      </c>
      <c r="M52">
        <f t="shared" si="6"/>
        <v>0.17512262414312665</v>
      </c>
      <c r="N52">
        <f t="shared" si="7"/>
        <v>-1.5707963250000001</v>
      </c>
      <c r="O52">
        <f t="shared" si="8"/>
        <v>3.0502968329784799</v>
      </c>
      <c r="P52">
        <f t="shared" si="9"/>
        <v>1.236783253011204</v>
      </c>
      <c r="Q52">
        <f t="shared" si="10"/>
        <v>1.9074975669589627</v>
      </c>
      <c r="R52">
        <f t="shared" si="11"/>
        <v>1.0189656318777249</v>
      </c>
      <c r="S52">
        <f t="shared" si="12"/>
        <v>0.9952760307911529</v>
      </c>
      <c r="T52">
        <f t="shared" si="13"/>
        <v>-9.7238811340614628E-2</v>
      </c>
      <c r="U52">
        <f t="shared" si="14"/>
        <v>0.99998680713007215</v>
      </c>
      <c r="V52">
        <f t="shared" si="15"/>
        <v>-5.136710802945932E-3</v>
      </c>
      <c r="X52">
        <f t="shared" si="34"/>
        <v>14.328639121876325</v>
      </c>
      <c r="Y52">
        <f t="shared" si="16"/>
        <v>-132.25136418139715</v>
      </c>
      <c r="Z52">
        <f t="shared" si="35"/>
        <v>47.74863581860285</v>
      </c>
      <c r="AC52">
        <v>1</v>
      </c>
      <c r="AD52">
        <f t="shared" si="17"/>
        <v>2.8817201059920001</v>
      </c>
      <c r="AE52">
        <f t="shared" si="18"/>
        <v>-1.629574326781504E-6</v>
      </c>
      <c r="AF52">
        <f t="shared" si="19"/>
        <v>3.1723802579699997E-4</v>
      </c>
      <c r="AG52">
        <f t="shared" si="36"/>
        <v>9067.3475933532627</v>
      </c>
      <c r="AH52">
        <f t="shared" si="37"/>
        <v>-3198.7839865687661</v>
      </c>
      <c r="AJ52">
        <f t="shared" si="20"/>
        <v>18000</v>
      </c>
      <c r="AK52">
        <f t="shared" si="21"/>
        <v>1755.8361320850001</v>
      </c>
      <c r="AL52">
        <v>1</v>
      </c>
      <c r="AM52">
        <f t="shared" si="22"/>
        <v>1.6243604796825002</v>
      </c>
      <c r="AN52">
        <f t="shared" si="38"/>
        <v>5730.8895571247167</v>
      </c>
      <c r="AO52">
        <f t="shared" si="39"/>
        <v>-7553.1943779335361</v>
      </c>
      <c r="AQ52">
        <f t="shared" si="23"/>
        <v>30.76923076923077</v>
      </c>
      <c r="AR52">
        <f t="shared" si="24"/>
        <v>-553.84615384615381</v>
      </c>
      <c r="AT52">
        <f t="shared" si="52"/>
        <v>-1492638.8973810622</v>
      </c>
      <c r="AU52">
        <f t="shared" si="53"/>
        <v>-5120339.7128285384</v>
      </c>
      <c r="AV52">
        <f t="shared" si="42"/>
        <v>-1.8544476061358182</v>
      </c>
      <c r="AW52">
        <f t="shared" si="25"/>
        <v>-3983872.0910823848</v>
      </c>
      <c r="AX52">
        <f t="shared" si="26"/>
        <v>-3443114.3111531315</v>
      </c>
      <c r="AY52">
        <f t="shared" si="50"/>
        <v>-2.4288760881095115</v>
      </c>
      <c r="BA52">
        <f t="shared" si="27"/>
        <v>1.0128933214735583</v>
      </c>
      <c r="BB52">
        <f t="shared" si="43"/>
        <v>0.11127415231850839</v>
      </c>
      <c r="BC52">
        <f t="shared" si="44"/>
        <v>0.57442848197369334</v>
      </c>
      <c r="BD52">
        <f t="shared" si="28"/>
        <v>-147.08767231319285</v>
      </c>
      <c r="BF52">
        <f t="shared" si="29"/>
        <v>14.318189908118615</v>
      </c>
      <c r="BG52">
        <f t="shared" si="30"/>
        <v>-132.71824203677451</v>
      </c>
      <c r="BH52">
        <f t="shared" si="45"/>
        <v>47.281757963225488</v>
      </c>
      <c r="BI52">
        <f t="shared" si="46"/>
        <v>47.281757963225488</v>
      </c>
      <c r="BJ52">
        <f t="shared" si="31"/>
        <v>0</v>
      </c>
      <c r="BK52">
        <f t="shared" si="47"/>
        <v>0</v>
      </c>
      <c r="BM52">
        <f t="shared" si="48"/>
        <v>14.206915755800107</v>
      </c>
      <c r="BN52">
        <f t="shared" si="32"/>
        <v>-165.63056972358166</v>
      </c>
      <c r="BQ52" s="56">
        <f t="shared" si="49"/>
        <v>17.013234952603646</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1.0000256527466689</v>
      </c>
      <c r="D53">
        <f t="shared" si="1"/>
        <v>7.1627087466694496E-3</v>
      </c>
      <c r="F53">
        <f t="shared" si="2"/>
        <v>0.29776084449291623</v>
      </c>
      <c r="G53">
        <f t="shared" si="3"/>
        <v>0.22377987120487591</v>
      </c>
      <c r="H53">
        <f t="shared" si="4"/>
        <v>-2.9178127787951245</v>
      </c>
      <c r="J53">
        <f t="shared" si="5"/>
        <v>15</v>
      </c>
      <c r="M53">
        <f t="shared" si="6"/>
        <v>0.16590564392506738</v>
      </c>
      <c r="N53">
        <f t="shared" si="7"/>
        <v>-1.5707963250000001</v>
      </c>
      <c r="O53">
        <f t="shared" si="8"/>
        <v>3.2019747898225432</v>
      </c>
      <c r="P53">
        <f t="shared" si="9"/>
        <v>1.2531755090615311</v>
      </c>
      <c r="Q53">
        <f t="shared" si="10"/>
        <v>1.9849086922989594</v>
      </c>
      <c r="R53">
        <f t="shared" si="11"/>
        <v>1.04280235275264</v>
      </c>
      <c r="S53">
        <f t="shared" si="12"/>
        <v>0.99474081381579404</v>
      </c>
      <c r="T53">
        <f t="shared" si="13"/>
        <v>-0.10260411785216433</v>
      </c>
      <c r="U53">
        <f t="shared" si="14"/>
        <v>0.99998530057012036</v>
      </c>
      <c r="V53">
        <f t="shared" si="15"/>
        <v>-5.422078179442319E-3</v>
      </c>
      <c r="X53">
        <f t="shared" si="34"/>
        <v>13.413862858393477</v>
      </c>
      <c r="Y53">
        <f t="shared" si="16"/>
        <v>-131.40756847258993</v>
      </c>
      <c r="Z53">
        <f t="shared" si="35"/>
        <v>48.592431527410071</v>
      </c>
      <c r="AC53">
        <v>1</v>
      </c>
      <c r="AD53">
        <f t="shared" si="17"/>
        <v>3.041815667436</v>
      </c>
      <c r="AE53">
        <f t="shared" si="18"/>
        <v>-1.8156676912596385E-6</v>
      </c>
      <c r="AF53">
        <f t="shared" si="19"/>
        <v>3.3486236056350002E-4</v>
      </c>
      <c r="AG53">
        <f t="shared" si="36"/>
        <v>9067.320272007888</v>
      </c>
      <c r="AH53">
        <f t="shared" si="37"/>
        <v>-3035.4657918366911</v>
      </c>
      <c r="AJ53">
        <f t="shared" si="20"/>
        <v>18000</v>
      </c>
      <c r="AK53">
        <f t="shared" si="21"/>
        <v>1853.3825838675002</v>
      </c>
      <c r="AL53">
        <v>1</v>
      </c>
      <c r="AM53">
        <f t="shared" si="22"/>
        <v>1.7146027285537502</v>
      </c>
      <c r="AN53">
        <f t="shared" si="38"/>
        <v>5375.267473228424</v>
      </c>
      <c r="AO53">
        <f t="shared" si="39"/>
        <v>-7363.0656924361774</v>
      </c>
      <c r="AQ53">
        <f t="shared" si="23"/>
        <v>27.624309392265193</v>
      </c>
      <c r="AR53">
        <f t="shared" si="24"/>
        <v>-524.86187845303868</v>
      </c>
      <c r="AT53">
        <f t="shared" si="52"/>
        <v>-1342721.8169306421</v>
      </c>
      <c r="AU53">
        <f t="shared" si="53"/>
        <v>-4842943.3966847118</v>
      </c>
      <c r="AV53">
        <f t="shared" si="42"/>
        <v>-1.8412561610967628</v>
      </c>
      <c r="AW53">
        <f t="shared" si="25"/>
        <v>-3693781.8210071428</v>
      </c>
      <c r="AX53">
        <f t="shared" si="26"/>
        <v>-3059879.6455465783</v>
      </c>
      <c r="AY53">
        <f t="shared" si="50"/>
        <v>-2.4497808270724306</v>
      </c>
      <c r="BA53">
        <f t="shared" si="27"/>
        <v>1.0477603737074197</v>
      </c>
      <c r="BB53">
        <f t="shared" si="43"/>
        <v>0.40523938814362492</v>
      </c>
      <c r="BC53">
        <f t="shared" si="44"/>
        <v>0.60852466597566779</v>
      </c>
      <c r="BD53">
        <f t="shared" si="28"/>
        <v>-145.13410487014596</v>
      </c>
      <c r="BF53">
        <f t="shared" si="29"/>
        <v>13.404639133536673</v>
      </c>
      <c r="BG53">
        <f t="shared" si="30"/>
        <v>-131.90206971394002</v>
      </c>
      <c r="BH53">
        <f t="shared" si="45"/>
        <v>48.097930286059977</v>
      </c>
      <c r="BI53">
        <f t="shared" si="46"/>
        <v>48.097930286059977</v>
      </c>
      <c r="BJ53">
        <f t="shared" si="31"/>
        <v>0</v>
      </c>
      <c r="BK53">
        <f t="shared" si="47"/>
        <v>0</v>
      </c>
      <c r="BM53">
        <f t="shared" si="48"/>
        <v>12.999399745393047</v>
      </c>
      <c r="BN53">
        <f t="shared" si="32"/>
        <v>-166.76796484379406</v>
      </c>
      <c r="BQ53" s="56">
        <f t="shared" si="49"/>
        <v>17.307200188428762</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1.0000284240566466</v>
      </c>
      <c r="D54">
        <f t="shared" si="1"/>
        <v>7.5396794879507897E-3</v>
      </c>
      <c r="F54">
        <f t="shared" si="2"/>
        <v>0.26187898417262639</v>
      </c>
      <c r="G54">
        <f t="shared" si="3"/>
        <v>0.20692036821962437</v>
      </c>
      <c r="H54">
        <f t="shared" si="4"/>
        <v>-2.9346722817803759</v>
      </c>
      <c r="J54">
        <f t="shared" si="5"/>
        <v>15</v>
      </c>
      <c r="M54">
        <f t="shared" si="6"/>
        <v>0.15761036172881401</v>
      </c>
      <c r="N54">
        <f t="shared" si="7"/>
        <v>-1.5707963250000001</v>
      </c>
      <c r="O54">
        <f t="shared" si="8"/>
        <v>3.354435200988064</v>
      </c>
      <c r="P54">
        <f t="shared" si="9"/>
        <v>1.2680814041036694</v>
      </c>
      <c r="Q54">
        <f t="shared" si="10"/>
        <v>2.0633626420327209</v>
      </c>
      <c r="R54">
        <f t="shared" si="11"/>
        <v>1.0648381597820324</v>
      </c>
      <c r="S54">
        <f t="shared" si="12"/>
        <v>0.99417759986524012</v>
      </c>
      <c r="T54">
        <f t="shared" si="13"/>
        <v>-0.1079635029159203</v>
      </c>
      <c r="U54">
        <f t="shared" si="14"/>
        <v>0.9999837125818668</v>
      </c>
      <c r="V54">
        <f t="shared" si="15"/>
        <v>-5.7074446728439298E-3</v>
      </c>
      <c r="X54">
        <f t="shared" si="34"/>
        <v>12.588817736892931</v>
      </c>
      <c r="Y54">
        <f t="shared" si="16"/>
        <v>-130.55876482878443</v>
      </c>
      <c r="Z54">
        <f t="shared" si="35"/>
        <v>49.441235171215567</v>
      </c>
      <c r="AC54">
        <v>1</v>
      </c>
      <c r="AD54">
        <f t="shared" si="17"/>
        <v>3.2019112288800007</v>
      </c>
      <c r="AE54">
        <f t="shared" si="18"/>
        <v>-2.0118201565203753E-6</v>
      </c>
      <c r="AF54">
        <f t="shared" si="19"/>
        <v>3.5248669533000001E-4</v>
      </c>
      <c r="AG54">
        <f t="shared" si="36"/>
        <v>9067.2914740112737</v>
      </c>
      <c r="AH54">
        <f t="shared" si="37"/>
        <v>-2888.7381374754518</v>
      </c>
      <c r="AJ54">
        <f t="shared" si="20"/>
        <v>18000</v>
      </c>
      <c r="AK54">
        <f t="shared" si="21"/>
        <v>1950.9290356500001</v>
      </c>
      <c r="AL54">
        <v>1</v>
      </c>
      <c r="AM54">
        <f t="shared" si="22"/>
        <v>1.8048449774250002</v>
      </c>
      <c r="AN54">
        <f t="shared" si="38"/>
        <v>5054.9147173419478</v>
      </c>
      <c r="AO54">
        <f t="shared" si="39"/>
        <v>-7172.4084032563296</v>
      </c>
      <c r="AQ54">
        <f t="shared" si="23"/>
        <v>24.937655860349128</v>
      </c>
      <c r="AR54">
        <f t="shared" si="24"/>
        <v>-498.75311720698255</v>
      </c>
      <c r="AT54">
        <f t="shared" si="52"/>
        <v>-1214650.1564962037</v>
      </c>
      <c r="AU54">
        <f t="shared" si="53"/>
        <v>-4594378.2448304472</v>
      </c>
      <c r="AV54">
        <f t="shared" si="42"/>
        <v>-1.829260298437025</v>
      </c>
      <c r="AW54">
        <f t="shared" si="25"/>
        <v>-3429581.4487499907</v>
      </c>
      <c r="AX54">
        <f t="shared" si="26"/>
        <v>-2733859.0577794565</v>
      </c>
      <c r="AY54">
        <f t="shared" si="50"/>
        <v>-2.4685976023542326</v>
      </c>
      <c r="BA54">
        <f t="shared" si="27"/>
        <v>1.0835273363703717</v>
      </c>
      <c r="BB54">
        <f t="shared" si="43"/>
        <v>0.69679745266535242</v>
      </c>
      <c r="BC54">
        <f t="shared" si="44"/>
        <v>0.63933730391720767</v>
      </c>
      <c r="BD54">
        <f t="shared" si="28"/>
        <v>-143.36867075841377</v>
      </c>
      <c r="BF54">
        <f t="shared" si="29"/>
        <v>12.58088247102798</v>
      </c>
      <c r="BG54">
        <f t="shared" si="30"/>
        <v>-131.08101513655473</v>
      </c>
      <c r="BH54">
        <f t="shared" si="45"/>
        <v>48.918984863445274</v>
      </c>
      <c r="BI54">
        <f t="shared" si="46"/>
        <v>48.918984863445274</v>
      </c>
      <c r="BJ54">
        <f t="shared" si="31"/>
        <v>0</v>
      </c>
      <c r="BK54">
        <f t="shared" si="47"/>
        <v>0</v>
      </c>
      <c r="BM54">
        <f t="shared" si="48"/>
        <v>11.884085018362629</v>
      </c>
      <c r="BN54">
        <f t="shared" si="32"/>
        <v>-167.71234437814095</v>
      </c>
      <c r="BQ54" s="56">
        <f t="shared" si="49"/>
        <v>17.598758252950489</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1.0000313374768039</v>
      </c>
      <c r="D55">
        <f t="shared" si="1"/>
        <v>7.916648086322248E-3</v>
      </c>
      <c r="F55">
        <f t="shared" si="2"/>
        <v>0.23240458500683037</v>
      </c>
      <c r="G55">
        <f t="shared" si="3"/>
        <v>0.19262922415517392</v>
      </c>
      <c r="H55">
        <f t="shared" si="4"/>
        <v>-2.9489634258448261</v>
      </c>
      <c r="J55">
        <f t="shared" si="5"/>
        <v>15</v>
      </c>
      <c r="M55">
        <f t="shared" si="6"/>
        <v>0.15010510640839428</v>
      </c>
      <c r="N55">
        <f t="shared" si="7"/>
        <v>-1.5707963250000001</v>
      </c>
      <c r="O55">
        <f t="shared" si="8"/>
        <v>3.507576037405987</v>
      </c>
      <c r="P55">
        <f t="shared" si="9"/>
        <v>1.2816885233944355</v>
      </c>
      <c r="Q55">
        <f t="shared" si="10"/>
        <v>2.1427448740508552</v>
      </c>
      <c r="R55">
        <f t="shared" si="11"/>
        <v>1.0852505584222658</v>
      </c>
      <c r="S55">
        <f t="shared" si="12"/>
        <v>0.99358653343988534</v>
      </c>
      <c r="T55">
        <f t="shared" si="13"/>
        <v>-0.1133166689806699</v>
      </c>
      <c r="U55">
        <f t="shared" si="14"/>
        <v>0.99998204316647521</v>
      </c>
      <c r="V55">
        <f t="shared" si="15"/>
        <v>-5.9928102366779952E-3</v>
      </c>
      <c r="X55">
        <f t="shared" si="34"/>
        <v>11.838409687919329</v>
      </c>
      <c r="Y55">
        <f t="shared" si="16"/>
        <v>-129.72987762390105</v>
      </c>
      <c r="Z55">
        <f t="shared" si="35"/>
        <v>50.270122376098954</v>
      </c>
      <c r="AC55">
        <v>1</v>
      </c>
      <c r="AD55">
        <f t="shared" si="17"/>
        <v>3.3620067903240001</v>
      </c>
      <c r="AE55">
        <f t="shared" si="18"/>
        <v>-2.2180317225637138E-6</v>
      </c>
      <c r="AF55">
        <f t="shared" si="19"/>
        <v>3.7011103009649995E-4</v>
      </c>
      <c r="AG55">
        <f t="shared" si="36"/>
        <v>9067.2611993915543</v>
      </c>
      <c r="AH55">
        <f t="shared" si="37"/>
        <v>-2756.2309415935142</v>
      </c>
      <c r="AJ55">
        <f t="shared" si="20"/>
        <v>18000</v>
      </c>
      <c r="AK55">
        <f t="shared" si="21"/>
        <v>2048.4754874325004</v>
      </c>
      <c r="AL55">
        <v>1</v>
      </c>
      <c r="AM55">
        <f t="shared" si="22"/>
        <v>1.8950872262962501</v>
      </c>
      <c r="AN55">
        <f t="shared" si="38"/>
        <v>4765.921365827412</v>
      </c>
      <c r="AO55">
        <f t="shared" si="39"/>
        <v>-6983.3612144794051</v>
      </c>
      <c r="AQ55">
        <f t="shared" si="23"/>
        <v>22.624434389140273</v>
      </c>
      <c r="AR55">
        <f t="shared" si="24"/>
        <v>-475.11312217194569</v>
      </c>
      <c r="AT55">
        <f t="shared" si="52"/>
        <v>-1104379.8319925845</v>
      </c>
      <c r="AU55">
        <f t="shared" si="53"/>
        <v>-4370332.9440908637</v>
      </c>
      <c r="AV55">
        <f t="shared" si="42"/>
        <v>-1.818313837155052</v>
      </c>
      <c r="AW55">
        <f t="shared" si="25"/>
        <v>-3189070.5490150838</v>
      </c>
      <c r="AX55">
        <f t="shared" si="26"/>
        <v>-2454916.5631417832</v>
      </c>
      <c r="AY55">
        <f t="shared" si="50"/>
        <v>-2.4855454009960192</v>
      </c>
      <c r="BA55">
        <f t="shared" si="27"/>
        <v>1.1200610808490175</v>
      </c>
      <c r="BB55">
        <f t="shared" si="43"/>
        <v>0.98483413826716759</v>
      </c>
      <c r="BC55">
        <f t="shared" si="44"/>
        <v>0.66723156384096716</v>
      </c>
      <c r="BD55">
        <f t="shared" si="28"/>
        <v>-141.77044739031521</v>
      </c>
      <c r="BF55">
        <f t="shared" si="29"/>
        <v>11.831825345095886</v>
      </c>
      <c r="BG55">
        <f t="shared" si="30"/>
        <v>-130.28001529897793</v>
      </c>
      <c r="BH55">
        <f t="shared" si="45"/>
        <v>49.719984701022071</v>
      </c>
      <c r="BI55">
        <f t="shared" si="46"/>
        <v>49.719984701022071</v>
      </c>
      <c r="BJ55">
        <f t="shared" si="31"/>
        <v>0</v>
      </c>
      <c r="BK55">
        <f t="shared" si="47"/>
        <v>0</v>
      </c>
      <c r="BM55">
        <f t="shared" si="48"/>
        <v>10.846991206828719</v>
      </c>
      <c r="BN55">
        <f t="shared" si="32"/>
        <v>-168.50956790866272</v>
      </c>
      <c r="BQ55" s="56">
        <f t="shared" si="49"/>
        <v>17.886794938552303</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1.000034393005899</v>
      </c>
      <c r="D56">
        <f t="shared" si="1"/>
        <v>8.2936144346645538E-3</v>
      </c>
      <c r="F56">
        <f t="shared" si="2"/>
        <v>0.20785034548532225</v>
      </c>
      <c r="G56">
        <f t="shared" si="3"/>
        <v>0.18034294606501414</v>
      </c>
      <c r="H56">
        <f t="shared" si="4"/>
        <v>-2.9612497039349859</v>
      </c>
      <c r="J56">
        <f t="shared" si="5"/>
        <v>15</v>
      </c>
      <c r="M56">
        <f t="shared" si="6"/>
        <v>0.14328214702619455</v>
      </c>
      <c r="N56">
        <f t="shared" si="7"/>
        <v>-1.5707963250000001</v>
      </c>
      <c r="O56">
        <f t="shared" si="8"/>
        <v>3.6613119201086488</v>
      </c>
      <c r="P56">
        <f t="shared" si="9"/>
        <v>1.2941550858439501</v>
      </c>
      <c r="Q56">
        <f t="shared" si="10"/>
        <v>2.2229559431011809</v>
      </c>
      <c r="R56">
        <f t="shared" si="11"/>
        <v>1.1041973018185738</v>
      </c>
      <c r="S56">
        <f t="shared" si="12"/>
        <v>0.99296776571500656</v>
      </c>
      <c r="T56">
        <f t="shared" si="13"/>
        <v>-0.11866332061090644</v>
      </c>
      <c r="U56">
        <f t="shared" si="14"/>
        <v>0.99998029232516916</v>
      </c>
      <c r="V56">
        <f t="shared" si="15"/>
        <v>-6.2781748244726552E-3</v>
      </c>
      <c r="X56">
        <f t="shared" si="34"/>
        <v>11.150864064763832</v>
      </c>
      <c r="Y56">
        <f t="shared" si="16"/>
        <v>-128.93507183662774</v>
      </c>
      <c r="Z56">
        <f t="shared" si="35"/>
        <v>51.064928163372258</v>
      </c>
      <c r="AC56">
        <v>1</v>
      </c>
      <c r="AD56">
        <f t="shared" si="17"/>
        <v>3.5221023517679999</v>
      </c>
      <c r="AE56">
        <f t="shared" si="18"/>
        <v>-2.434302389389654E-6</v>
      </c>
      <c r="AF56">
        <f t="shared" si="19"/>
        <v>3.8773536486299995E-4</v>
      </c>
      <c r="AG56">
        <f t="shared" si="36"/>
        <v>9067.2294481783192</v>
      </c>
      <c r="AH56">
        <f t="shared" si="37"/>
        <v>-2636.0050460498423</v>
      </c>
      <c r="AJ56">
        <f t="shared" si="20"/>
        <v>18000</v>
      </c>
      <c r="AK56">
        <f t="shared" si="21"/>
        <v>2146.0219392150002</v>
      </c>
      <c r="AL56">
        <v>1</v>
      </c>
      <c r="AM56">
        <f t="shared" si="22"/>
        <v>1.9853294751675001</v>
      </c>
      <c r="AN56">
        <f t="shared" si="38"/>
        <v>4504.788300982993</v>
      </c>
      <c r="AO56">
        <f t="shared" si="39"/>
        <v>-6797.4670541162595</v>
      </c>
      <c r="AQ56">
        <f t="shared" si="23"/>
        <v>20.618556701030929</v>
      </c>
      <c r="AR56">
        <f t="shared" si="24"/>
        <v>-453.60824742268039</v>
      </c>
      <c r="AT56">
        <f t="shared" si="52"/>
        <v>-1008760.4446374889</v>
      </c>
      <c r="AU56">
        <f t="shared" si="53"/>
        <v>-4167320.6784736668</v>
      </c>
      <c r="AV56">
        <f t="shared" si="42"/>
        <v>-1.8082924631487385</v>
      </c>
      <c r="AW56">
        <f t="shared" si="25"/>
        <v>-2970086.373221443</v>
      </c>
      <c r="AX56">
        <f t="shared" si="26"/>
        <v>-2214947.1140310802</v>
      </c>
      <c r="AY56">
        <f t="shared" si="50"/>
        <v>-2.5008159728477106</v>
      </c>
      <c r="BA56">
        <f t="shared" si="27"/>
        <v>1.1572513145186156</v>
      </c>
      <c r="BB56">
        <f t="shared" si="43"/>
        <v>1.268553655380948</v>
      </c>
      <c r="BC56">
        <f t="shared" si="44"/>
        <v>0.69252350969897214</v>
      </c>
      <c r="BD56">
        <f t="shared" si="28"/>
        <v>-140.32132563532227</v>
      </c>
      <c r="BF56">
        <f t="shared" si="29"/>
        <v>11.145692579606319</v>
      </c>
      <c r="BG56">
        <f t="shared" si="30"/>
        <v>-129.51324684447641</v>
      </c>
      <c r="BH56">
        <f t="shared" si="45"/>
        <v>50.486753155523587</v>
      </c>
      <c r="BI56">
        <f t="shared" si="46"/>
        <v>50.486753155523587</v>
      </c>
      <c r="BJ56">
        <f t="shared" si="31"/>
        <v>0</v>
      </c>
      <c r="BK56">
        <f t="shared" si="47"/>
        <v>0</v>
      </c>
      <c r="BM56">
        <f t="shared" si="48"/>
        <v>9.8771389242253704</v>
      </c>
      <c r="BN56">
        <f t="shared" si="32"/>
        <v>-169.19192120915417</v>
      </c>
      <c r="BQ56" s="56">
        <f t="shared" si="49"/>
        <v>18.170514455666083</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1.0000375906426286</v>
      </c>
      <c r="D57">
        <f t="shared" si="1"/>
        <v>8.6705784258622673E-3</v>
      </c>
      <c r="F57">
        <f t="shared" si="2"/>
        <v>0.18714581267537794</v>
      </c>
      <c r="G57">
        <f t="shared" si="3"/>
        <v>0.1696533020369744</v>
      </c>
      <c r="H57">
        <f t="shared" si="4"/>
        <v>-2.9719393479630258</v>
      </c>
      <c r="J57">
        <f t="shared" si="5"/>
        <v>15</v>
      </c>
      <c r="M57">
        <f t="shared" si="6"/>
        <v>0.13705248845983825</v>
      </c>
      <c r="N57">
        <f t="shared" si="7"/>
        <v>-1.5707963250000001</v>
      </c>
      <c r="O57">
        <f t="shared" si="8"/>
        <v>3.8155709234743376</v>
      </c>
      <c r="P57">
        <f t="shared" si="9"/>
        <v>1.3056152948424324</v>
      </c>
      <c r="Q57">
        <f t="shared" si="10"/>
        <v>2.3039092824217686</v>
      </c>
      <c r="R57">
        <f t="shared" si="11"/>
        <v>1.1218185291915388</v>
      </c>
      <c r="S57">
        <f t="shared" si="12"/>
        <v>0.99232145443516873</v>
      </c>
      <c r="T57">
        <f t="shared" si="13"/>
        <v>-0.12400316457937843</v>
      </c>
      <c r="U57">
        <f t="shared" si="14"/>
        <v>0.99997846005923163</v>
      </c>
      <c r="V57">
        <f t="shared" si="15"/>
        <v>-6.5635383897570052E-3</v>
      </c>
      <c r="X57">
        <f t="shared" si="34"/>
        <v>10.516851107710341</v>
      </c>
      <c r="Y57">
        <f t="shared" si="16"/>
        <v>-128.18200196165441</v>
      </c>
      <c r="Z57">
        <f t="shared" si="35"/>
        <v>51.817998038345593</v>
      </c>
      <c r="AC57">
        <v>1</v>
      </c>
      <c r="AD57">
        <f t="shared" si="17"/>
        <v>3.6821979132120002</v>
      </c>
      <c r="AE57">
        <f t="shared" si="18"/>
        <v>-2.6606321569981963E-6</v>
      </c>
      <c r="AF57">
        <f t="shared" si="19"/>
        <v>4.0535969962949994E-4</v>
      </c>
      <c r="AG57">
        <f t="shared" si="36"/>
        <v>9067.1962204025858</v>
      </c>
      <c r="AH57">
        <f t="shared" si="37"/>
        <v>-2526.4585373777131</v>
      </c>
      <c r="AJ57">
        <f t="shared" si="20"/>
        <v>18000</v>
      </c>
      <c r="AK57">
        <f t="shared" si="21"/>
        <v>2243.5683909975</v>
      </c>
      <c r="AL57">
        <v>1</v>
      </c>
      <c r="AM57">
        <f t="shared" si="22"/>
        <v>2.0755717240387503</v>
      </c>
      <c r="AN57">
        <f t="shared" si="38"/>
        <v>4268.4053746281716</v>
      </c>
      <c r="AO57">
        <f t="shared" si="39"/>
        <v>-6615.8131113157624</v>
      </c>
      <c r="AQ57">
        <f t="shared" si="23"/>
        <v>18.867924528301888</v>
      </c>
      <c r="AR57">
        <f t="shared" si="24"/>
        <v>-433.96226415094338</v>
      </c>
      <c r="AT57">
        <f t="shared" si="52"/>
        <v>-925308.49319405295</v>
      </c>
      <c r="AU57">
        <f t="shared" si="53"/>
        <v>-3982490.0303139091</v>
      </c>
      <c r="AV57">
        <f t="shared" si="42"/>
        <v>-1.7990900017455869</v>
      </c>
      <c r="AW57">
        <f t="shared" si="25"/>
        <v>-2770575.8561956952</v>
      </c>
      <c r="AX57">
        <f t="shared" si="26"/>
        <v>-2007428.7494530312</v>
      </c>
      <c r="AY57">
        <f t="shared" si="50"/>
        <v>-2.5145775889714583</v>
      </c>
      <c r="BA57">
        <f t="shared" si="27"/>
        <v>1.1950057489450074</v>
      </c>
      <c r="BB57">
        <f t="shared" si="43"/>
        <v>1.5473998919440142</v>
      </c>
      <c r="BC57">
        <f t="shared" si="44"/>
        <v>0.71548758722587147</v>
      </c>
      <c r="BD57">
        <f t="shared" si="28"/>
        <v>-139.00558091111625</v>
      </c>
      <c r="BF57">
        <f t="shared" si="29"/>
        <v>10.513153862417619</v>
      </c>
      <c r="BG57">
        <f t="shared" si="30"/>
        <v>-128.78837516252545</v>
      </c>
      <c r="BH57">
        <f t="shared" si="45"/>
        <v>51.211624837474545</v>
      </c>
      <c r="BI57">
        <f t="shared" si="46"/>
        <v>51.211624837474545</v>
      </c>
      <c r="BJ57">
        <f t="shared" si="31"/>
        <v>0</v>
      </c>
      <c r="BK57">
        <f t="shared" si="47"/>
        <v>0</v>
      </c>
      <c r="BM57">
        <f t="shared" si="48"/>
        <v>8.9657539704736067</v>
      </c>
      <c r="BN57">
        <f t="shared" si="32"/>
        <v>-169.78279425140917</v>
      </c>
      <c r="BQ57" s="56">
        <f t="shared" si="49"/>
        <v>18.449360692229149</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1.0000409303856304</v>
      </c>
      <c r="D58">
        <f t="shared" si="1"/>
        <v>9.0475399528039697E-3</v>
      </c>
      <c r="F58">
        <f t="shared" si="2"/>
        <v>0.16950273029680768</v>
      </c>
      <c r="G58">
        <f t="shared" si="3"/>
        <v>0.16025718925526197</v>
      </c>
      <c r="H58">
        <f t="shared" si="4"/>
        <v>-2.9813354607447384</v>
      </c>
      <c r="J58">
        <f t="shared" si="5"/>
        <v>15</v>
      </c>
      <c r="M58">
        <f t="shared" si="6"/>
        <v>0.131341968107345</v>
      </c>
      <c r="N58">
        <f t="shared" si="7"/>
        <v>-1.5707963250000001</v>
      </c>
      <c r="O58">
        <f t="shared" si="8"/>
        <v>3.9702920730576081</v>
      </c>
      <c r="P58">
        <f t="shared" si="9"/>
        <v>1.3161836010632308</v>
      </c>
      <c r="Q58">
        <f t="shared" si="10"/>
        <v>2.3855293260096802</v>
      </c>
      <c r="R58">
        <f t="shared" si="11"/>
        <v>1.1382387612850602</v>
      </c>
      <c r="S58">
        <f t="shared" si="12"/>
        <v>0.9916477638045873</v>
      </c>
      <c r="T58">
        <f t="shared" si="13"/>
        <v>-0.12933590995780067</v>
      </c>
      <c r="U58">
        <f t="shared" si="14"/>
        <v>0.99997654637000577</v>
      </c>
      <c r="V58">
        <f t="shared" si="15"/>
        <v>-6.8489008860611392E-3</v>
      </c>
      <c r="X58">
        <f t="shared" si="34"/>
        <v>9.9288743958882311</v>
      </c>
      <c r="Y58">
        <f t="shared" si="16"/>
        <v>-127.47432579196763</v>
      </c>
      <c r="Z58">
        <f t="shared" si="35"/>
        <v>52.52567420803237</v>
      </c>
      <c r="AC58">
        <v>1</v>
      </c>
      <c r="AD58">
        <f t="shared" si="17"/>
        <v>3.842293474656</v>
      </c>
      <c r="AE58">
        <f t="shared" si="18"/>
        <v>-2.8970210253893407E-6</v>
      </c>
      <c r="AF58">
        <f t="shared" si="19"/>
        <v>4.2298403439600005E-4</v>
      </c>
      <c r="AG58">
        <f t="shared" si="36"/>
        <v>9067.1615160968322</v>
      </c>
      <c r="AH58">
        <f t="shared" si="37"/>
        <v>-2426.2564874775771</v>
      </c>
      <c r="AJ58">
        <f t="shared" si="20"/>
        <v>18000</v>
      </c>
      <c r="AK58">
        <f t="shared" si="21"/>
        <v>2341.1148427800003</v>
      </c>
      <c r="AL58">
        <v>1</v>
      </c>
      <c r="AM58">
        <f t="shared" si="22"/>
        <v>2.1658139729100001</v>
      </c>
      <c r="AN58">
        <f t="shared" si="38"/>
        <v>4054.0207474839135</v>
      </c>
      <c r="AO58">
        <f t="shared" si="39"/>
        <v>-6439.139938587703</v>
      </c>
      <c r="AQ58">
        <f t="shared" si="23"/>
        <v>17.331022530329289</v>
      </c>
      <c r="AR58">
        <f t="shared" si="24"/>
        <v>-415.94454072790296</v>
      </c>
      <c r="AT58">
        <f t="shared" si="52"/>
        <v>-852044.9598503469</v>
      </c>
      <c r="AU58">
        <f t="shared" si="53"/>
        <v>-3813485.8383674445</v>
      </c>
      <c r="AV58">
        <f t="shared" si="42"/>
        <v>-1.7906153743140349</v>
      </c>
      <c r="AW58">
        <f t="shared" si="25"/>
        <v>-2588632.3153045336</v>
      </c>
      <c r="AX58">
        <f t="shared" si="26"/>
        <v>-1827081.5673540058</v>
      </c>
      <c r="AY58">
        <f t="shared" si="50"/>
        <v>-2.5269782539917167</v>
      </c>
      <c r="BA58">
        <f t="shared" si="27"/>
        <v>1.2332464593428527</v>
      </c>
      <c r="BB58">
        <f t="shared" si="43"/>
        <v>1.8209975454840026</v>
      </c>
      <c r="BC58">
        <f t="shared" si="44"/>
        <v>0.73636287967768177</v>
      </c>
      <c r="BD58">
        <f t="shared" si="28"/>
        <v>-137.80951475615953</v>
      </c>
      <c r="BF58">
        <f t="shared" si="29"/>
        <v>9.926712197628957</v>
      </c>
      <c r="BG58">
        <f t="shared" si="30"/>
        <v>-128.10906830984769</v>
      </c>
      <c r="BH58">
        <f t="shared" si="45"/>
        <v>51.890931690152314</v>
      </c>
      <c r="BI58">
        <f t="shared" si="46"/>
        <v>51.890931690152314</v>
      </c>
      <c r="BJ58">
        <f t="shared" si="31"/>
        <v>0</v>
      </c>
      <c r="BK58">
        <f t="shared" si="47"/>
        <v>0</v>
      </c>
      <c r="BM58">
        <f t="shared" si="48"/>
        <v>8.1057146521449557</v>
      </c>
      <c r="BN58">
        <f t="shared" si="32"/>
        <v>-170.29955355368818</v>
      </c>
      <c r="BQ58" s="56">
        <f t="shared" si="49"/>
        <v>18.72295834576914</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1.0000444122334802</v>
      </c>
      <c r="D59">
        <f t="shared" si="1"/>
        <v>9.4244989083824473E-3</v>
      </c>
      <c r="F59">
        <f t="shared" si="2"/>
        <v>0.15432897169454141</v>
      </c>
      <c r="G59">
        <f t="shared" si="3"/>
        <v>0.15192472595774376</v>
      </c>
      <c r="H59">
        <f t="shared" si="4"/>
        <v>-2.9896679240422563</v>
      </c>
      <c r="J59">
        <f t="shared" si="5"/>
        <v>15</v>
      </c>
      <c r="M59">
        <f t="shared" si="6"/>
        <v>0.12608828938305119</v>
      </c>
      <c r="N59">
        <f t="shared" si="7"/>
        <v>-1.5707963250000001</v>
      </c>
      <c r="O59">
        <f t="shared" si="8"/>
        <v>4.1254233717636168</v>
      </c>
      <c r="P59">
        <f t="shared" si="9"/>
        <v>1.3259581162503344</v>
      </c>
      <c r="Q59">
        <f t="shared" si="10"/>
        <v>2.4677499216569516</v>
      </c>
      <c r="R59">
        <f t="shared" si="11"/>
        <v>1.1535687209963039</v>
      </c>
      <c r="S59">
        <f t="shared" si="12"/>
        <v>0.99094686437359758</v>
      </c>
      <c r="T59">
        <f t="shared" si="13"/>
        <v>-0.13466126820566263</v>
      </c>
      <c r="U59">
        <f t="shared" si="14"/>
        <v>0.9999745512588939</v>
      </c>
      <c r="V59">
        <f t="shared" si="15"/>
        <v>-7.1342622669161929E-3</v>
      </c>
      <c r="X59">
        <f t="shared" si="34"/>
        <v>9.3808349738179775</v>
      </c>
      <c r="Y59">
        <f t="shared" si="16"/>
        <v>-126.81323271009263</v>
      </c>
      <c r="Z59">
        <f t="shared" si="35"/>
        <v>53.186767289907365</v>
      </c>
      <c r="AC59">
        <v>1</v>
      </c>
      <c r="AD59">
        <f t="shared" si="17"/>
        <v>4.0023890361000003</v>
      </c>
      <c r="AE59">
        <f t="shared" si="18"/>
        <v>-3.1434689945630864E-6</v>
      </c>
      <c r="AF59">
        <f t="shared" si="19"/>
        <v>4.4060836916249999E-4</v>
      </c>
      <c r="AG59">
        <f t="shared" si="36"/>
        <v>9067.1253352949661</v>
      </c>
      <c r="AH59">
        <f t="shared" si="37"/>
        <v>-2334.2775565436364</v>
      </c>
      <c r="AJ59">
        <f t="shared" si="20"/>
        <v>18000</v>
      </c>
      <c r="AK59">
        <f t="shared" si="21"/>
        <v>2438.6612945625002</v>
      </c>
      <c r="AL59">
        <v>1</v>
      </c>
      <c r="AM59">
        <f t="shared" si="22"/>
        <v>2.2560562217812503</v>
      </c>
      <c r="AN59">
        <f t="shared" si="38"/>
        <v>3859.2066782965303</v>
      </c>
      <c r="AO59">
        <f t="shared" si="39"/>
        <v>-6267.9259431481396</v>
      </c>
      <c r="AQ59">
        <f t="shared" si="23"/>
        <v>15.974440894568691</v>
      </c>
      <c r="AR59">
        <f t="shared" si="24"/>
        <v>-399.36102236421726</v>
      </c>
      <c r="AT59">
        <f t="shared" si="52"/>
        <v>-787377.21371079783</v>
      </c>
      <c r="AU59">
        <f t="shared" si="53"/>
        <v>-3658345.2226664186</v>
      </c>
      <c r="AV59">
        <f t="shared" si="42"/>
        <v>-1.7827901124830847</v>
      </c>
      <c r="AW59">
        <f t="shared" si="25"/>
        <v>-2422510.3411583956</v>
      </c>
      <c r="AX59">
        <f t="shared" si="26"/>
        <v>-1669606.2542855123</v>
      </c>
      <c r="AY59">
        <f t="shared" si="50"/>
        <v>-2.5381484528161957</v>
      </c>
      <c r="BA59">
        <f t="shared" si="27"/>
        <v>1.2719071026873363</v>
      </c>
      <c r="BB59">
        <f t="shared" si="43"/>
        <v>2.0891078510342971</v>
      </c>
      <c r="BC59">
        <f t="shared" si="44"/>
        <v>0.755358340333111</v>
      </c>
      <c r="BD59">
        <f t="shared" si="28"/>
        <v>-136.72115502945297</v>
      </c>
      <c r="BF59">
        <f t="shared" si="29"/>
        <v>9.3802680325340138</v>
      </c>
      <c r="BG59">
        <f t="shared" si="30"/>
        <v>-127.47652540635316</v>
      </c>
      <c r="BH59">
        <f t="shared" si="45"/>
        <v>52.523474593646839</v>
      </c>
      <c r="BI59">
        <f t="shared" si="46"/>
        <v>52.523474593646839</v>
      </c>
      <c r="BJ59">
        <f t="shared" si="31"/>
        <v>0</v>
      </c>
      <c r="BK59">
        <f t="shared" si="47"/>
        <v>0</v>
      </c>
      <c r="BM59">
        <f t="shared" si="48"/>
        <v>7.291160181499718</v>
      </c>
      <c r="BN59">
        <f t="shared" si="32"/>
        <v>-170.75537037690017</v>
      </c>
      <c r="BQ59" s="56">
        <f t="shared" si="49"/>
        <v>18.991068651319434</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1.0000480361846937</v>
      </c>
      <c r="D60">
        <f t="shared" si="1"/>
        <v>9.80145518549487E-3</v>
      </c>
      <c r="F60">
        <f t="shared" si="2"/>
        <v>0.14117190330770482</v>
      </c>
      <c r="G60">
        <f t="shared" si="3"/>
        <v>0.14447829754577868</v>
      </c>
      <c r="H60">
        <f t="shared" si="4"/>
        <v>-2.9971143524542216</v>
      </c>
      <c r="J60">
        <f t="shared" si="5"/>
        <v>15</v>
      </c>
      <c r="M60">
        <f t="shared" si="6"/>
        <v>0.12123873979139538</v>
      </c>
      <c r="N60">
        <f t="shared" si="7"/>
        <v>-1.5707963250000001</v>
      </c>
      <c r="O60">
        <f t="shared" si="8"/>
        <v>4.2809202310707724</v>
      </c>
      <c r="P60">
        <f t="shared" si="9"/>
        <v>1.3350233619551086</v>
      </c>
      <c r="Q60">
        <f t="shared" si="10"/>
        <v>2.5505129902406418</v>
      </c>
      <c r="R60">
        <f t="shared" si="11"/>
        <v>1.1679069695236548</v>
      </c>
      <c r="S60">
        <f t="shared" si="12"/>
        <v>0.99021893292138263</v>
      </c>
      <c r="T60">
        <f t="shared" si="13"/>
        <v>-0.13997895325707199</v>
      </c>
      <c r="U60">
        <f t="shared" si="14"/>
        <v>0.99997247472735795</v>
      </c>
      <c r="V60">
        <f t="shared" si="15"/>
        <v>-7.4196224858543965E-3</v>
      </c>
      <c r="X60">
        <f t="shared" si="34"/>
        <v>8.8677150130224298</v>
      </c>
      <c r="Y60">
        <f t="shared" si="16"/>
        <v>-126.19839302715459</v>
      </c>
      <c r="Z60">
        <f t="shared" si="35"/>
        <v>53.801606972845406</v>
      </c>
      <c r="AC60">
        <v>1</v>
      </c>
      <c r="AD60">
        <f t="shared" si="17"/>
        <v>4.1624845975440001</v>
      </c>
      <c r="AE60">
        <f t="shared" si="18"/>
        <v>-3.3999760645194345E-6</v>
      </c>
      <c r="AF60">
        <f t="shared" si="19"/>
        <v>4.5823270392899998E-4</v>
      </c>
      <c r="AG60">
        <f t="shared" si="36"/>
        <v>9067.0876780323379</v>
      </c>
      <c r="AH60">
        <f t="shared" si="37"/>
        <v>-2249.5729183919811</v>
      </c>
      <c r="AJ60">
        <f t="shared" si="20"/>
        <v>18000</v>
      </c>
      <c r="AK60">
        <f t="shared" si="21"/>
        <v>2536.2077463450005</v>
      </c>
      <c r="AL60">
        <v>1</v>
      </c>
      <c r="AM60">
        <f t="shared" si="22"/>
        <v>2.3462984706525001</v>
      </c>
      <c r="AN60">
        <f t="shared" si="38"/>
        <v>3681.8249615084419</v>
      </c>
      <c r="AO60">
        <f t="shared" si="39"/>
        <v>-6102.4525300524565</v>
      </c>
      <c r="AQ60">
        <f t="shared" si="23"/>
        <v>14.771048744460856</v>
      </c>
      <c r="AR60">
        <f t="shared" si="24"/>
        <v>-384.04726735598229</v>
      </c>
      <c r="AT60">
        <f t="shared" si="52"/>
        <v>-730011.93796394649</v>
      </c>
      <c r="AU60">
        <f t="shared" si="53"/>
        <v>-3515418.7968572048</v>
      </c>
      <c r="AV60">
        <f t="shared" si="42"/>
        <v>-1.775546324099351</v>
      </c>
      <c r="AW60">
        <f t="shared" si="25"/>
        <v>-2270627.533713825</v>
      </c>
      <c r="AX60">
        <f t="shared" si="26"/>
        <v>-1531482.3135544518</v>
      </c>
      <c r="AY60">
        <f t="shared" si="50"/>
        <v>-2.5482034999971916</v>
      </c>
      <c r="BA60">
        <f t="shared" si="27"/>
        <v>1.3109307648452717</v>
      </c>
      <c r="BB60">
        <f t="shared" si="43"/>
        <v>2.3515951116102016</v>
      </c>
      <c r="BC60">
        <f t="shared" si="44"/>
        <v>0.77265717589784066</v>
      </c>
      <c r="BD60">
        <f t="shared" si="28"/>
        <v>-135.7300047599706</v>
      </c>
      <c r="BF60">
        <f t="shared" si="29"/>
        <v>8.8688029196525857</v>
      </c>
      <c r="BG60">
        <f t="shared" si="30"/>
        <v>-126.89042605404602</v>
      </c>
      <c r="BH60">
        <f t="shared" si="45"/>
        <v>53.109573945953983</v>
      </c>
      <c r="BI60">
        <f t="shared" si="46"/>
        <v>53.109573945953983</v>
      </c>
      <c r="BJ60">
        <f t="shared" si="31"/>
        <v>0</v>
      </c>
      <c r="BK60">
        <f t="shared" si="47"/>
        <v>0</v>
      </c>
      <c r="BM60">
        <f t="shared" si="48"/>
        <v>6.5172078080423832</v>
      </c>
      <c r="BN60">
        <f t="shared" si="32"/>
        <v>-171.16042129407541</v>
      </c>
      <c r="BQ60" s="56">
        <f t="shared" si="49"/>
        <v>19.253555911895337</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1.0000518022377261</v>
      </c>
      <c r="D61">
        <f t="shared" si="1"/>
        <v>1.017840867704297E-2</v>
      </c>
      <c r="F61">
        <f t="shared" si="2"/>
        <v>0.12968014363674324</v>
      </c>
      <c r="G61">
        <f t="shared" si="3"/>
        <v>0.13777841391881471</v>
      </c>
      <c r="H61">
        <f t="shared" si="4"/>
        <v>-3.0038142360811855</v>
      </c>
      <c r="J61">
        <f t="shared" si="5"/>
        <v>15</v>
      </c>
      <c r="M61">
        <f t="shared" si="6"/>
        <v>0.11674841609541776</v>
      </c>
      <c r="N61">
        <f t="shared" si="7"/>
        <v>-1.5707963250000001</v>
      </c>
      <c r="O61">
        <f t="shared" si="8"/>
        <v>4.4367442151736372</v>
      </c>
      <c r="P61">
        <f t="shared" si="9"/>
        <v>1.3434524949688655</v>
      </c>
      <c r="Q61">
        <f t="shared" si="10"/>
        <v>2.6337673925191867</v>
      </c>
      <c r="R61">
        <f t="shared" si="11"/>
        <v>1.181341361544973</v>
      </c>
      <c r="S61">
        <f t="shared" si="12"/>
        <v>0.98946415233511109</v>
      </c>
      <c r="T61">
        <f t="shared" si="13"/>
        <v>-0.14528868160557448</v>
      </c>
      <c r="U61">
        <f t="shared" si="14"/>
        <v>0.99997031677692005</v>
      </c>
      <c r="V61">
        <f t="shared" si="15"/>
        <v>-7.7049814964091114E-3</v>
      </c>
      <c r="X61">
        <f t="shared" si="34"/>
        <v>8.3853443500378848</v>
      </c>
      <c r="Y61">
        <f t="shared" si="16"/>
        <v>-125.62855741931143</v>
      </c>
      <c r="Z61">
        <f t="shared" si="35"/>
        <v>54.371442580688566</v>
      </c>
      <c r="AC61">
        <v>1</v>
      </c>
      <c r="AD61">
        <f t="shared" si="17"/>
        <v>4.322580158988</v>
      </c>
      <c r="AE61">
        <f t="shared" si="18"/>
        <v>-3.6665422352583831E-6</v>
      </c>
      <c r="AF61">
        <f t="shared" si="19"/>
        <v>4.7585703869549998E-4</v>
      </c>
      <c r="AG61">
        <f t="shared" si="36"/>
        <v>9067.0485443457437</v>
      </c>
      <c r="AH61">
        <f t="shared" si="37"/>
        <v>-2171.3343134935808</v>
      </c>
      <c r="AJ61">
        <f t="shared" si="20"/>
        <v>18000</v>
      </c>
      <c r="AK61">
        <f t="shared" si="21"/>
        <v>2633.7541981275003</v>
      </c>
      <c r="AL61">
        <v>1</v>
      </c>
      <c r="AM61">
        <f t="shared" si="22"/>
        <v>2.4365407195237503</v>
      </c>
      <c r="AN61">
        <f t="shared" si="38"/>
        <v>3519.9938534092998</v>
      </c>
      <c r="AO61">
        <f t="shared" si="39"/>
        <v>-5942.8541581775744</v>
      </c>
      <c r="AQ61">
        <f t="shared" si="23"/>
        <v>13.698630136986301</v>
      </c>
      <c r="AR61">
        <f t="shared" si="24"/>
        <v>-369.86301369863014</v>
      </c>
      <c r="AT61">
        <f t="shared" si="52"/>
        <v>-678890.10849288956</v>
      </c>
      <c r="AU61">
        <f t="shared" si="53"/>
        <v>-3383310.2056277902</v>
      </c>
      <c r="AV61">
        <f t="shared" si="42"/>
        <v>-1.7688250242434067</v>
      </c>
      <c r="AW61">
        <f t="shared" si="25"/>
        <v>-2131558.60863763</v>
      </c>
      <c r="AX61">
        <f t="shared" si="26"/>
        <v>-1409811.3990527031</v>
      </c>
      <c r="AY61">
        <f t="shared" si="50"/>
        <v>-2.5572455502012281</v>
      </c>
      <c r="BA61">
        <f t="shared" si="27"/>
        <v>1.3502682753074884</v>
      </c>
      <c r="BB61">
        <f t="shared" si="43"/>
        <v>2.6084012796865217</v>
      </c>
      <c r="BC61">
        <f t="shared" si="44"/>
        <v>0.78842052595782142</v>
      </c>
      <c r="BD61">
        <f t="shared" si="28"/>
        <v>-134.82683132951439</v>
      </c>
      <c r="BF61">
        <f t="shared" si="29"/>
        <v>8.3881460551741522</v>
      </c>
      <c r="BG61">
        <f t="shared" si="30"/>
        <v>-126.34952983491917</v>
      </c>
      <c r="BH61">
        <f t="shared" si="45"/>
        <v>53.650470165080833</v>
      </c>
      <c r="BI61">
        <f t="shared" si="46"/>
        <v>53.650470165080833</v>
      </c>
      <c r="BJ61">
        <f t="shared" si="31"/>
        <v>0</v>
      </c>
      <c r="BK61">
        <f t="shared" si="47"/>
        <v>0</v>
      </c>
      <c r="BM61">
        <f t="shared" si="48"/>
        <v>5.7797447754876323</v>
      </c>
      <c r="BN61">
        <f t="shared" si="32"/>
        <v>-171.52269850540478</v>
      </c>
      <c r="BQ61" s="56">
        <f t="shared" si="49"/>
        <v>19.51036207997166</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1.0000557103909722</v>
      </c>
      <c r="D62">
        <f t="shared" si="1"/>
        <v>1.055535927593323E-2</v>
      </c>
      <c r="F62">
        <f t="shared" si="2"/>
        <v>0.11957714610907971</v>
      </c>
      <c r="G62">
        <f t="shared" si="3"/>
        <v>0.13171393023556191</v>
      </c>
      <c r="H62">
        <f t="shared" si="4"/>
        <v>-3.0098787197644383</v>
      </c>
      <c r="J62">
        <f t="shared" si="5"/>
        <v>15</v>
      </c>
      <c r="M62">
        <f t="shared" si="6"/>
        <v>0.1125788298062957</v>
      </c>
      <c r="N62">
        <f t="shared" si="7"/>
        <v>-1.5707963250000001</v>
      </c>
      <c r="O62">
        <f t="shared" si="8"/>
        <v>4.5928620286865307</v>
      </c>
      <c r="P62">
        <f t="shared" si="9"/>
        <v>1.3513091189540214</v>
      </c>
      <c r="Q62">
        <f t="shared" si="10"/>
        <v>2.717467970256696</v>
      </c>
      <c r="R62">
        <f t="shared" si="11"/>
        <v>1.1939503302529979</v>
      </c>
      <c r="S62">
        <f t="shared" si="12"/>
        <v>0.98868271148564502</v>
      </c>
      <c r="T62">
        <f t="shared" si="13"/>
        <v>-0.15059017238689373</v>
      </c>
      <c r="U62">
        <f t="shared" si="14"/>
        <v>0.99996807740916149</v>
      </c>
      <c r="V62">
        <f t="shared" si="15"/>
        <v>-7.9903392521148836E-3</v>
      </c>
      <c r="X62">
        <f t="shared" si="34"/>
        <v>7.9302255283929588</v>
      </c>
      <c r="Y62">
        <f t="shared" si="16"/>
        <v>-125.10193981568202</v>
      </c>
      <c r="Z62">
        <f t="shared" si="35"/>
        <v>54.898060184317984</v>
      </c>
      <c r="AC62">
        <v>1</v>
      </c>
      <c r="AD62">
        <f t="shared" si="17"/>
        <v>4.4826757204319998</v>
      </c>
      <c r="AE62">
        <f t="shared" si="18"/>
        <v>-3.9431675067799355E-6</v>
      </c>
      <c r="AF62">
        <f t="shared" si="19"/>
        <v>4.9348137346199997E-4</v>
      </c>
      <c r="AG62">
        <f t="shared" si="36"/>
        <v>9067.0079342734243</v>
      </c>
      <c r="AH62">
        <f t="shared" si="37"/>
        <v>-2098.8689477859289</v>
      </c>
      <c r="AJ62">
        <f t="shared" si="20"/>
        <v>18000</v>
      </c>
      <c r="AK62">
        <f t="shared" si="21"/>
        <v>2731.3006499100002</v>
      </c>
      <c r="AL62">
        <v>1</v>
      </c>
      <c r="AM62">
        <f t="shared" si="22"/>
        <v>2.5267829683950001</v>
      </c>
      <c r="AN62">
        <f t="shared" si="38"/>
        <v>3372.0574556226875</v>
      </c>
      <c r="AO62">
        <f t="shared" si="39"/>
        <v>-5789.1566974067855</v>
      </c>
      <c r="AQ62">
        <f t="shared" si="23"/>
        <v>12.738853503184714</v>
      </c>
      <c r="AR62">
        <f t="shared" si="24"/>
        <v>-356.68789808917199</v>
      </c>
      <c r="AT62">
        <f t="shared" si="52"/>
        <v>-633137.86756347236</v>
      </c>
      <c r="AU62">
        <f t="shared" si="53"/>
        <v>-3260829.1860820614</v>
      </c>
      <c r="AV62">
        <f t="shared" si="42"/>
        <v>-1.7625747612085627</v>
      </c>
      <c r="AW62">
        <f t="shared" si="25"/>
        <v>-2004025.3742397001</v>
      </c>
      <c r="AX62">
        <f t="shared" si="26"/>
        <v>-1302194.9486138851</v>
      </c>
      <c r="AY62">
        <f t="shared" si="50"/>
        <v>-2.5653653199391413</v>
      </c>
      <c r="BA62">
        <f t="shared" si="27"/>
        <v>1.3898768741813043</v>
      </c>
      <c r="BB62">
        <f t="shared" si="43"/>
        <v>2.859526577282117</v>
      </c>
      <c r="BC62">
        <f t="shared" si="44"/>
        <v>0.80279055873057859</v>
      </c>
      <c r="BD62">
        <f t="shared" si="28"/>
        <v>-134.00348909922991</v>
      </c>
      <c r="BF62">
        <f t="shared" si="29"/>
        <v>7.9347993213810728</v>
      </c>
      <c r="BG62">
        <f t="shared" si="30"/>
        <v>-125.85205924658206</v>
      </c>
      <c r="BH62">
        <f t="shared" si="45"/>
        <v>54.147940753417942</v>
      </c>
      <c r="BI62">
        <f t="shared" si="46"/>
        <v>54.147940753417942</v>
      </c>
      <c r="BJ62">
        <f t="shared" si="31"/>
        <v>0</v>
      </c>
      <c r="BK62">
        <f t="shared" si="47"/>
        <v>0</v>
      </c>
      <c r="BM62">
        <f t="shared" si="48"/>
        <v>5.0752727440989567</v>
      </c>
      <c r="BN62">
        <f t="shared" si="32"/>
        <v>-171.84857014735212</v>
      </c>
      <c r="BQ62" s="56">
        <f t="shared" si="49"/>
        <v>19.761487377567256</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1.0000597606427657</v>
      </c>
      <c r="D63">
        <f t="shared" si="1"/>
        <v>1.0932306875077071E-2</v>
      </c>
      <c r="F63">
        <f t="shared" si="2"/>
        <v>0.11064257404721022</v>
      </c>
      <c r="G63">
        <f t="shared" si="3"/>
        <v>0.12619513790049564</v>
      </c>
      <c r="H63">
        <f t="shared" si="4"/>
        <v>-3.0153975120995047</v>
      </c>
      <c r="J63">
        <f t="shared" si="5"/>
        <v>15</v>
      </c>
      <c r="M63">
        <f t="shared" si="6"/>
        <v>0.10869680119228552</v>
      </c>
      <c r="N63">
        <f t="shared" si="7"/>
        <v>-1.5707963250000001</v>
      </c>
      <c r="O63">
        <f t="shared" si="8"/>
        <v>4.7492446952976133</v>
      </c>
      <c r="P63">
        <f t="shared" si="9"/>
        <v>1.3586487671743324</v>
      </c>
      <c r="Q63">
        <f t="shared" si="10"/>
        <v>2.8015747335752912</v>
      </c>
      <c r="R63">
        <f t="shared" si="11"/>
        <v>1.205804016672501</v>
      </c>
      <c r="S63">
        <f t="shared" si="12"/>
        <v>0.98787480509997805</v>
      </c>
      <c r="T63">
        <f t="shared" si="13"/>
        <v>-0.15588314745953843</v>
      </c>
      <c r="U63">
        <f t="shared" si="14"/>
        <v>0.99996575662572318</v>
      </c>
      <c r="V63">
        <f t="shared" si="15"/>
        <v>-8.2756957065074806E-3</v>
      </c>
      <c r="X63">
        <f t="shared" si="34"/>
        <v>7.4994008406726023</v>
      </c>
      <c r="Y63">
        <f t="shared" si="16"/>
        <v>-124.61646360098756</v>
      </c>
      <c r="Z63">
        <f t="shared" si="35"/>
        <v>55.383536399012442</v>
      </c>
      <c r="AC63">
        <v>1</v>
      </c>
      <c r="AD63">
        <f t="shared" si="17"/>
        <v>4.6427712818760005</v>
      </c>
      <c r="AE63">
        <f t="shared" si="18"/>
        <v>-4.2298518790840896E-6</v>
      </c>
      <c r="AF63">
        <f t="shared" si="19"/>
        <v>5.1110570822849991E-4</v>
      </c>
      <c r="AG63">
        <f t="shared" si="36"/>
        <v>9066.9658478550591</v>
      </c>
      <c r="AH63">
        <f t="shared" si="37"/>
        <v>-2031.5795848339953</v>
      </c>
      <c r="AJ63">
        <f t="shared" si="20"/>
        <v>18000</v>
      </c>
      <c r="AK63">
        <f t="shared" si="21"/>
        <v>2828.8471016925005</v>
      </c>
      <c r="AL63">
        <v>1</v>
      </c>
      <c r="AM63">
        <f t="shared" si="22"/>
        <v>2.6170252172662503</v>
      </c>
      <c r="AN63">
        <f t="shared" si="38"/>
        <v>3236.5579799031811</v>
      </c>
      <c r="AO63">
        <f t="shared" si="39"/>
        <v>-5641.3067488584384</v>
      </c>
      <c r="AQ63">
        <f t="shared" si="23"/>
        <v>11.876484560570072</v>
      </c>
      <c r="AR63">
        <f t="shared" si="24"/>
        <v>-344.41805225653206</v>
      </c>
      <c r="AT63">
        <f t="shared" si="52"/>
        <v>-592029.00370939204</v>
      </c>
      <c r="AU63">
        <f t="shared" si="53"/>
        <v>-3146954.7407675856</v>
      </c>
      <c r="AV63">
        <f t="shared" si="42"/>
        <v>-1.7567504811224604</v>
      </c>
      <c r="AW63">
        <f t="shared" si="25"/>
        <v>-1886884.7690779737</v>
      </c>
      <c r="AX63">
        <f t="shared" si="26"/>
        <v>-1206638.0590977189</v>
      </c>
      <c r="AY63">
        <f t="shared" si="50"/>
        <v>-2.5726435635037084</v>
      </c>
      <c r="BA63">
        <f t="shared" si="27"/>
        <v>1.4297191477840301</v>
      </c>
      <c r="BB63">
        <f t="shared" si="43"/>
        <v>3.1050146717220768</v>
      </c>
      <c r="BC63">
        <f t="shared" si="44"/>
        <v>0.81589308238124802</v>
      </c>
      <c r="BD63">
        <f t="shared" si="28"/>
        <v>-133.2527697922184</v>
      </c>
      <c r="BF63">
        <f t="shared" si="29"/>
        <v>7.5058043291682903</v>
      </c>
      <c r="BG63">
        <f t="shared" si="30"/>
        <v>-125.39594594218707</v>
      </c>
      <c r="BH63">
        <f t="shared" si="45"/>
        <v>54.604054057812931</v>
      </c>
      <c r="BI63">
        <f t="shared" si="46"/>
        <v>54.604054057812931</v>
      </c>
      <c r="BJ63">
        <f t="shared" si="31"/>
        <v>0</v>
      </c>
      <c r="BK63">
        <f t="shared" si="47"/>
        <v>0</v>
      </c>
      <c r="BM63">
        <f t="shared" si="48"/>
        <v>4.4007896574462171</v>
      </c>
      <c r="BN63">
        <f t="shared" si="32"/>
        <v>-172.14317614996867</v>
      </c>
      <c r="BQ63" s="56">
        <f t="shared" si="49"/>
        <v>20.006975472007213</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1.0000639529913804</v>
      </c>
      <c r="D64">
        <f t="shared" si="1"/>
        <v>1.1309251367391021E-2</v>
      </c>
      <c r="F64">
        <f t="shared" si="2"/>
        <v>0.10269892705070871</v>
      </c>
      <c r="G64">
        <f t="shared" si="3"/>
        <v>0.12114878862669765</v>
      </c>
      <c r="H64">
        <f t="shared" si="4"/>
        <v>-3.0204438613733027</v>
      </c>
      <c r="J64">
        <f t="shared" si="5"/>
        <v>15</v>
      </c>
      <c r="M64">
        <f t="shared" si="6"/>
        <v>0.105073574485876</v>
      </c>
      <c r="N64">
        <f t="shared" si="7"/>
        <v>-1.5707963250000001</v>
      </c>
      <c r="O64">
        <f t="shared" si="8"/>
        <v>4.9058668871732163</v>
      </c>
      <c r="P64">
        <f t="shared" si="9"/>
        <v>1.365520122431342</v>
      </c>
      <c r="Q64">
        <f t="shared" si="10"/>
        <v>2.8860521709086546</v>
      </c>
      <c r="R64">
        <f t="shared" si="11"/>
        <v>1.2169652589883715</v>
      </c>
      <c r="S64">
        <f t="shared" si="12"/>
        <v>0.98704063363056549</v>
      </c>
      <c r="T64">
        <f t="shared" si="13"/>
        <v>-0.16116733148322712</v>
      </c>
      <c r="U64">
        <f t="shared" si="14"/>
        <v>0.99996335442830597</v>
      </c>
      <c r="V64">
        <f t="shared" si="15"/>
        <v>-8.5610508131239455E-3</v>
      </c>
      <c r="X64">
        <f t="shared" si="34"/>
        <v>7.0903499950647451</v>
      </c>
      <c r="Y64">
        <f t="shared" si="16"/>
        <v>-124.16992013871015</v>
      </c>
      <c r="Z64">
        <f t="shared" si="35"/>
        <v>55.830079861289846</v>
      </c>
      <c r="AC64">
        <v>1</v>
      </c>
      <c r="AD64">
        <f t="shared" si="17"/>
        <v>4.8028668433200004</v>
      </c>
      <c r="AE64">
        <f t="shared" si="18"/>
        <v>-4.5265953521708432E-6</v>
      </c>
      <c r="AF64">
        <f t="shared" si="19"/>
        <v>5.2873004299499996E-4</v>
      </c>
      <c r="AG64">
        <f t="shared" si="36"/>
        <v>9066.9222851317645</v>
      </c>
      <c r="AH64">
        <f t="shared" si="37"/>
        <v>-1968.948619558992</v>
      </c>
      <c r="AJ64">
        <f t="shared" si="20"/>
        <v>18000</v>
      </c>
      <c r="AK64">
        <f t="shared" si="21"/>
        <v>2926.3935534750003</v>
      </c>
      <c r="AL64">
        <v>1</v>
      </c>
      <c r="AM64">
        <f t="shared" si="22"/>
        <v>2.7072674661375</v>
      </c>
      <c r="AN64">
        <f t="shared" si="38"/>
        <v>3112.2109880186122</v>
      </c>
      <c r="AO64">
        <f t="shared" si="39"/>
        <v>-5499.194002143433</v>
      </c>
      <c r="AQ64">
        <f t="shared" si="23"/>
        <v>11.098779134295228</v>
      </c>
      <c r="AR64">
        <f t="shared" si="24"/>
        <v>-332.96337402885683</v>
      </c>
      <c r="AT64">
        <f t="shared" si="52"/>
        <v>-554956.00778732519</v>
      </c>
      <c r="AU64">
        <f t="shared" si="53"/>
        <v>-3040805.9619701658</v>
      </c>
      <c r="AV64">
        <f t="shared" si="42"/>
        <v>-1.7513125860933278</v>
      </c>
      <c r="AW64">
        <f t="shared" si="25"/>
        <v>-1779116.3038615461</v>
      </c>
      <c r="AX64">
        <f t="shared" si="26"/>
        <v>-1121473.5561091045</v>
      </c>
      <c r="AY64">
        <f t="shared" si="50"/>
        <v>-2.579152339790185</v>
      </c>
      <c r="BA64">
        <f t="shared" si="27"/>
        <v>1.4697621713222497</v>
      </c>
      <c r="BB64">
        <f t="shared" si="43"/>
        <v>3.3449413066825482</v>
      </c>
      <c r="BC64">
        <f t="shared" si="44"/>
        <v>0.82783975369685714</v>
      </c>
      <c r="BD64">
        <f t="shared" si="28"/>
        <v>-132.56827594582185</v>
      </c>
      <c r="BF64">
        <f t="shared" si="29"/>
        <v>7.0986400850567328</v>
      </c>
      <c r="BG64">
        <f t="shared" si="30"/>
        <v>-124.97898928291346</v>
      </c>
      <c r="BH64">
        <f t="shared" si="45"/>
        <v>55.02101071708654</v>
      </c>
      <c r="BI64">
        <f t="shared" si="46"/>
        <v>55.02101071708654</v>
      </c>
      <c r="BJ64">
        <f t="shared" si="31"/>
        <v>0</v>
      </c>
      <c r="BK64">
        <f t="shared" si="47"/>
        <v>0</v>
      </c>
      <c r="BM64">
        <f t="shared" si="48"/>
        <v>3.7536987783741842</v>
      </c>
      <c r="BN64">
        <f t="shared" si="32"/>
        <v>-172.41071333709164</v>
      </c>
      <c r="BQ64" s="56">
        <f t="shared" si="49"/>
        <v>20.246902106967685</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1.0000682874350291</v>
      </c>
      <c r="D65">
        <f t="shared" si="1"/>
        <v>1.1686192645796907E-2</v>
      </c>
      <c r="F65">
        <f t="shared" si="2"/>
        <v>9.560177863719474E-2</v>
      </c>
      <c r="G65">
        <f t="shared" si="3"/>
        <v>0.11651444825333589</v>
      </c>
      <c r="H65">
        <f t="shared" si="4"/>
        <v>-3.0250782017466644</v>
      </c>
      <c r="J65">
        <f t="shared" si="5"/>
        <v>15</v>
      </c>
      <c r="M65">
        <f t="shared" si="6"/>
        <v>0.10168410434117033</v>
      </c>
      <c r="N65">
        <f t="shared" si="7"/>
        <v>-1.5707963250000001</v>
      </c>
      <c r="O65">
        <f t="shared" si="8"/>
        <v>5.0627063741738834</v>
      </c>
      <c r="P65">
        <f t="shared" si="9"/>
        <v>1.3719660259216033</v>
      </c>
      <c r="Q65">
        <f t="shared" si="10"/>
        <v>2.9708686617836775</v>
      </c>
      <c r="R65">
        <f t="shared" si="11"/>
        <v>1.2274904575554186</v>
      </c>
      <c r="S65">
        <f t="shared" si="12"/>
        <v>0.98618040312171795</v>
      </c>
      <c r="T65">
        <f t="shared" si="13"/>
        <v>-0.16644245199508315</v>
      </c>
      <c r="U65">
        <f t="shared" si="14"/>
        <v>0.99996087081867047</v>
      </c>
      <c r="V65">
        <f t="shared" si="15"/>
        <v>-8.8464045255026384E-3</v>
      </c>
      <c r="X65">
        <f t="shared" si="34"/>
        <v>6.7009104332966549</v>
      </c>
      <c r="Y65">
        <f t="shared" si="16"/>
        <v>-123.76007032165603</v>
      </c>
      <c r="Z65">
        <f t="shared" si="35"/>
        <v>56.239929678343969</v>
      </c>
      <c r="AC65">
        <v>1</v>
      </c>
      <c r="AD65">
        <f t="shared" si="17"/>
        <v>4.9629624047640002</v>
      </c>
      <c r="AE65">
        <f t="shared" si="18"/>
        <v>-4.8333979260402024E-6</v>
      </c>
      <c r="AF65">
        <f t="shared" si="19"/>
        <v>5.4635437776150001E-4</v>
      </c>
      <c r="AG65">
        <f t="shared" si="36"/>
        <v>9066.8772461461067</v>
      </c>
      <c r="AH65">
        <f t="shared" si="37"/>
        <v>-1910.5252344712496</v>
      </c>
      <c r="AJ65">
        <f t="shared" si="20"/>
        <v>18000</v>
      </c>
      <c r="AK65">
        <f t="shared" si="21"/>
        <v>3023.9400052575006</v>
      </c>
      <c r="AL65">
        <v>1</v>
      </c>
      <c r="AM65">
        <f t="shared" si="22"/>
        <v>2.7975097150087502</v>
      </c>
      <c r="AN65">
        <f t="shared" si="38"/>
        <v>2997.8835093901621</v>
      </c>
      <c r="AO65">
        <f t="shared" si="39"/>
        <v>-5362.6682367260037</v>
      </c>
      <c r="AQ65">
        <f t="shared" si="23"/>
        <v>10.395010395010395</v>
      </c>
      <c r="AR65">
        <f t="shared" si="24"/>
        <v>-322.24532224532226</v>
      </c>
      <c r="AT65">
        <f t="shared" si="52"/>
        <v>-521407.53661603568</v>
      </c>
      <c r="AU65">
        <f t="shared" si="53"/>
        <v>-2941618.7096153907</v>
      </c>
      <c r="AV65">
        <f t="shared" si="42"/>
        <v>-1.7462261497584386</v>
      </c>
      <c r="AW65">
        <f t="shared" si="25"/>
        <v>-1679809.7065269067</v>
      </c>
      <c r="AX65">
        <f t="shared" si="26"/>
        <v>-1045301.6927165665</v>
      </c>
      <c r="AY65">
        <f t="shared" si="50"/>
        <v>-2.5849561012308921</v>
      </c>
      <c r="BA65">
        <f t="shared" si="27"/>
        <v>1.5099768128536661</v>
      </c>
      <c r="BB65">
        <f t="shared" si="43"/>
        <v>3.5794055666975462</v>
      </c>
      <c r="BC65">
        <f t="shared" si="44"/>
        <v>0.83872995147245355</v>
      </c>
      <c r="BD65">
        <f t="shared" si="28"/>
        <v>-131.94431357450443</v>
      </c>
      <c r="BF65">
        <f t="shared" si="29"/>
        <v>6.7111433096067987</v>
      </c>
      <c r="BG65">
        <f t="shared" si="30"/>
        <v>-124.5989579117186</v>
      </c>
      <c r="BH65">
        <f t="shared" si="45"/>
        <v>55.4010420882814</v>
      </c>
      <c r="BI65">
        <f t="shared" si="46"/>
        <v>55.4010420882814</v>
      </c>
      <c r="BJ65">
        <f t="shared" si="31"/>
        <v>0</v>
      </c>
      <c r="BK65">
        <f t="shared" si="47"/>
        <v>0</v>
      </c>
      <c r="BM65">
        <f t="shared" si="48"/>
        <v>3.1317377429092503</v>
      </c>
      <c r="BN65">
        <f t="shared" si="32"/>
        <v>-172.65464433721417</v>
      </c>
      <c r="BQ65" s="56">
        <f t="shared" si="49"/>
        <v>20.481366366982684</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1.0000727639718643</v>
      </c>
      <c r="D66">
        <f t="shared" si="1"/>
        <v>1.2063130603222037E-2</v>
      </c>
      <c r="F66">
        <f t="shared" si="2"/>
        <v>8.9232542967607215E-2</v>
      </c>
      <c r="G66">
        <f t="shared" si="3"/>
        <v>0.11224178291564042</v>
      </c>
      <c r="H66">
        <f t="shared" si="4"/>
        <v>-3.0293508670843599</v>
      </c>
      <c r="J66">
        <f t="shared" si="5"/>
        <v>15</v>
      </c>
      <c r="M66">
        <f t="shared" si="6"/>
        <v>9.8506476080508762E-2</v>
      </c>
      <c r="N66">
        <f t="shared" si="7"/>
        <v>-1.5707963250000001</v>
      </c>
      <c r="O66">
        <f t="shared" si="8"/>
        <v>5.2197435689052059</v>
      </c>
      <c r="P66">
        <f t="shared" si="9"/>
        <v>1.3780243156686849</v>
      </c>
      <c r="Q66">
        <f t="shared" si="10"/>
        <v>3.0559959759287638</v>
      </c>
      <c r="R66">
        <f t="shared" si="11"/>
        <v>1.237430330437354</v>
      </c>
      <c r="S66">
        <f t="shared" si="12"/>
        <v>0.98529432507321968</v>
      </c>
      <c r="T66">
        <f t="shared" si="13"/>
        <v>-0.17170823948355768</v>
      </c>
      <c r="U66">
        <f t="shared" si="14"/>
        <v>0.99995830579863609</v>
      </c>
      <c r="V66">
        <f t="shared" si="15"/>
        <v>-9.131756797183279E-3</v>
      </c>
      <c r="X66">
        <f t="shared" si="34"/>
        <v>6.3292146238844316</v>
      </c>
      <c r="Y66">
        <f t="shared" si="16"/>
        <v>-123.38470873938769</v>
      </c>
      <c r="Z66">
        <f t="shared" si="35"/>
        <v>56.61529126061231</v>
      </c>
      <c r="AC66">
        <v>1</v>
      </c>
      <c r="AD66">
        <f t="shared" si="17"/>
        <v>5.123057966208</v>
      </c>
      <c r="AE66">
        <f t="shared" si="18"/>
        <v>-5.1502596006921602E-6</v>
      </c>
      <c r="AF66">
        <f t="shared" si="19"/>
        <v>5.6397871252799995E-4</v>
      </c>
      <c r="AG66">
        <f t="shared" si="36"/>
        <v>9066.8307309420943</v>
      </c>
      <c r="AH66">
        <f t="shared" si="37"/>
        <v>-1855.9149641094295</v>
      </c>
      <c r="AJ66">
        <f t="shared" si="20"/>
        <v>18000</v>
      </c>
      <c r="AK66">
        <f t="shared" si="21"/>
        <v>3121.4864570400005</v>
      </c>
      <c r="AL66">
        <v>1</v>
      </c>
      <c r="AM66">
        <f t="shared" si="22"/>
        <v>2.8877519638800004</v>
      </c>
      <c r="AN66">
        <f t="shared" si="38"/>
        <v>2892.5748366583675</v>
      </c>
      <c r="AO66">
        <f t="shared" si="39"/>
        <v>-5231.5522081900717</v>
      </c>
      <c r="AQ66">
        <f t="shared" si="23"/>
        <v>9.7560975609756095</v>
      </c>
      <c r="AR66">
        <f t="shared" si="24"/>
        <v>-312.19512195121951</v>
      </c>
      <c r="AT66">
        <f t="shared" si="52"/>
        <v>-490950.7133713137</v>
      </c>
      <c r="AU66">
        <f t="shared" si="53"/>
        <v>-2848726.8132122583</v>
      </c>
      <c r="AV66">
        <f t="shared" si="42"/>
        <v>-1.7414602612880234</v>
      </c>
      <c r="AW66">
        <f t="shared" si="25"/>
        <v>-1588153.2211504825</v>
      </c>
      <c r="AX66">
        <f t="shared" si="26"/>
        <v>-976942.0100999102</v>
      </c>
      <c r="AY66">
        <f t="shared" si="50"/>
        <v>-2.59011263137476</v>
      </c>
      <c r="BA66">
        <f t="shared" si="27"/>
        <v>1.5503371640322634</v>
      </c>
      <c r="BB66">
        <f t="shared" si="43"/>
        <v>3.808523157664883</v>
      </c>
      <c r="BC66">
        <f t="shared" si="44"/>
        <v>0.84865237008673655</v>
      </c>
      <c r="BD66">
        <f t="shared" si="28"/>
        <v>-131.37580086469436</v>
      </c>
      <c r="BF66">
        <f t="shared" si="29"/>
        <v>6.3414457311550478</v>
      </c>
      <c r="BG66">
        <f t="shared" si="30"/>
        <v>-124.25365393918659</v>
      </c>
      <c r="BH66">
        <f t="shared" si="45"/>
        <v>55.746346060813408</v>
      </c>
      <c r="BI66">
        <f t="shared" si="46"/>
        <v>55.746346060813408</v>
      </c>
      <c r="BJ66">
        <f t="shared" si="31"/>
        <v>0</v>
      </c>
      <c r="BK66">
        <f t="shared" si="47"/>
        <v>0</v>
      </c>
      <c r="BM66">
        <f t="shared" si="48"/>
        <v>2.532922573490163</v>
      </c>
      <c r="BN66">
        <f t="shared" si="32"/>
        <v>-172.87785307449224</v>
      </c>
      <c r="BQ66" s="56">
        <f t="shared" si="49"/>
        <v>20.710483957950018</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1.0000773825999778</v>
      </c>
      <c r="D67">
        <f t="shared" si="1"/>
        <v>1.2440065132599378E-2</v>
      </c>
      <c r="F67">
        <f t="shared" si="2"/>
        <v>8.3493042351558577E-2</v>
      </c>
      <c r="G67">
        <f t="shared" si="3"/>
        <v>0.10828851032908372</v>
      </c>
      <c r="H67">
        <f t="shared" si="4"/>
        <v>-3.0333041396709164</v>
      </c>
      <c r="J67">
        <f t="shared" si="5"/>
        <v>15</v>
      </c>
      <c r="M67">
        <f t="shared" si="6"/>
        <v>9.5521431350796354E-2</v>
      </c>
      <c r="N67">
        <f t="shared" si="7"/>
        <v>-1.5707963250000001</v>
      </c>
      <c r="O67">
        <f t="shared" si="8"/>
        <v>5.3769611488964451</v>
      </c>
      <c r="P67">
        <f t="shared" si="9"/>
        <v>1.3837285266494781</v>
      </c>
      <c r="Q67">
        <f t="shared" si="10"/>
        <v>3.1414088449579336</v>
      </c>
      <c r="R67">
        <f t="shared" si="11"/>
        <v>1.2468305731116083</v>
      </c>
      <c r="S67">
        <f t="shared" si="12"/>
        <v>0.98438261630134671</v>
      </c>
      <c r="T67">
        <f t="shared" si="13"/>
        <v>-0.1769644274600389</v>
      </c>
      <c r="U67">
        <f t="shared" si="14"/>
        <v>0.99995565937008324</v>
      </c>
      <c r="V67">
        <f t="shared" si="15"/>
        <v>-9.4171075817069926E-3</v>
      </c>
      <c r="X67">
        <f t="shared" si="34"/>
        <v>5.9736402311089618</v>
      </c>
      <c r="Y67">
        <f t="shared" si="16"/>
        <v>-123.04170315251271</v>
      </c>
      <c r="Z67">
        <f t="shared" si="35"/>
        <v>56.95829684748729</v>
      </c>
      <c r="AC67">
        <v>1</v>
      </c>
      <c r="AD67">
        <f t="shared" si="17"/>
        <v>5.2831535276520007</v>
      </c>
      <c r="AE67">
        <f t="shared" si="18"/>
        <v>-5.4771803761267219E-6</v>
      </c>
      <c r="AF67">
        <f t="shared" si="19"/>
        <v>5.816030472945E-4</v>
      </c>
      <c r="AG67">
        <f t="shared" si="36"/>
        <v>9066.7827395651693</v>
      </c>
      <c r="AH67">
        <f t="shared" si="37"/>
        <v>-1804.77115685442</v>
      </c>
      <c r="AJ67">
        <f t="shared" si="20"/>
        <v>18000</v>
      </c>
      <c r="AK67">
        <f t="shared" si="21"/>
        <v>3219.0329088225003</v>
      </c>
      <c r="AL67">
        <v>1</v>
      </c>
      <c r="AM67">
        <f t="shared" si="22"/>
        <v>2.9779942127512502</v>
      </c>
      <c r="AN67">
        <f t="shared" si="38"/>
        <v>2795.3997521058232</v>
      </c>
      <c r="AO67">
        <f t="shared" si="39"/>
        <v>-5105.6513752749206</v>
      </c>
      <c r="AQ67">
        <f t="shared" si="23"/>
        <v>9.1743119266055047</v>
      </c>
      <c r="AR67">
        <f t="shared" si="24"/>
        <v>-302.75229357798167</v>
      </c>
      <c r="AT67">
        <f t="shared" si="52"/>
        <v>-463217.11409752938</v>
      </c>
      <c r="AU67">
        <f t="shared" si="53"/>
        <v>-2761546.8033257341</v>
      </c>
      <c r="AV67">
        <f t="shared" si="42"/>
        <v>-1.7369874746032468</v>
      </c>
      <c r="AW67">
        <f t="shared" si="25"/>
        <v>-1503422.7911512377</v>
      </c>
      <c r="AX67">
        <f t="shared" si="26"/>
        <v>-915394.7126030029</v>
      </c>
      <c r="AY67">
        <f t="shared" si="50"/>
        <v>-2.5946738536085761</v>
      </c>
      <c r="BA67">
        <f t="shared" si="27"/>
        <v>1.5908200713749658</v>
      </c>
      <c r="BB67">
        <f t="shared" si="43"/>
        <v>4.0324212368295358</v>
      </c>
      <c r="BC67">
        <f t="shared" si="44"/>
        <v>0.85768637900532929</v>
      </c>
      <c r="BD67">
        <f t="shared" si="28"/>
        <v>-130.85819028098399</v>
      </c>
      <c r="BF67">
        <f t="shared" si="29"/>
        <v>5.9879242552866883</v>
      </c>
      <c r="BG67">
        <f t="shared" si="30"/>
        <v>-123.94095243249876</v>
      </c>
      <c r="BH67">
        <f t="shared" si="45"/>
        <v>56.059047567501239</v>
      </c>
      <c r="BI67">
        <f t="shared" si="46"/>
        <v>56.059047567501239</v>
      </c>
      <c r="BJ67">
        <f t="shared" si="31"/>
        <v>0</v>
      </c>
      <c r="BK67">
        <f t="shared" si="47"/>
        <v>0</v>
      </c>
      <c r="BM67">
        <f t="shared" si="48"/>
        <v>1.9555030184571538</v>
      </c>
      <c r="BN67">
        <f t="shared" si="32"/>
        <v>-173.08276215151477</v>
      </c>
      <c r="BQ67" s="56">
        <f t="shared" si="49"/>
        <v>20.934382037114673</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1.0000821433174012</v>
      </c>
      <c r="D68">
        <f t="shared" si="1"/>
        <v>1.2816996126867741E-2</v>
      </c>
      <c r="F68">
        <f t="shared" si="2"/>
        <v>7.8301376460211264E-2</v>
      </c>
      <c r="G68">
        <f t="shared" si="3"/>
        <v>0.1046188330705258</v>
      </c>
      <c r="H68">
        <f t="shared" si="4"/>
        <v>-3.0369738169294744</v>
      </c>
      <c r="J68">
        <f t="shared" si="5"/>
        <v>15</v>
      </c>
      <c r="M68">
        <f t="shared" si="6"/>
        <v>9.2711977487537636E-2</v>
      </c>
      <c r="N68">
        <f t="shared" si="7"/>
        <v>-1.5707963250000001</v>
      </c>
      <c r="O68">
        <f t="shared" si="8"/>
        <v>5.5343437412166985</v>
      </c>
      <c r="P68">
        <f t="shared" si="9"/>
        <v>1.3891084781196485</v>
      </c>
      <c r="Q68">
        <f t="shared" si="10"/>
        <v>3.2270845951771636</v>
      </c>
      <c r="R68">
        <f t="shared" si="11"/>
        <v>1.2557324346109877</v>
      </c>
      <c r="S68">
        <f t="shared" si="12"/>
        <v>0.98344549879745535</v>
      </c>
      <c r="T68">
        <f t="shared" si="13"/>
        <v>-0.18221075252811209</v>
      </c>
      <c r="U68">
        <f t="shared" si="14"/>
        <v>0.99995293153495024</v>
      </c>
      <c r="V68">
        <f t="shared" si="15"/>
        <v>-9.7024568326163629E-3</v>
      </c>
      <c r="X68">
        <f t="shared" si="34"/>
        <v>5.6327701589882393</v>
      </c>
      <c r="Y68">
        <f t="shared" si="16"/>
        <v>-122.72901760127489</v>
      </c>
      <c r="Z68">
        <f t="shared" si="35"/>
        <v>57.27098239872511</v>
      </c>
      <c r="AC68">
        <v>1</v>
      </c>
      <c r="AD68">
        <f t="shared" si="17"/>
        <v>5.4432490890960006</v>
      </c>
      <c r="AE68">
        <f t="shared" si="18"/>
        <v>-5.8141602523438848E-6</v>
      </c>
      <c r="AF68">
        <f t="shared" si="19"/>
        <v>5.9922738206099994E-4</v>
      </c>
      <c r="AG68">
        <f t="shared" si="36"/>
        <v>9066.7332720622253</v>
      </c>
      <c r="AH68">
        <f t="shared" si="37"/>
        <v>-1756.7879434819686</v>
      </c>
      <c r="AJ68">
        <f t="shared" si="20"/>
        <v>18000</v>
      </c>
      <c r="AK68">
        <f t="shared" si="21"/>
        <v>3316.5793606050001</v>
      </c>
      <c r="AL68">
        <v>1</v>
      </c>
      <c r="AM68">
        <f t="shared" si="22"/>
        <v>3.0682364616225004</v>
      </c>
      <c r="AN68">
        <f t="shared" si="38"/>
        <v>2705.5739241554656</v>
      </c>
      <c r="AO68">
        <f t="shared" si="39"/>
        <v>-4984.7612031038689</v>
      </c>
      <c r="AQ68">
        <f t="shared" si="23"/>
        <v>8.6430423509075194</v>
      </c>
      <c r="AR68">
        <f t="shared" si="24"/>
        <v>-293.86343993085563</v>
      </c>
      <c r="AT68">
        <f t="shared" si="52"/>
        <v>-437891.58864584879</v>
      </c>
      <c r="AU68">
        <f t="shared" si="53"/>
        <v>-2679565.4208608265</v>
      </c>
      <c r="AV68">
        <f t="shared" si="42"/>
        <v>-1.7327833440987559</v>
      </c>
      <c r="AW68">
        <f t="shared" si="25"/>
        <v>-1424972.2202577214</v>
      </c>
      <c r="AX68">
        <f t="shared" si="26"/>
        <v>-859809.52456160961</v>
      </c>
      <c r="AY68">
        <f t="shared" si="50"/>
        <v>-2.5986865300725013</v>
      </c>
      <c r="BA68">
        <f t="shared" si="27"/>
        <v>1.6314047478619704</v>
      </c>
      <c r="BB68">
        <f t="shared" si="43"/>
        <v>4.2512344379229869</v>
      </c>
      <c r="BC68">
        <f t="shared" si="44"/>
        <v>0.86590318597374538</v>
      </c>
      <c r="BD68">
        <f t="shared" si="28"/>
        <v>-130.38740192008211</v>
      </c>
      <c r="BF68">
        <f t="shared" si="29"/>
        <v>5.6491610093133193</v>
      </c>
      <c r="BG68">
        <f t="shared" si="30"/>
        <v>-123.65882453576374</v>
      </c>
      <c r="BH68">
        <f t="shared" si="45"/>
        <v>56.341175464236258</v>
      </c>
      <c r="BI68">
        <f t="shared" si="46"/>
        <v>56.341175464236258</v>
      </c>
      <c r="BJ68">
        <f t="shared" si="31"/>
        <v>0</v>
      </c>
      <c r="BK68">
        <f t="shared" si="47"/>
        <v>0</v>
      </c>
      <c r="BM68">
        <f t="shared" si="48"/>
        <v>1.3979265713903322</v>
      </c>
      <c r="BN68">
        <f t="shared" si="32"/>
        <v>-173.27142261568164</v>
      </c>
      <c r="BQ68" s="56">
        <f t="shared" si="49"/>
        <v>21.153195238208124</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1.000087046122105</v>
      </c>
      <c r="D69">
        <f t="shared" si="1"/>
        <v>1.3193923478971963E-2</v>
      </c>
      <c r="F69">
        <f t="shared" si="2"/>
        <v>7.3588745570085309E-2</v>
      </c>
      <c r="G69">
        <f t="shared" si="3"/>
        <v>0.10120222621136447</v>
      </c>
      <c r="H69">
        <f t="shared" si="4"/>
        <v>-3.0403904237886357</v>
      </c>
      <c r="J69">
        <f t="shared" si="5"/>
        <v>15</v>
      </c>
      <c r="M69">
        <f t="shared" si="6"/>
        <v>9.0063063845036567E-2</v>
      </c>
      <c r="N69">
        <f t="shared" si="7"/>
        <v>-1.5707963250000001</v>
      </c>
      <c r="O69">
        <f t="shared" si="8"/>
        <v>5.6918776579205597</v>
      </c>
      <c r="P69">
        <f t="shared" si="9"/>
        <v>1.3941907684923653</v>
      </c>
      <c r="Q69">
        <f t="shared" si="10"/>
        <v>3.3130028319701541</v>
      </c>
      <c r="R69">
        <f t="shared" si="11"/>
        <v>1.264173220991335</v>
      </c>
      <c r="S69">
        <f t="shared" si="12"/>
        <v>0.98248319958431152</v>
      </c>
      <c r="T69">
        <f t="shared" si="13"/>
        <v>-0.18744695445043505</v>
      </c>
      <c r="U69">
        <f t="shared" si="14"/>
        <v>0.99995012229523683</v>
      </c>
      <c r="V69">
        <f t="shared" si="15"/>
        <v>-9.9878045034554712E-3</v>
      </c>
      <c r="X69">
        <f t="shared" si="34"/>
        <v>5.3053602465918113</v>
      </c>
      <c r="Y69">
        <f t="shared" si="16"/>
        <v>-122.44472467185513</v>
      </c>
      <c r="Z69">
        <f t="shared" si="35"/>
        <v>57.555275328144873</v>
      </c>
      <c r="AC69">
        <v>1</v>
      </c>
      <c r="AD69">
        <f t="shared" si="17"/>
        <v>5.6033446505400004</v>
      </c>
      <c r="AE69">
        <f t="shared" si="18"/>
        <v>-6.1611992293436481E-6</v>
      </c>
      <c r="AF69">
        <f t="shared" si="19"/>
        <v>6.1685171682749999E-4</v>
      </c>
      <c r="AG69">
        <f t="shared" si="36"/>
        <v>9066.6823284815837</v>
      </c>
      <c r="AH69">
        <f t="shared" si="37"/>
        <v>-1711.6944111062785</v>
      </c>
      <c r="AJ69">
        <f t="shared" si="20"/>
        <v>18000</v>
      </c>
      <c r="AK69">
        <f t="shared" si="21"/>
        <v>3414.1258123875004</v>
      </c>
      <c r="AL69">
        <v>1</v>
      </c>
      <c r="AM69">
        <f t="shared" si="22"/>
        <v>3.1584787104937497</v>
      </c>
      <c r="AN69">
        <f t="shared" si="38"/>
        <v>2622.4012189677615</v>
      </c>
      <c r="AO69">
        <f t="shared" si="39"/>
        <v>-4868.672608095032</v>
      </c>
      <c r="AQ69">
        <f t="shared" si="23"/>
        <v>8.1566068515497552</v>
      </c>
      <c r="AR69">
        <f t="shared" si="24"/>
        <v>-285.48123980424145</v>
      </c>
      <c r="AT69">
        <f t="shared" si="52"/>
        <v>-414703.27944729337</v>
      </c>
      <c r="AU69">
        <f t="shared" si="53"/>
        <v>-2602329.330407518</v>
      </c>
      <c r="AV69">
        <f t="shared" si="42"/>
        <v>-1.7288260317621231</v>
      </c>
      <c r="AW69">
        <f t="shared" si="25"/>
        <v>-1352224.3216651785</v>
      </c>
      <c r="AX69">
        <f t="shared" si="26"/>
        <v>-809460.46015931538</v>
      </c>
      <c r="AY69">
        <f t="shared" si="50"/>
        <v>-2.6021928668948457</v>
      </c>
      <c r="BA69">
        <f t="shared" si="27"/>
        <v>1.6720724492109698</v>
      </c>
      <c r="BB69">
        <f t="shared" si="43"/>
        <v>4.4651018210417046</v>
      </c>
      <c r="BC69">
        <f t="shared" si="44"/>
        <v>0.87336683513272262</v>
      </c>
      <c r="BD69">
        <f t="shared" si="28"/>
        <v>-129.9597663230177</v>
      </c>
      <c r="BF69">
        <f t="shared" si="29"/>
        <v>5.32391103810102</v>
      </c>
      <c r="BG69">
        <f t="shared" si="30"/>
        <v>-123.4053497457251</v>
      </c>
      <c r="BH69">
        <f t="shared" si="45"/>
        <v>56.594650254274896</v>
      </c>
      <c r="BI69">
        <f t="shared" si="46"/>
        <v>56.594650254274896</v>
      </c>
      <c r="BJ69">
        <f t="shared" si="31"/>
        <v>0</v>
      </c>
      <c r="BK69">
        <f t="shared" si="47"/>
        <v>0</v>
      </c>
      <c r="BM69">
        <f t="shared" si="48"/>
        <v>0.85880921705931601</v>
      </c>
      <c r="BN69">
        <f t="shared" si="32"/>
        <v>-173.44558342270741</v>
      </c>
      <c r="BQ69" s="56">
        <f t="shared" si="49"/>
        <v>21.367062621326841</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1.0000920910119997</v>
      </c>
      <c r="D70">
        <f t="shared" si="1"/>
        <v>1.3570847081863091E-2</v>
      </c>
      <c r="F70">
        <f t="shared" si="2"/>
        <v>6.9296981940666705E-2</v>
      </c>
      <c r="G70">
        <f t="shared" si="3"/>
        <v>9.8012488918288024E-2</v>
      </c>
      <c r="H70">
        <f t="shared" si="4"/>
        <v>-3.0435801610817124</v>
      </c>
      <c r="J70">
        <f t="shared" si="5"/>
        <v>15</v>
      </c>
      <c r="M70">
        <f t="shared" si="6"/>
        <v>8.7561312071563327E-2</v>
      </c>
      <c r="N70">
        <f t="shared" si="7"/>
        <v>-1.5707963250000001</v>
      </c>
      <c r="O70">
        <f t="shared" si="8"/>
        <v>5.8495506730956848</v>
      </c>
      <c r="P70">
        <f t="shared" si="9"/>
        <v>1.3989991940944471</v>
      </c>
      <c r="Q70">
        <f t="shared" si="10"/>
        <v>3.3991451678057896</v>
      </c>
      <c r="R70">
        <f t="shared" si="11"/>
        <v>1.2721867356949161</v>
      </c>
      <c r="S70">
        <f t="shared" si="12"/>
        <v>0.98149595057033701</v>
      </c>
      <c r="T70">
        <f t="shared" si="13"/>
        <v>-0.19267277621320011</v>
      </c>
      <c r="U70">
        <f t="shared" si="14"/>
        <v>0.99994723165300092</v>
      </c>
      <c r="V70">
        <f t="shared" si="15"/>
        <v>-1.0273150547769937E-2</v>
      </c>
      <c r="X70">
        <f t="shared" si="34"/>
        <v>4.9903129479967392</v>
      </c>
      <c r="Y70">
        <f t="shared" si="16"/>
        <v>-122.18701061541579</v>
      </c>
      <c r="Z70">
        <f t="shared" si="35"/>
        <v>57.812989384584213</v>
      </c>
      <c r="AC70">
        <v>1</v>
      </c>
      <c r="AD70">
        <f t="shared" si="17"/>
        <v>5.7634402119840002</v>
      </c>
      <c r="AE70">
        <f t="shared" si="18"/>
        <v>-6.5182973071260161E-6</v>
      </c>
      <c r="AF70">
        <f t="shared" si="19"/>
        <v>6.3447605159399993E-4</v>
      </c>
      <c r="AG70">
        <f t="shared" si="36"/>
        <v>9066.6299088730248</v>
      </c>
      <c r="AH70">
        <f t="shared" si="37"/>
        <v>-1669.2497481330167</v>
      </c>
      <c r="AJ70">
        <f t="shared" si="20"/>
        <v>18000</v>
      </c>
      <c r="AK70">
        <f t="shared" si="21"/>
        <v>3511.6722641700003</v>
      </c>
      <c r="AL70">
        <v>1</v>
      </c>
      <c r="AM70">
        <f t="shared" si="22"/>
        <v>3.2487209593650004</v>
      </c>
      <c r="AN70">
        <f t="shared" si="38"/>
        <v>2545.2626885842683</v>
      </c>
      <c r="AO70">
        <f t="shared" si="39"/>
        <v>-4757.1759793234241</v>
      </c>
      <c r="AQ70">
        <f t="shared" si="23"/>
        <v>7.7101002313030067</v>
      </c>
      <c r="AR70">
        <f t="shared" si="24"/>
        <v>-277.56360832690825</v>
      </c>
      <c r="AT70">
        <f t="shared" si="52"/>
        <v>-393418.35793304222</v>
      </c>
      <c r="AU70">
        <f t="shared" si="53"/>
        <v>-2529436.5957406471</v>
      </c>
      <c r="AV70">
        <f t="shared" si="42"/>
        <v>-1.7250959734496949</v>
      </c>
      <c r="AW70">
        <f t="shared" si="25"/>
        <v>-1284663.017499577</v>
      </c>
      <c r="AX70">
        <f t="shared" si="26"/>
        <v>-763725.2893852815</v>
      </c>
      <c r="AY70">
        <f t="shared" si="50"/>
        <v>-2.6052310393911928</v>
      </c>
      <c r="BA70">
        <f t="shared" si="27"/>
        <v>1.7128062025754884</v>
      </c>
      <c r="BB70">
        <f t="shared" si="43"/>
        <v>4.6741645399479888</v>
      </c>
      <c r="BC70">
        <f t="shared" si="44"/>
        <v>0.88013506594149793</v>
      </c>
      <c r="BD70">
        <f t="shared" si="28"/>
        <v>-129.57197526246136</v>
      </c>
      <c r="BF70">
        <f t="shared" si="29"/>
        <v>5.0110759845477624</v>
      </c>
      <c r="BG70">
        <f t="shared" si="30"/>
        <v>-123.17872103835714</v>
      </c>
      <c r="BH70">
        <f t="shared" si="45"/>
        <v>56.821278961642861</v>
      </c>
      <c r="BI70">
        <f t="shared" si="46"/>
        <v>56.821278961642861</v>
      </c>
      <c r="BJ70">
        <f t="shared" si="31"/>
        <v>0</v>
      </c>
      <c r="BK70">
        <f t="shared" si="47"/>
        <v>0</v>
      </c>
      <c r="BM70">
        <f t="shared" si="48"/>
        <v>0.3369114445997744</v>
      </c>
      <c r="BN70">
        <f t="shared" si="32"/>
        <v>-173.6067457758958</v>
      </c>
      <c r="BQ70" s="56">
        <f t="shared" si="49"/>
        <v>21.576125340233126</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1.0000972779849353</v>
      </c>
      <c r="D71">
        <f t="shared" si="1"/>
        <v>1.3947766828498565E-2</v>
      </c>
      <c r="F71">
        <f t="shared" si="2"/>
        <v>6.5376612977400564E-2</v>
      </c>
      <c r="G71">
        <f t="shared" si="3"/>
        <v>9.5026995091596858E-2</v>
      </c>
      <c r="H71">
        <f t="shared" si="4"/>
        <v>-3.0465656549084033</v>
      </c>
      <c r="J71">
        <f t="shared" si="5"/>
        <v>15</v>
      </c>
      <c r="M71">
        <f t="shared" si="6"/>
        <v>8.5194790123683237E-2</v>
      </c>
      <c r="N71">
        <f t="shared" si="7"/>
        <v>-1.5707963250000001</v>
      </c>
      <c r="O71">
        <f t="shared" si="8"/>
        <v>6.0073518341346768</v>
      </c>
      <c r="P71">
        <f t="shared" si="9"/>
        <v>1.4035551049556145</v>
      </c>
      <c r="Q71">
        <f t="shared" si="10"/>
        <v>3.4854949872228063</v>
      </c>
      <c r="R71">
        <f t="shared" si="11"/>
        <v>1.2798036651628286</v>
      </c>
      <c r="S71">
        <f t="shared" si="12"/>
        <v>0.98048398840194562</v>
      </c>
      <c r="T71">
        <f t="shared" si="13"/>
        <v>-0.19788796408815407</v>
      </c>
      <c r="U71">
        <f t="shared" si="14"/>
        <v>0.99994425961036104</v>
      </c>
      <c r="V71">
        <f t="shared" si="15"/>
        <v>-1.0558494919106976E-2</v>
      </c>
      <c r="X71">
        <f t="shared" si="34"/>
        <v>4.6866557343831419</v>
      </c>
      <c r="Y71">
        <f t="shared" si="16"/>
        <v>-121.95417580772923</v>
      </c>
      <c r="Z71">
        <f t="shared" si="35"/>
        <v>58.045824192270771</v>
      </c>
      <c r="AC71">
        <v>1</v>
      </c>
      <c r="AD71">
        <f t="shared" si="17"/>
        <v>5.923535773428001</v>
      </c>
      <c r="AE71">
        <f t="shared" si="18"/>
        <v>-6.8854544856909836E-6</v>
      </c>
      <c r="AF71">
        <f t="shared" si="19"/>
        <v>6.5210038636049998E-4</v>
      </c>
      <c r="AG71">
        <f t="shared" si="36"/>
        <v>9066.5760132877549</v>
      </c>
      <c r="AH71">
        <f t="shared" si="37"/>
        <v>-1629.2391765172331</v>
      </c>
      <c r="AJ71">
        <f t="shared" si="20"/>
        <v>18000</v>
      </c>
      <c r="AK71">
        <f t="shared" si="21"/>
        <v>3609.2187159525006</v>
      </c>
      <c r="AL71">
        <v>1</v>
      </c>
      <c r="AM71">
        <f t="shared" si="22"/>
        <v>3.3389632082362501</v>
      </c>
      <c r="AN71">
        <f t="shared" si="38"/>
        <v>2473.6070185620961</v>
      </c>
      <c r="AO71">
        <f t="shared" si="39"/>
        <v>-4650.0641106613011</v>
      </c>
      <c r="AQ71">
        <f t="shared" si="23"/>
        <v>7.2992700729927007</v>
      </c>
      <c r="AR71">
        <f t="shared" si="24"/>
        <v>-270.07299270072991</v>
      </c>
      <c r="AT71">
        <f t="shared" si="52"/>
        <v>-373834.11326897709</v>
      </c>
      <c r="AU71">
        <f t="shared" si="53"/>
        <v>-2460529.5742201763</v>
      </c>
      <c r="AV71">
        <f t="shared" si="42"/>
        <v>-1.7215755943660209</v>
      </c>
      <c r="AW71">
        <f t="shared" si="25"/>
        <v>-1221826.3245694742</v>
      </c>
      <c r="AX71">
        <f t="shared" si="26"/>
        <v>-722068.75137761445</v>
      </c>
      <c r="AY71">
        <f t="shared" si="50"/>
        <v>-2.6078356487775629</v>
      </c>
      <c r="BA71">
        <f t="shared" si="27"/>
        <v>1.7535905780097203</v>
      </c>
      <c r="BB71">
        <f t="shared" si="43"/>
        <v>4.8785640671829036</v>
      </c>
      <c r="BC71">
        <f t="shared" si="44"/>
        <v>0.88626005441154199</v>
      </c>
      <c r="BD71">
        <f t="shared" si="28"/>
        <v>-129.22103927316053</v>
      </c>
      <c r="BF71">
        <f t="shared" si="29"/>
        <v>4.7096824922073495</v>
      </c>
      <c r="BG71">
        <f t="shared" si="30"/>
        <v>-122.97724533456152</v>
      </c>
      <c r="BH71">
        <f t="shared" si="45"/>
        <v>57.022754665438484</v>
      </c>
      <c r="BI71">
        <f t="shared" si="46"/>
        <v>57.022754665438484</v>
      </c>
      <c r="BJ71">
        <f t="shared" si="31"/>
        <v>0</v>
      </c>
      <c r="BK71">
        <f t="shared" si="47"/>
        <v>0</v>
      </c>
      <c r="BM71">
        <f t="shared" si="48"/>
        <v>-0.16888157497555356</v>
      </c>
      <c r="BN71">
        <f t="shared" si="32"/>
        <v>-173.756206061401</v>
      </c>
      <c r="BQ71" s="56">
        <f t="shared" si="49"/>
        <v>21.780524867468039</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1.0001026070387005</v>
      </c>
      <c r="D72">
        <f t="shared" si="1"/>
        <v>1.4324682611842394E-2</v>
      </c>
      <c r="F72">
        <f t="shared" si="2"/>
        <v>6.1785328076118959E-2</v>
      </c>
      <c r="G72">
        <f t="shared" si="3"/>
        <v>9.2226095772674183E-2</v>
      </c>
      <c r="H72">
        <f t="shared" si="4"/>
        <v>-3.0493665542273258</v>
      </c>
      <c r="J72">
        <f t="shared" si="5"/>
        <v>15</v>
      </c>
      <c r="M72">
        <f t="shared" si="6"/>
        <v>8.2952821962533688E-2</v>
      </c>
      <c r="N72">
        <f t="shared" si="7"/>
        <v>-1.5707963250000001</v>
      </c>
      <c r="O72">
        <f t="shared" si="8"/>
        <v>6.1652713013002503</v>
      </c>
      <c r="P72">
        <f t="shared" si="9"/>
        <v>1.4078777082834335</v>
      </c>
      <c r="Q72">
        <f t="shared" si="10"/>
        <v>3.5720372432347149</v>
      </c>
      <c r="R72">
        <f t="shared" si="11"/>
        <v>1.2870519169536483</v>
      </c>
      <c r="S72">
        <f t="shared" si="12"/>
        <v>0.97944755431414143</v>
      </c>
      <c r="T72">
        <f t="shared" si="13"/>
        <v>-0.20309226769215316</v>
      </c>
      <c r="U72">
        <f t="shared" si="14"/>
        <v>0.99994120616949489</v>
      </c>
      <c r="V72">
        <f t="shared" si="15"/>
        <v>-1.0843837571015433E-2</v>
      </c>
      <c r="X72">
        <f t="shared" si="34"/>
        <v>4.3935232525293166</v>
      </c>
      <c r="Y72">
        <f t="shared" si="16"/>
        <v>-121.74463223151561</v>
      </c>
      <c r="Z72">
        <f t="shared" si="35"/>
        <v>58.25536776848439</v>
      </c>
      <c r="AC72">
        <v>1</v>
      </c>
      <c r="AD72">
        <f t="shared" si="17"/>
        <v>6.0836313348719999</v>
      </c>
      <c r="AE72">
        <f t="shared" si="18"/>
        <v>-7.2626707650385541E-6</v>
      </c>
      <c r="AF72">
        <f t="shared" si="19"/>
        <v>6.6972472112700003E-4</v>
      </c>
      <c r="AG72">
        <f t="shared" si="36"/>
        <v>9066.5206417784284</v>
      </c>
      <c r="AH72">
        <f t="shared" si="37"/>
        <v>-1591.4705262963498</v>
      </c>
      <c r="AJ72">
        <f t="shared" si="20"/>
        <v>18000</v>
      </c>
      <c r="AK72">
        <f t="shared" si="21"/>
        <v>3706.7651677350004</v>
      </c>
      <c r="AL72">
        <v>1</v>
      </c>
      <c r="AM72">
        <f t="shared" si="22"/>
        <v>3.4292054571075004</v>
      </c>
      <c r="AN72">
        <f t="shared" si="38"/>
        <v>2406.9422412418467</v>
      </c>
      <c r="AO72">
        <f t="shared" si="39"/>
        <v>-4547.1343008740969</v>
      </c>
      <c r="AQ72">
        <f t="shared" si="23"/>
        <v>6.9204152249134951</v>
      </c>
      <c r="AR72">
        <f t="shared" si="24"/>
        <v>-262.97577854671277</v>
      </c>
      <c r="AT72">
        <f t="shared" si="52"/>
        <v>-355774.11320057343</v>
      </c>
      <c r="AU72">
        <f t="shared" si="53"/>
        <v>-2395288.9613417066</v>
      </c>
      <c r="AV72">
        <f t="shared" si="42"/>
        <v>-1.7182490656244529</v>
      </c>
      <c r="AW72">
        <f t="shared" si="25"/>
        <v>-1163300.1502051558</v>
      </c>
      <c r="AX72">
        <f t="shared" si="26"/>
        <v>-684028.77193656901</v>
      </c>
      <c r="AY72">
        <f t="shared" si="50"/>
        <v>-2.6100381201798828</v>
      </c>
      <c r="BA72">
        <f t="shared" si="27"/>
        <v>1.7944114950303327</v>
      </c>
      <c r="BB72">
        <f t="shared" si="43"/>
        <v>5.0784408536321166</v>
      </c>
      <c r="BC72">
        <f t="shared" si="44"/>
        <v>0.89178905455542989</v>
      </c>
      <c r="BD72">
        <f t="shared" si="28"/>
        <v>-128.90425089962653</v>
      </c>
      <c r="BF72">
        <f t="shared" si="29"/>
        <v>4.418864364319556</v>
      </c>
      <c r="BG72">
        <f t="shared" si="30"/>
        <v>-122.7993409873841</v>
      </c>
      <c r="BH72">
        <f t="shared" si="45"/>
        <v>57.200659012615901</v>
      </c>
      <c r="BI72">
        <f t="shared" si="46"/>
        <v>57.200659012615901</v>
      </c>
      <c r="BJ72">
        <f t="shared" si="31"/>
        <v>0</v>
      </c>
      <c r="BK72">
        <f t="shared" si="47"/>
        <v>0</v>
      </c>
      <c r="BM72">
        <f t="shared" si="48"/>
        <v>-0.65957648931256085</v>
      </c>
      <c r="BN72">
        <f t="shared" si="32"/>
        <v>-173.89509008775755</v>
      </c>
      <c r="BQ72" s="56">
        <f t="shared" si="49"/>
        <v>21.980401653917255</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1.0001080781710248</v>
      </c>
      <c r="D73">
        <f t="shared" ref="D73:D136" si="56">ATAN(A73/Fesr)</f>
        <v>1.470159432486534E-2</v>
      </c>
      <c r="F73">
        <f t="shared" ref="F73:F136" si="57">(Ro/(Ro+Rdcr))/SQRT((A73/(Q*Fo))^2+(1-(A73^2/Fo^2))^2)</f>
        <v>5.8486754979481796E-2</v>
      </c>
      <c r="G73">
        <f t="shared" ref="G73:G136" si="58">-ATAN(A73*Fo/(Q*(Fo^2-A73^2)))</f>
        <v>8.9592638484035925E-2</v>
      </c>
      <c r="H73">
        <f t="shared" ref="H73:H136" si="59">IF(G73&gt;0,G73-Pi,G73)</f>
        <v>-3.0520000115159642</v>
      </c>
      <c r="J73">
        <f t="shared" ref="J73:J136" si="60">Vin/Vramp</f>
        <v>15</v>
      </c>
      <c r="M73">
        <f t="shared" ref="M73:M136" si="61">1/(2*Pi*_Rfb1*(Cc1ea_u+Cc2ea_u)*A73)</f>
        <v>8.0825826527596928E-2</v>
      </c>
      <c r="N73">
        <f t="shared" ref="N73:N136" si="62">-Pi/2</f>
        <v>-1.5707963250000001</v>
      </c>
      <c r="O73">
        <f t="shared" ref="O73:O136" si="63">SQRT(1+(A73/Fz1_u)^2)</f>
        <v>6.3233002107902356</v>
      </c>
      <c r="P73">
        <f t="shared" ref="P73:P136" si="64">ATAN2(Fz1_u,A73)</f>
        <v>1.4119843282895559</v>
      </c>
      <c r="Q73">
        <f t="shared" ref="Q73:Q136" si="65">SQRT(1+(A73/Fz2_u)^2)</f>
        <v>3.6587582804988754</v>
      </c>
      <c r="R73">
        <f t="shared" ref="R73:R136" si="66">ATAN2(Fz2_u,A73)</f>
        <v>1.2939569166530962</v>
      </c>
      <c r="S73">
        <f t="shared" ref="S73:S136" si="67">1/SQRT(1+(A73/Fp1_u)^2)</f>
        <v>0.97838689397955558</v>
      </c>
      <c r="T73">
        <f t="shared" ref="T73:T136" si="68">-ATAN2(Fp1_u,A73)</f>
        <v>-0.20828544004423147</v>
      </c>
      <c r="U73">
        <f t="shared" ref="U73:U136" si="69">1/SQRT(1+(A73/Fp2_u)^2)</f>
        <v>0.99993807133263934</v>
      </c>
      <c r="V73">
        <f t="shared" ref="V73:V136" si="70">-ATAN2(Fp2_u,A73)</f>
        <v>-1.1129178457045835E-2</v>
      </c>
      <c r="X73">
        <f t="shared" si="34"/>
        <v>4.1101424942118738</v>
      </c>
      <c r="Y73">
        <f t="shared" ref="Y73:Y136" si="71">(180/Pi)*(D73+H73+N73+P73+R73+T73+V73)</f>
        <v>-121.55689912088073</v>
      </c>
      <c r="Z73">
        <f t="shared" si="35"/>
        <v>58.443100879119271</v>
      </c>
      <c r="AC73">
        <v>1</v>
      </c>
      <c r="AD73">
        <f t="shared" ref="AD73:AD136" si="72">Rcea1_u*Cc1ea_u*A73*2*Pi</f>
        <v>6.2437268963160006</v>
      </c>
      <c r="AE73">
        <f t="shared" ref="AE73:AE136" si="73">-Rcea1_u*Cc1ea_u*Cc2ea_u*(A73*2*Pi)^2</f>
        <v>-7.6499461451687266E-6</v>
      </c>
      <c r="AF73">
        <f t="shared" ref="AF73:AF136" si="74">(Cc2ea_u+Cc1ea_u)*A73*2*Pi</f>
        <v>6.8734905589349997E-4</v>
      </c>
      <c r="AG73">
        <f t="shared" si="36"/>
        <v>9066.4637943991438</v>
      </c>
      <c r="AH73">
        <f t="shared" si="37"/>
        <v>-1555.771337118073</v>
      </c>
      <c r="AJ73">
        <f t="shared" ref="AJ73:AJ136" si="75">_Rfb1</f>
        <v>18000</v>
      </c>
      <c r="AK73">
        <f t="shared" ref="AK73:AK136" si="76">_Rfb1*Rcea2_u*Cc3ea_u*A73*2*Pi</f>
        <v>3804.3116195175003</v>
      </c>
      <c r="AL73">
        <v>1</v>
      </c>
      <c r="AM73">
        <f t="shared" ref="AM73:AM136" si="77">(_Rfb1+Rcea2_u)*Cc3ea_u*A73*2*Pi</f>
        <v>3.5194477059787501</v>
      </c>
      <c r="AN73">
        <f t="shared" si="38"/>
        <v>2344.8285437171016</v>
      </c>
      <c r="AO73">
        <f t="shared" si="39"/>
        <v>-4448.1898195811464</v>
      </c>
      <c r="AQ73">
        <f t="shared" ref="AQ73:AQ136" si="78">Eadcg/(1+(Eadcg*A73/GBP)^2)</f>
        <v>6.5703022339027592</v>
      </c>
      <c r="AR73">
        <f t="shared" ref="AR73:AR136" si="79">-(A73*Eadcg*Eadcg/GBP)/(1+(Eadcg*A73/GBP)^2)</f>
        <v>-256.2417871222076</v>
      </c>
      <c r="AT73">
        <f t="shared" si="52"/>
        <v>-339084.22045470233</v>
      </c>
      <c r="AU73">
        <f t="shared" si="53"/>
        <v>-2333428.7734473366</v>
      </c>
      <c r="AV73">
        <f t="shared" si="42"/>
        <v>-1.7151020952356055</v>
      </c>
      <c r="AW73">
        <f t="shared" si="25"/>
        <v>-1108712.8183996677</v>
      </c>
      <c r="AX73">
        <f t="shared" si="26"/>
        <v>-649205.10021978512</v>
      </c>
      <c r="AY73">
        <f t="shared" si="50"/>
        <v>-2.6118670502327834</v>
      </c>
      <c r="BA73">
        <f t="shared" ref="BA73:BA136" si="80">SQRT(AT73^2+AU73^2)/SQRT(AW73^2+AX73^2)</f>
        <v>1.8352560581427018</v>
      </c>
      <c r="BB73">
        <f t="shared" si="43"/>
        <v>5.2739333268611048</v>
      </c>
      <c r="BC73">
        <f t="shared" si="44"/>
        <v>0.8967649549971779</v>
      </c>
      <c r="BD73">
        <f t="shared" ref="BD73:BD136" si="81">BC73*180/Pi-180</f>
        <v>-128.61915280471132</v>
      </c>
      <c r="BF73">
        <f t="shared" ref="BF73:BF136" si="82">20*LOG(BA73*J73*F73*C73)</f>
        <v>4.1378477337511352</v>
      </c>
      <c r="BG73">
        <f t="shared" ref="BG73:BG136" si="83">(180/Pi)*(D73+H73+BC73)</f>
        <v>-122.64353343037828</v>
      </c>
      <c r="BH73">
        <f t="shared" si="45"/>
        <v>57.356466569621716</v>
      </c>
      <c r="BI73">
        <f t="shared" si="46"/>
        <v>57.356466569621716</v>
      </c>
      <c r="BJ73">
        <f t="shared" ref="BJ73:BJ136" si="84">SUM((BF74&lt;0)*(BF73&gt;0))*A73</f>
        <v>0</v>
      </c>
      <c r="BK73">
        <f t="shared" si="47"/>
        <v>0</v>
      </c>
      <c r="BM73">
        <f t="shared" si="48"/>
        <v>-1.1360855931099696</v>
      </c>
      <c r="BN73">
        <f t="shared" ref="BN73:BN136" si="85">(H73+D73)*180/Pi</f>
        <v>-174.02438062566696</v>
      </c>
      <c r="BQ73" s="56">
        <f t="shared" si="49"/>
        <v>22.17589412714624</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1.0001136913795758</v>
      </c>
      <c r="D74">
        <f t="shared" si="56"/>
        <v>1.507850186054511E-2</v>
      </c>
      <c r="F74">
        <f t="shared" si="57"/>
        <v>5.5449475654585141E-2</v>
      </c>
      <c r="G74">
        <f t="shared" si="58"/>
        <v>8.7111577533220144E-2</v>
      </c>
      <c r="H74">
        <f t="shared" si="59"/>
        <v>-3.0544810724667801</v>
      </c>
      <c r="J74">
        <f t="shared" si="60"/>
        <v>15</v>
      </c>
      <c r="M74">
        <f t="shared" si="61"/>
        <v>7.8805180864407007E-2</v>
      </c>
      <c r="N74">
        <f t="shared" si="62"/>
        <v>-1.5707963250000001</v>
      </c>
      <c r="O74">
        <f t="shared" si="63"/>
        <v>6.4814305574087063</v>
      </c>
      <c r="P74">
        <f t="shared" si="64"/>
        <v>1.4158906294481606</v>
      </c>
      <c r="Q74">
        <f t="shared" si="65"/>
        <v>3.7456456813405348</v>
      </c>
      <c r="R74">
        <f t="shared" si="66"/>
        <v>1.3005418690060722</v>
      </c>
      <c r="S74">
        <f t="shared" si="67"/>
        <v>0.97730225735609511</v>
      </c>
      <c r="T74">
        <f t="shared" si="68"/>
        <v>-0.21346723762016603</v>
      </c>
      <c r="U74">
        <f t="shared" si="69"/>
        <v>0.9999348551020919</v>
      </c>
      <c r="V74">
        <f t="shared" si="70"/>
        <v>-1.1414517530750437E-2</v>
      </c>
      <c r="X74">
        <f t="shared" ref="X74:X137" si="87">20*LOG(C74*J74*O74*Q74*F74*M74*S74*U74)</f>
        <v>3.8358203961255901</v>
      </c>
      <c r="Y74">
        <f t="shared" si="71"/>
        <v>-121.38959753885513</v>
      </c>
      <c r="Z74">
        <f t="shared" ref="Z74:Z137" si="88">Y74+180</f>
        <v>58.610402461144872</v>
      </c>
      <c r="AC74">
        <v>1</v>
      </c>
      <c r="AD74">
        <f t="shared" si="72"/>
        <v>6.4038224577600014</v>
      </c>
      <c r="AE74">
        <f t="shared" si="73"/>
        <v>-8.0472806260815013E-6</v>
      </c>
      <c r="AF74">
        <f t="shared" si="74"/>
        <v>7.0497339066000002E-4</v>
      </c>
      <c r="AG74">
        <f t="shared" ref="AG74:AG137" si="89">AC74*AE74/(AE74^2+AF74^2)+AD74*AF74/(AE74^2+AF74^2)</f>
        <v>9066.4054712054294</v>
      </c>
      <c r="AH74">
        <f t="shared" ref="AH74:AH137" si="90">AD74*AE74/(AE74^2+AF74^2)-AC74*AF74/(AE74^2+AF74^2)</f>
        <v>-1521.9863945391185</v>
      </c>
      <c r="AJ74">
        <f t="shared" si="75"/>
        <v>18000</v>
      </c>
      <c r="AK74">
        <f t="shared" si="76"/>
        <v>3901.8580713000001</v>
      </c>
      <c r="AL74">
        <v>1</v>
      </c>
      <c r="AM74">
        <f t="shared" si="77"/>
        <v>3.6096899548500003</v>
      </c>
      <c r="AN74">
        <f t="shared" ref="AN74:AN137" si="91">AJ74*AL74/(AL74^2+AM74^2)+AK74*AM74/(AL74^2+AM74^2)</f>
        <v>2286.8720211392947</v>
      </c>
      <c r="AO74">
        <f t="shared" ref="AO74:AO137" si="92">AK74*AL74/(AL74^2+AM74^2)-AJ74*AM74/(AL74^2+AM74^2)</f>
        <v>-4353.0408914340287</v>
      </c>
      <c r="AQ74">
        <f t="shared" si="78"/>
        <v>6.2460961898813245</v>
      </c>
      <c r="AR74">
        <f t="shared" si="79"/>
        <v>-249.84384759525295</v>
      </c>
      <c r="AT74">
        <f t="shared" si="52"/>
        <v>-323629.29612966464</v>
      </c>
      <c r="AU74">
        <f t="shared" si="53"/>
        <v>-2274692.1002045986</v>
      </c>
      <c r="AV74">
        <f t="shared" ref="AV74:AV137" si="93">ATAN2(AT74,AU74)</f>
        <v>-1.712121748053463</v>
      </c>
      <c r="AW74">
        <f t="shared" ref="AW74:AW137" si="94">AG74-AH74*AO74/_Rfb2+AG74*AN74/_Rfb2+AN74-AO74*AR74+AQ74*AN74</f>
        <v>-1057730.2480027333</v>
      </c>
      <c r="AX74">
        <f t="shared" ref="AX74:AX137" si="95">AH74+AH74*AN74/_Rfb2+AG74*AO74/_Rfb2+AO74+AO74*AQ74+AN74*AR74</f>
        <v>-617249.90204727463</v>
      </c>
      <c r="AY74">
        <f t="shared" si="50"/>
        <v>-2.6133485113065049</v>
      </c>
      <c r="BA74">
        <f t="shared" si="80"/>
        <v>1.8761124163967189</v>
      </c>
      <c r="BB74">
        <f t="shared" ref="BB74:BB137" si="96">20*LOG(BA74)</f>
        <v>5.4651771537611573</v>
      </c>
      <c r="BC74">
        <f t="shared" ref="BC74:BC137" si="97">AV74-AY74</f>
        <v>0.90122676325304196</v>
      </c>
      <c r="BD74">
        <f t="shared" si="81"/>
        <v>-128.36351002236157</v>
      </c>
      <c r="BF74">
        <f t="shared" si="82"/>
        <v>3.8659386634618205</v>
      </c>
      <c r="BG74">
        <f t="shared" si="83"/>
        <v>-122.50844975830164</v>
      </c>
      <c r="BH74">
        <f t="shared" ref="BH74:BH137" si="98">IF(BG74&gt;180,BG74-180,BG74+180)</f>
        <v>57.491550241698363</v>
      </c>
      <c r="BI74">
        <f t="shared" ref="BI74:BI137" si="99">IF(BH74&gt;180,BH74-360,BH74)</f>
        <v>57.491550241698363</v>
      </c>
      <c r="BJ74">
        <f t="shared" si="84"/>
        <v>0</v>
      </c>
      <c r="BK74">
        <f t="shared" ref="BK74:BK137" si="100">IF(BJ74&gt;0,BI74,0)</f>
        <v>0</v>
      </c>
      <c r="BM74">
        <f t="shared" ref="BM74:BM137" si="101">20*LOG(J74*F74*C74)</f>
        <v>-1.5992384902993362</v>
      </c>
      <c r="BN74">
        <f t="shared" si="85"/>
        <v>-174.14493973594006</v>
      </c>
      <c r="BQ74" s="56">
        <f t="shared" ref="BQ74:BQ137" si="102">20*LOG(BA74*7)</f>
        <v>22.367137954046292</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1.0001194466619618</v>
      </c>
      <c r="D75">
        <f t="shared" si="56"/>
        <v>1.5455405111866528E-2</v>
      </c>
      <c r="F75">
        <f t="shared" si="57"/>
        <v>5.2646229135741192E-2</v>
      </c>
      <c r="G75">
        <f t="shared" si="58"/>
        <v>8.47696557159512E-2</v>
      </c>
      <c r="H75">
        <f t="shared" si="59"/>
        <v>-3.0568229942840488</v>
      </c>
      <c r="J75">
        <f t="shared" si="60"/>
        <v>15</v>
      </c>
      <c r="M75">
        <f t="shared" si="61"/>
        <v>7.6883103282348292E-2</v>
      </c>
      <c r="N75">
        <f t="shared" si="62"/>
        <v>-1.5707963250000001</v>
      </c>
      <c r="O75">
        <f t="shared" si="63"/>
        <v>6.6396550936649534</v>
      </c>
      <c r="P75">
        <f t="shared" si="64"/>
        <v>1.419610808997787</v>
      </c>
      <c r="Q75">
        <f t="shared" si="65"/>
        <v>3.8326881313424899</v>
      </c>
      <c r="R75">
        <f t="shared" si="66"/>
        <v>1.3068279879590861</v>
      </c>
      <c r="S75">
        <f t="shared" si="67"/>
        <v>0.97619389853337113</v>
      </c>
      <c r="T75">
        <f t="shared" si="68"/>
        <v>-0.21863742040452372</v>
      </c>
      <c r="U75">
        <f t="shared" si="69"/>
        <v>0.9999315574802089</v>
      </c>
      <c r="V75">
        <f t="shared" si="70"/>
        <v>-1.1699854745683256E-2</v>
      </c>
      <c r="X75">
        <f t="shared" si="87"/>
        <v>3.5699334148797917</v>
      </c>
      <c r="Y75">
        <f t="shared" si="71"/>
        <v>-121.24144440743864</v>
      </c>
      <c r="Z75">
        <f t="shared" si="88"/>
        <v>58.758555592561365</v>
      </c>
      <c r="AC75">
        <v>1</v>
      </c>
      <c r="AD75">
        <f t="shared" si="72"/>
        <v>6.5639180192040012</v>
      </c>
      <c r="AE75">
        <f t="shared" si="73"/>
        <v>-8.4546742077768764E-6</v>
      </c>
      <c r="AF75">
        <f t="shared" si="74"/>
        <v>7.2259772542649996E-4</v>
      </c>
      <c r="AG75">
        <f t="shared" si="89"/>
        <v>9066.3456722542669</v>
      </c>
      <c r="AH75">
        <f t="shared" si="90"/>
        <v>-1489.9756268655885</v>
      </c>
      <c r="AJ75">
        <f t="shared" si="75"/>
        <v>18000</v>
      </c>
      <c r="AK75">
        <f t="shared" si="76"/>
        <v>3999.4045230825</v>
      </c>
      <c r="AL75">
        <v>1</v>
      </c>
      <c r="AM75">
        <f t="shared" si="77"/>
        <v>3.6999322037212501</v>
      </c>
      <c r="AN75">
        <f t="shared" si="91"/>
        <v>2232.7192456648077</v>
      </c>
      <c r="AO75">
        <f t="shared" si="92"/>
        <v>-4261.5053158209403</v>
      </c>
      <c r="AQ75">
        <f t="shared" si="78"/>
        <v>5.9453032104637336</v>
      </c>
      <c r="AR75">
        <f t="shared" si="79"/>
        <v>-243.75743162901307</v>
      </c>
      <c r="AT75">
        <f t="shared" si="52"/>
        <v>-309290.45796215732</v>
      </c>
      <c r="AU75">
        <f t="shared" si="53"/>
        <v>-2218847.4922074345</v>
      </c>
      <c r="AV75">
        <f t="shared" si="93"/>
        <v>-1.7092962901649709</v>
      </c>
      <c r="AW75">
        <f t="shared" si="94"/>
        <v>-1010051.709140065</v>
      </c>
      <c r="AX75">
        <f t="shared" si="95"/>
        <v>-587859.94239743974</v>
      </c>
      <c r="AY75">
        <f t="shared" ref="AY75:AY138" si="103">ATAN2(AW75,AX75)</f>
        <v>-2.6145063183443615</v>
      </c>
      <c r="BA75">
        <f t="shared" si="80"/>
        <v>1.9169696429770893</v>
      </c>
      <c r="BB75">
        <f t="shared" si="96"/>
        <v>5.6523047093930074</v>
      </c>
      <c r="BC75">
        <f t="shared" si="97"/>
        <v>0.90521002817939067</v>
      </c>
      <c r="BD75">
        <f t="shared" si="81"/>
        <v>-128.13528575313853</v>
      </c>
      <c r="BF75">
        <f t="shared" si="82"/>
        <v>3.6025127220516673</v>
      </c>
      <c r="BG75">
        <f t="shared" si="83"/>
        <v>-122.39281275970086</v>
      </c>
      <c r="BH75">
        <f t="shared" si="98"/>
        <v>57.60718724029914</v>
      </c>
      <c r="BI75">
        <f t="shared" si="99"/>
        <v>57.60718724029914</v>
      </c>
      <c r="BJ75">
        <f t="shared" si="84"/>
        <v>0</v>
      </c>
      <c r="BK75">
        <f t="shared" si="100"/>
        <v>0</v>
      </c>
      <c r="BM75">
        <f t="shared" si="101"/>
        <v>-2.0497919873413402</v>
      </c>
      <c r="BN75">
        <f t="shared" si="85"/>
        <v>-174.25752700656236</v>
      </c>
      <c r="BQ75" s="56">
        <f t="shared" si="102"/>
        <v>22.554265509678146</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1.0001253440157298</v>
      </c>
      <c r="D76">
        <f t="shared" si="56"/>
        <v>1.5832303971821712E-2</v>
      </c>
      <c r="F76">
        <f t="shared" si="57"/>
        <v>5.0053261489432593E-2</v>
      </c>
      <c r="G76">
        <f t="shared" si="58"/>
        <v>8.2555142532477241E-2</v>
      </c>
      <c r="H76">
        <f t="shared" si="59"/>
        <v>-3.0590375074675231</v>
      </c>
      <c r="J76">
        <f t="shared" si="60"/>
        <v>15</v>
      </c>
      <c r="M76">
        <f t="shared" si="61"/>
        <v>7.5052553204197139E-2</v>
      </c>
      <c r="N76">
        <f t="shared" si="62"/>
        <v>-1.5707963250000001</v>
      </c>
      <c r="O76">
        <f t="shared" si="63"/>
        <v>6.7979672426938587</v>
      </c>
      <c r="P76">
        <f t="shared" si="64"/>
        <v>1.4231577634758319</v>
      </c>
      <c r="Q76">
        <f t="shared" si="65"/>
        <v>3.9198753017264285</v>
      </c>
      <c r="R76">
        <f t="shared" si="66"/>
        <v>1.3128346996572007</v>
      </c>
      <c r="S76">
        <f t="shared" si="67"/>
        <v>0.975062075578087</v>
      </c>
      <c r="T76">
        <f t="shared" si="68"/>
        <v>-0.22379575194017939</v>
      </c>
      <c r="U76">
        <f t="shared" si="69"/>
        <v>0.99992817846940651</v>
      </c>
      <c r="V76">
        <f t="shared" si="70"/>
        <v>-1.1985190055400134E-2</v>
      </c>
      <c r="X76">
        <f t="shared" si="87"/>
        <v>3.3119187170078113</v>
      </c>
      <c r="Y76">
        <f t="shared" si="71"/>
        <v>-121.11124633694463</v>
      </c>
      <c r="Z76">
        <f t="shared" si="88"/>
        <v>58.888753663055368</v>
      </c>
      <c r="AC76">
        <v>1</v>
      </c>
      <c r="AD76">
        <f t="shared" si="72"/>
        <v>6.7240135806480001</v>
      </c>
      <c r="AE76">
        <f t="shared" si="73"/>
        <v>-8.8721268902548553E-6</v>
      </c>
      <c r="AF76">
        <f t="shared" si="74"/>
        <v>7.4022206019299991E-4</v>
      </c>
      <c r="AG76">
        <f t="shared" si="89"/>
        <v>9066.2843976040676</v>
      </c>
      <c r="AH76">
        <f t="shared" si="90"/>
        <v>-1459.6123024447234</v>
      </c>
      <c r="AJ76">
        <f t="shared" si="75"/>
        <v>18000</v>
      </c>
      <c r="AK76">
        <f t="shared" si="76"/>
        <v>4096.9509748650007</v>
      </c>
      <c r="AL76">
        <v>1</v>
      </c>
      <c r="AM76">
        <f t="shared" si="77"/>
        <v>3.7901744525925003</v>
      </c>
      <c r="AN76">
        <f t="shared" si="91"/>
        <v>2182.0525389351546</v>
      </c>
      <c r="AO76">
        <f t="shared" si="92"/>
        <v>-4173.4088124216232</v>
      </c>
      <c r="AQ76">
        <f t="shared" si="78"/>
        <v>5.6657223796033991</v>
      </c>
      <c r="AR76">
        <f t="shared" si="79"/>
        <v>-237.96033994334277</v>
      </c>
      <c r="AT76">
        <f t="shared" si="52"/>
        <v>-295962.78926387709</v>
      </c>
      <c r="AU76">
        <f t="shared" si="53"/>
        <v>-2165685.8753643944</v>
      </c>
      <c r="AV76">
        <f t="shared" si="93"/>
        <v>-1.7066150539842913</v>
      </c>
      <c r="AW76">
        <f t="shared" si="94"/>
        <v>-965406.08991543588</v>
      </c>
      <c r="AX76">
        <f t="shared" si="95"/>
        <v>-560770.06397747528</v>
      </c>
      <c r="AY76">
        <f t="shared" si="103"/>
        <v>-2.6153622634032034</v>
      </c>
      <c r="BA76">
        <f t="shared" si="80"/>
        <v>1.9578176315755293</v>
      </c>
      <c r="BB76">
        <f t="shared" si="96"/>
        <v>5.8354447065530577</v>
      </c>
      <c r="BC76">
        <f t="shared" si="97"/>
        <v>0.90874720941891218</v>
      </c>
      <c r="BD76">
        <f t="shared" si="81"/>
        <v>-127.9326201965095</v>
      </c>
      <c r="BF76">
        <f t="shared" si="82"/>
        <v>3.347006174325426</v>
      </c>
      <c r="BG76">
        <f t="shared" si="83"/>
        <v>-122.29543474830258</v>
      </c>
      <c r="BH76">
        <f t="shared" si="98"/>
        <v>57.704565251697417</v>
      </c>
      <c r="BI76">
        <f t="shared" si="99"/>
        <v>57.704565251697417</v>
      </c>
      <c r="BJ76">
        <f t="shared" si="84"/>
        <v>0</v>
      </c>
      <c r="BK76">
        <f t="shared" si="100"/>
        <v>0</v>
      </c>
      <c r="BM76">
        <f t="shared" si="101"/>
        <v>-2.4884385322276312</v>
      </c>
      <c r="BN76">
        <f t="shared" si="85"/>
        <v>-174.36281455179309</v>
      </c>
      <c r="BQ76" s="56">
        <f t="shared" si="102"/>
        <v>22.737405506838194</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1.0001313834383667</v>
      </c>
      <c r="D77">
        <f t="shared" si="56"/>
        <v>1.6209198333410283E-2</v>
      </c>
      <c r="F77">
        <f t="shared" si="57"/>
        <v>4.7649792425398539E-2</v>
      </c>
      <c r="G77">
        <f t="shared" si="58"/>
        <v>8.045761748563518E-2</v>
      </c>
      <c r="H77">
        <f t="shared" si="59"/>
        <v>-3.0611350325143651</v>
      </c>
      <c r="J77">
        <f t="shared" si="60"/>
        <v>15</v>
      </c>
      <c r="M77">
        <f t="shared" si="61"/>
        <v>7.3307144990146039E-2</v>
      </c>
      <c r="N77">
        <f t="shared" si="62"/>
        <v>-1.5707963250000001</v>
      </c>
      <c r="O77">
        <f t="shared" si="63"/>
        <v>6.9563610228505723</v>
      </c>
      <c r="P77">
        <f t="shared" si="64"/>
        <v>1.426543233248853</v>
      </c>
      <c r="Q77">
        <f t="shared" si="65"/>
        <v>4.0071977461810908</v>
      </c>
      <c r="R77">
        <f t="shared" si="66"/>
        <v>1.3185798218838778</v>
      </c>
      <c r="S77">
        <f t="shared" si="67"/>
        <v>0.97390705037854675</v>
      </c>
      <c r="T77">
        <f t="shared" si="68"/>
        <v>-0.22894199937529641</v>
      </c>
      <c r="U77">
        <f t="shared" si="69"/>
        <v>0.99992471807216021</v>
      </c>
      <c r="V77">
        <f t="shared" si="70"/>
        <v>-1.2270523413458767E-2</v>
      </c>
      <c r="X77">
        <f t="shared" si="87"/>
        <v>3.0612666973384526</v>
      </c>
      <c r="Y77">
        <f t="shared" si="71"/>
        <v>-120.99789348267548</v>
      </c>
      <c r="Z77">
        <f t="shared" si="88"/>
        <v>59.00210651732452</v>
      </c>
      <c r="AC77">
        <v>1</v>
      </c>
      <c r="AD77">
        <f t="shared" si="72"/>
        <v>6.884109142092</v>
      </c>
      <c r="AE77">
        <f t="shared" si="73"/>
        <v>-9.2996386735154347E-6</v>
      </c>
      <c r="AF77">
        <f t="shared" si="74"/>
        <v>7.5784639495949995E-4</v>
      </c>
      <c r="AG77">
        <f t="shared" si="89"/>
        <v>9066.2216473146891</v>
      </c>
      <c r="AH77">
        <f t="shared" si="90"/>
        <v>-1430.7814784973375</v>
      </c>
      <c r="AJ77">
        <f t="shared" si="75"/>
        <v>18000</v>
      </c>
      <c r="AK77">
        <f t="shared" si="76"/>
        <v>4194.497426647501</v>
      </c>
      <c r="AL77">
        <v>1</v>
      </c>
      <c r="AM77">
        <f t="shared" si="77"/>
        <v>3.8804167014637501</v>
      </c>
      <c r="AN77">
        <f t="shared" si="91"/>
        <v>2134.585851478796</v>
      </c>
      <c r="AO77">
        <f t="shared" si="92"/>
        <v>-4088.5851621390389</v>
      </c>
      <c r="AQ77">
        <f t="shared" si="78"/>
        <v>5.4054054054054053</v>
      </c>
      <c r="AR77">
        <f t="shared" si="79"/>
        <v>-232.43243243243242</v>
      </c>
      <c r="AT77">
        <f t="shared" si="52"/>
        <v>-283553.41582740983</v>
      </c>
      <c r="AU77">
        <f t="shared" si="53"/>
        <v>-2115017.9043947509</v>
      </c>
      <c r="AV77">
        <f t="shared" si="93"/>
        <v>-1.704068320943936</v>
      </c>
      <c r="AW77">
        <f t="shared" si="94"/>
        <v>-923548.61191352061</v>
      </c>
      <c r="AX77">
        <f t="shared" si="95"/>
        <v>-535747.72703125165</v>
      </c>
      <c r="AY77">
        <f t="shared" si="103"/>
        <v>-2.6159363222389147</v>
      </c>
      <c r="BA77">
        <f t="shared" si="80"/>
        <v>1.9986470068826296</v>
      </c>
      <c r="BB77">
        <f t="shared" si="96"/>
        <v>6.0147219503952769</v>
      </c>
      <c r="BC77">
        <f t="shared" si="97"/>
        <v>0.91186800129497869</v>
      </c>
      <c r="BD77">
        <f t="shared" si="81"/>
        <v>-127.75381199306786</v>
      </c>
      <c r="BF77">
        <f t="shared" si="82"/>
        <v>3.0989085002225436</v>
      </c>
      <c r="BG77">
        <f t="shared" si="83"/>
        <v>-122.21521142133932</v>
      </c>
      <c r="BH77">
        <f t="shared" si="98"/>
        <v>57.784788578660681</v>
      </c>
      <c r="BI77">
        <f t="shared" si="99"/>
        <v>57.784788578660681</v>
      </c>
      <c r="BJ77">
        <f t="shared" si="84"/>
        <v>0</v>
      </c>
      <c r="BK77">
        <f t="shared" si="100"/>
        <v>0</v>
      </c>
      <c r="BM77">
        <f t="shared" si="101"/>
        <v>-2.9158134501727324</v>
      </c>
      <c r="BN77">
        <f t="shared" si="85"/>
        <v>-174.46139942827145</v>
      </c>
      <c r="BQ77" s="56">
        <f t="shared" si="102"/>
        <v>22.916682750680412</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1.0001375649272986</v>
      </c>
      <c r="D78">
        <f t="shared" si="56"/>
        <v>1.65860880896395E-2</v>
      </c>
      <c r="F78">
        <f t="shared" si="57"/>
        <v>4.5417575046934923E-2</v>
      </c>
      <c r="G78">
        <f t="shared" si="58"/>
        <v>7.8467789605909929E-2</v>
      </c>
      <c r="H78">
        <f t="shared" si="59"/>
        <v>-3.0631248603940904</v>
      </c>
      <c r="J78">
        <f t="shared" si="60"/>
        <v>15</v>
      </c>
      <c r="M78">
        <f t="shared" si="61"/>
        <v>7.1641073513097273E-2</v>
      </c>
      <c r="N78">
        <f t="shared" si="62"/>
        <v>-1.5707963250000001</v>
      </c>
      <c r="O78">
        <f t="shared" si="63"/>
        <v>7.1148309822032116</v>
      </c>
      <c r="P78">
        <f t="shared" si="64"/>
        <v>1.4297779283311474</v>
      </c>
      <c r="Q78">
        <f t="shared" si="65"/>
        <v>4.0946468101504729</v>
      </c>
      <c r="R78">
        <f t="shared" si="66"/>
        <v>1.3240797229537202</v>
      </c>
      <c r="S78">
        <f t="shared" si="67"/>
        <v>0.97272908848846074</v>
      </c>
      <c r="T78">
        <f t="shared" si="68"/>
        <v>-0.23407593350776593</v>
      </c>
      <c r="U78">
        <f t="shared" si="69"/>
        <v>0.99992117629100563</v>
      </c>
      <c r="V78">
        <f t="shared" si="70"/>
        <v>-1.2555854773418765E-2</v>
      </c>
      <c r="X78">
        <f t="shared" si="87"/>
        <v>2.8175145960208332</v>
      </c>
      <c r="Y78">
        <f t="shared" si="71"/>
        <v>-120.90035357516456</v>
      </c>
      <c r="Z78">
        <f t="shared" si="88"/>
        <v>59.099646424835441</v>
      </c>
      <c r="AC78">
        <v>1</v>
      </c>
      <c r="AD78">
        <f t="shared" si="72"/>
        <v>7.0442047035359998</v>
      </c>
      <c r="AE78">
        <f t="shared" si="73"/>
        <v>-9.7372095575586161E-6</v>
      </c>
      <c r="AF78">
        <f t="shared" si="74"/>
        <v>7.754707297259999E-4</v>
      </c>
      <c r="AG78">
        <f t="shared" si="89"/>
        <v>9066.1574214474331</v>
      </c>
      <c r="AH78">
        <f t="shared" si="90"/>
        <v>-1403.3786614731091</v>
      </c>
      <c r="AJ78">
        <f t="shared" si="75"/>
        <v>18000</v>
      </c>
      <c r="AK78">
        <f t="shared" si="76"/>
        <v>4292.0438784300004</v>
      </c>
      <c r="AL78">
        <v>1</v>
      </c>
      <c r="AM78">
        <f t="shared" si="77"/>
        <v>3.9706589503350003</v>
      </c>
      <c r="AN78">
        <f t="shared" si="91"/>
        <v>2090.0611659474212</v>
      </c>
      <c r="AO78">
        <f t="shared" si="92"/>
        <v>-4006.8761968867339</v>
      </c>
      <c r="AQ78">
        <f t="shared" si="78"/>
        <v>5.1626226122870422</v>
      </c>
      <c r="AR78">
        <f t="shared" si="79"/>
        <v>-227.15539494062983</v>
      </c>
      <c r="AT78">
        <f t="shared" si="52"/>
        <v>-271979.88478765805</v>
      </c>
      <c r="AU78">
        <f t="shared" si="53"/>
        <v>-2066671.684074136</v>
      </c>
      <c r="AV78">
        <f t="shared" si="93"/>
        <v>-1.7016472191904235</v>
      </c>
      <c r="AW78">
        <f t="shared" si="94"/>
        <v>-884257.93951883761</v>
      </c>
      <c r="AX78">
        <f t="shared" si="95"/>
        <v>-512588.42145998275</v>
      </c>
      <c r="AY78">
        <f t="shared" si="103"/>
        <v>-2.6162468366456451</v>
      </c>
      <c r="BA78">
        <f t="shared" si="80"/>
        <v>2.0394490470093189</v>
      </c>
      <c r="BB78">
        <f t="shared" si="96"/>
        <v>6.1902571900800254</v>
      </c>
      <c r="BC78">
        <f t="shared" si="97"/>
        <v>0.91459961745522156</v>
      </c>
      <c r="BD78">
        <f t="shared" si="81"/>
        <v>-127.59730191565737</v>
      </c>
      <c r="BF78">
        <f t="shared" si="82"/>
        <v>2.857756012403442</v>
      </c>
      <c r="BG78">
        <f t="shared" si="83"/>
        <v>-122.15111589112651</v>
      </c>
      <c r="BH78">
        <f t="shared" si="98"/>
        <v>57.848884108873492</v>
      </c>
      <c r="BI78">
        <f t="shared" si="99"/>
        <v>57.848884108873492</v>
      </c>
      <c r="BJ78">
        <f t="shared" si="84"/>
        <v>0</v>
      </c>
      <c r="BK78">
        <f t="shared" si="100"/>
        <v>0</v>
      </c>
      <c r="BM78">
        <f t="shared" si="101"/>
        <v>-3.3325011776765829</v>
      </c>
      <c r="BN78">
        <f t="shared" si="85"/>
        <v>-174.55381397546915</v>
      </c>
      <c r="BQ78" s="56">
        <f t="shared" si="102"/>
        <v>23.09221799036516</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1.0001438884798917</v>
      </c>
      <c r="D79">
        <f t="shared" si="56"/>
        <v>1.6962973133524496E-2</v>
      </c>
      <c r="F79">
        <f t="shared" si="57"/>
        <v>4.3340530466158364E-2</v>
      </c>
      <c r="G79">
        <f t="shared" si="58"/>
        <v>7.65773462888137E-2</v>
      </c>
      <c r="H79">
        <f t="shared" si="59"/>
        <v>-3.0650153037111867</v>
      </c>
      <c r="J79">
        <f t="shared" si="60"/>
        <v>15</v>
      </c>
      <c r="M79">
        <f t="shared" si="61"/>
        <v>7.0049049657250673E-2</v>
      </c>
      <c r="N79">
        <f t="shared" si="62"/>
        <v>-1.5707963250000001</v>
      </c>
      <c r="O79">
        <f t="shared" si="63"/>
        <v>7.2733721414479344</v>
      </c>
      <c r="P79">
        <f t="shared" si="64"/>
        <v>1.4328716382373137</v>
      </c>
      <c r="Q79">
        <f t="shared" si="65"/>
        <v>4.1822145508946287</v>
      </c>
      <c r="R79">
        <f t="shared" si="66"/>
        <v>1.32934946265696</v>
      </c>
      <c r="S79">
        <f t="shared" si="67"/>
        <v>0.97152845897020745</v>
      </c>
      <c r="T79">
        <f t="shared" si="68"/>
        <v>-0.23919732882710157</v>
      </c>
      <c r="U79">
        <f t="shared" si="69"/>
        <v>0.99991755312853769</v>
      </c>
      <c r="V79">
        <f t="shared" si="70"/>
        <v>-1.2841184088841681E-2</v>
      </c>
      <c r="X79">
        <f t="shared" si="87"/>
        <v>2.5802410289824751</v>
      </c>
      <c r="Y79">
        <f t="shared" si="71"/>
        <v>-120.81766621394397</v>
      </c>
      <c r="Z79">
        <f t="shared" si="88"/>
        <v>59.182333786056034</v>
      </c>
      <c r="AC79">
        <v>1</v>
      </c>
      <c r="AD79">
        <f t="shared" si="72"/>
        <v>7.2043002649800005</v>
      </c>
      <c r="AE79">
        <f t="shared" si="73"/>
        <v>-1.01848395423844E-5</v>
      </c>
      <c r="AF79">
        <f t="shared" si="74"/>
        <v>7.9309506449250005E-4</v>
      </c>
      <c r="AG79">
        <f t="shared" si="89"/>
        <v>9066.0917200650292</v>
      </c>
      <c r="AH79">
        <f t="shared" si="90"/>
        <v>-1377.30864602516</v>
      </c>
      <c r="AJ79">
        <f t="shared" si="75"/>
        <v>18000</v>
      </c>
      <c r="AK79">
        <f t="shared" si="76"/>
        <v>4389.5903302125007</v>
      </c>
      <c r="AL79">
        <v>1</v>
      </c>
      <c r="AM79">
        <f t="shared" si="77"/>
        <v>4.06090119920625</v>
      </c>
      <c r="AN79">
        <f t="shared" si="91"/>
        <v>2048.2453528187257</v>
      </c>
      <c r="AO79">
        <f t="shared" si="92"/>
        <v>-3928.1316793176911</v>
      </c>
      <c r="AQ79">
        <f t="shared" si="78"/>
        <v>4.9358341559723593</v>
      </c>
      <c r="AR79">
        <f t="shared" si="79"/>
        <v>-222.11253701875617</v>
      </c>
      <c r="AT79">
        <f t="shared" si="52"/>
        <v>-261168.79245344113</v>
      </c>
      <c r="AU79">
        <f t="shared" si="53"/>
        <v>-2020490.7998467498</v>
      </c>
      <c r="AV79">
        <f t="shared" si="93"/>
        <v>-1.699343634114602</v>
      </c>
      <c r="AW79">
        <f t="shared" si="94"/>
        <v>-847333.63428703032</v>
      </c>
      <c r="AX79">
        <f t="shared" si="95"/>
        <v>-491111.79865436396</v>
      </c>
      <c r="AY79">
        <f t="shared" si="103"/>
        <v>-2.616310675722306</v>
      </c>
      <c r="BA79">
        <f t="shared" si="80"/>
        <v>2.0802156160276319</v>
      </c>
      <c r="BB79">
        <f t="shared" si="96"/>
        <v>6.3621670453885759</v>
      </c>
      <c r="BC79">
        <f t="shared" si="97"/>
        <v>0.91696704160770404</v>
      </c>
      <c r="BD79">
        <f t="shared" si="81"/>
        <v>-127.4616585032478</v>
      </c>
      <c r="BF79">
        <f t="shared" si="82"/>
        <v>2.6231263872713266</v>
      </c>
      <c r="BG79">
        <f t="shared" si="83"/>
        <v>-122.10219297991814</v>
      </c>
      <c r="BH79">
        <f t="shared" si="98"/>
        <v>57.897807020081856</v>
      </c>
      <c r="BI79">
        <f t="shared" si="99"/>
        <v>57.897807020081856</v>
      </c>
      <c r="BJ79">
        <f t="shared" si="84"/>
        <v>0</v>
      </c>
      <c r="BK79">
        <f t="shared" si="100"/>
        <v>0</v>
      </c>
      <c r="BM79">
        <f t="shared" si="101"/>
        <v>-3.7390406581172497</v>
      </c>
      <c r="BN79">
        <f t="shared" si="85"/>
        <v>-174.64053447667035</v>
      </c>
      <c r="BQ79" s="56">
        <f t="shared" si="102"/>
        <v>23.264127845673713</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1.0001503540934511</v>
      </c>
      <c r="D80">
        <f t="shared" si="56"/>
        <v>1.7339853358088426E-2</v>
      </c>
      <c r="F80">
        <f t="shared" si="57"/>
        <v>4.1404442972694196E-2</v>
      </c>
      <c r="G80">
        <f t="shared" si="58"/>
        <v>7.4778826003585694E-2</v>
      </c>
      <c r="H80">
        <f t="shared" si="59"/>
        <v>-3.0668138239964144</v>
      </c>
      <c r="J80">
        <f t="shared" si="60"/>
        <v>15</v>
      </c>
      <c r="M80">
        <f t="shared" si="61"/>
        <v>6.8526244229919125E-2</v>
      </c>
      <c r="N80">
        <f t="shared" si="62"/>
        <v>-1.5707963250000001</v>
      </c>
      <c r="O80">
        <f t="shared" si="63"/>
        <v>7.4319799440156746</v>
      </c>
      <c r="P80">
        <f t="shared" si="64"/>
        <v>1.4358333281669684</v>
      </c>
      <c r="Q80">
        <f t="shared" si="65"/>
        <v>4.2698936668864196</v>
      </c>
      <c r="R80">
        <f t="shared" si="66"/>
        <v>1.3344029175014929</v>
      </c>
      <c r="S80">
        <f t="shared" si="67"/>
        <v>0.9703054342377222</v>
      </c>
      <c r="T80">
        <f t="shared" si="68"/>
        <v>-0.24430596355379194</v>
      </c>
      <c r="U80">
        <f t="shared" si="69"/>
        <v>0.99991384858741039</v>
      </c>
      <c r="V80">
        <f t="shared" si="70"/>
        <v>-1.3126511313291071E-2</v>
      </c>
      <c r="X80">
        <f t="shared" si="87"/>
        <v>2.3490612815977006</v>
      </c>
      <c r="Y80">
        <f t="shared" si="71"/>
        <v>-120.74893747623535</v>
      </c>
      <c r="Z80">
        <f t="shared" si="88"/>
        <v>59.251062523764645</v>
      </c>
      <c r="AC80">
        <v>1</v>
      </c>
      <c r="AD80">
        <f t="shared" si="72"/>
        <v>7.3643958264240004</v>
      </c>
      <c r="AE80">
        <f t="shared" si="73"/>
        <v>-1.0642528627992785E-5</v>
      </c>
      <c r="AF80">
        <f t="shared" si="74"/>
        <v>8.1071939925899989E-4</v>
      </c>
      <c r="AG80">
        <f t="shared" si="89"/>
        <v>9066.0245432316624</v>
      </c>
      <c r="AH80">
        <f t="shared" si="90"/>
        <v>-1352.4845054227385</v>
      </c>
      <c r="AJ80">
        <f t="shared" si="75"/>
        <v>18000</v>
      </c>
      <c r="AK80">
        <f t="shared" si="76"/>
        <v>4487.1367819950001</v>
      </c>
      <c r="AL80">
        <v>1</v>
      </c>
      <c r="AM80">
        <f t="shared" si="77"/>
        <v>4.1511434480775007</v>
      </c>
      <c r="AN80">
        <f t="shared" si="91"/>
        <v>2008.9274173018832</v>
      </c>
      <c r="AO80">
        <f t="shared" si="92"/>
        <v>-3852.2091040009673</v>
      </c>
      <c r="AQ80">
        <f t="shared" si="78"/>
        <v>4.7236655644780345</v>
      </c>
      <c r="AR80">
        <f t="shared" si="79"/>
        <v>-217.28861596598961</v>
      </c>
      <c r="AT80">
        <f t="shared" si="52"/>
        <v>-251054.61835717672</v>
      </c>
      <c r="AU80">
        <f t="shared" si="53"/>
        <v>-1976332.6097972563</v>
      </c>
      <c r="AV80">
        <f t="shared" si="93"/>
        <v>-1.697150129894323</v>
      </c>
      <c r="AW80">
        <f t="shared" si="94"/>
        <v>-812593.91138095153</v>
      </c>
      <c r="AX80">
        <f t="shared" si="95"/>
        <v>-471158.39929350541</v>
      </c>
      <c r="AY80">
        <f t="shared" si="103"/>
        <v>-2.6161433787870525</v>
      </c>
      <c r="BA80">
        <f t="shared" si="80"/>
        <v>2.1209391051276851</v>
      </c>
      <c r="BB80">
        <f t="shared" si="96"/>
        <v>6.5305639909189539</v>
      </c>
      <c r="BC80">
        <f t="shared" si="97"/>
        <v>0.91899324889272949</v>
      </c>
      <c r="BD80">
        <f t="shared" si="81"/>
        <v>-127.34556537726453</v>
      </c>
      <c r="BF80">
        <f t="shared" si="82"/>
        <v>2.3946339592061396</v>
      </c>
      <c r="BG80">
        <f t="shared" si="83"/>
        <v>-122.06755382949069</v>
      </c>
      <c r="BH80">
        <f t="shared" si="98"/>
        <v>57.932446170509309</v>
      </c>
      <c r="BI80">
        <f t="shared" si="99"/>
        <v>57.932446170509309</v>
      </c>
      <c r="BJ80">
        <f t="shared" si="84"/>
        <v>0</v>
      </c>
      <c r="BK80">
        <f t="shared" si="100"/>
        <v>0</v>
      </c>
      <c r="BM80">
        <f t="shared" si="101"/>
        <v>-4.1359300317128147</v>
      </c>
      <c r="BN80">
        <f t="shared" si="85"/>
        <v>-174.72198845222619</v>
      </c>
      <c r="BQ80" s="56">
        <f t="shared" si="102"/>
        <v>23.432524791204091</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1.000156961765222</v>
      </c>
      <c r="D81">
        <f t="shared" si="56"/>
        <v>1.7716728656362646E-2</v>
      </c>
      <c r="F81">
        <f t="shared" si="57"/>
        <v>3.9596704469534019E-2</v>
      </c>
      <c r="G81">
        <f t="shared" si="58"/>
        <v>7.3065510560972824E-2</v>
      </c>
      <c r="H81">
        <f t="shared" si="59"/>
        <v>-3.0685271394390274</v>
      </c>
      <c r="J81">
        <f t="shared" si="60"/>
        <v>15</v>
      </c>
      <c r="M81">
        <f t="shared" si="61"/>
        <v>6.7068239033537869E-2</v>
      </c>
      <c r="N81">
        <f t="shared" si="62"/>
        <v>-1.5707963250000001</v>
      </c>
      <c r="O81">
        <f t="shared" si="63"/>
        <v>7.5906502123401598</v>
      </c>
      <c r="P81">
        <f t="shared" si="64"/>
        <v>1.4386712234520511</v>
      </c>
      <c r="Q81">
        <f t="shared" si="65"/>
        <v>4.3576774353182035</v>
      </c>
      <c r="R81">
        <f t="shared" si="66"/>
        <v>1.3392528921952473</v>
      </c>
      <c r="S81">
        <f t="shared" si="67"/>
        <v>0.96906028989917259</v>
      </c>
      <c r="T81">
        <f t="shared" si="68"/>
        <v>-0.2494016196761141</v>
      </c>
      <c r="U81">
        <f t="shared" si="69"/>
        <v>0.99991006267033822</v>
      </c>
      <c r="V81">
        <f t="shared" si="70"/>
        <v>-1.3411836400332534E-2</v>
      </c>
      <c r="X81">
        <f t="shared" si="87"/>
        <v>2.1236232430525068</v>
      </c>
      <c r="Y81">
        <f t="shared" si="71"/>
        <v>-120.69333486571735</v>
      </c>
      <c r="Z81">
        <f t="shared" si="88"/>
        <v>59.306665134282653</v>
      </c>
      <c r="AC81">
        <v>1</v>
      </c>
      <c r="AD81">
        <f t="shared" si="72"/>
        <v>7.5244913878680002</v>
      </c>
      <c r="AE81">
        <f t="shared" si="73"/>
        <v>-1.1110276814383773E-5</v>
      </c>
      <c r="AF81">
        <f t="shared" si="74"/>
        <v>8.2834373402549994E-4</v>
      </c>
      <c r="AG81">
        <f t="shared" si="89"/>
        <v>9065.9558910129399</v>
      </c>
      <c r="AH81">
        <f t="shared" si="90"/>
        <v>-1328.8267108473858</v>
      </c>
      <c r="AJ81">
        <f t="shared" si="75"/>
        <v>18000</v>
      </c>
      <c r="AK81">
        <f t="shared" si="76"/>
        <v>4584.6832337775004</v>
      </c>
      <c r="AL81">
        <v>1</v>
      </c>
      <c r="AM81">
        <f t="shared" si="77"/>
        <v>4.2413856969487505</v>
      </c>
      <c r="AN81">
        <f t="shared" si="91"/>
        <v>1971.9160848628501</v>
      </c>
      <c r="AO81">
        <f t="shared" si="92"/>
        <v>-3778.9734441429696</v>
      </c>
      <c r="AQ81">
        <f t="shared" si="78"/>
        <v>4.5248868778280542</v>
      </c>
      <c r="AR81">
        <f t="shared" si="79"/>
        <v>-212.66968325791856</v>
      </c>
      <c r="AT81">
        <f t="shared" si="52"/>
        <v>-241578.73085436289</v>
      </c>
      <c r="AU81">
        <f t="shared" si="53"/>
        <v>-1934066.7583188035</v>
      </c>
      <c r="AV81">
        <f t="shared" si="93"/>
        <v>-1.6950598805140134</v>
      </c>
      <c r="AW81">
        <f t="shared" si="94"/>
        <v>-779873.66033892834</v>
      </c>
      <c r="AX81">
        <f t="shared" si="95"/>
        <v>-452586.87638365617</v>
      </c>
      <c r="AY81">
        <f t="shared" si="103"/>
        <v>-2.6157592822767111</v>
      </c>
      <c r="BA81">
        <f t="shared" si="80"/>
        <v>2.1616123811373389</v>
      </c>
      <c r="BB81">
        <f t="shared" si="96"/>
        <v>6.6955563841533596</v>
      </c>
      <c r="BC81">
        <f t="shared" si="97"/>
        <v>0.92069940176269771</v>
      </c>
      <c r="BD81">
        <f t="shared" si="81"/>
        <v>-127.24781001849951</v>
      </c>
      <c r="BF81">
        <f t="shared" si="82"/>
        <v>2.1719256554960387</v>
      </c>
      <c r="BG81">
        <f t="shared" si="83"/>
        <v>-122.04637085065566</v>
      </c>
      <c r="BH81">
        <f t="shared" si="98"/>
        <v>57.953629149344337</v>
      </c>
      <c r="BI81">
        <f t="shared" si="99"/>
        <v>57.953629149344337</v>
      </c>
      <c r="BJ81">
        <f t="shared" si="84"/>
        <v>0</v>
      </c>
      <c r="BK81">
        <f t="shared" si="100"/>
        <v>0</v>
      </c>
      <c r="BM81">
        <f t="shared" si="101"/>
        <v>-4.523630728657321</v>
      </c>
      <c r="BN81">
        <f t="shared" si="85"/>
        <v>-174.79856083215617</v>
      </c>
      <c r="BQ81" s="56">
        <f t="shared" si="102"/>
        <v>23.597517184438495</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1.0001637114923883</v>
      </c>
      <c r="D82">
        <f t="shared" si="56"/>
        <v>1.8093598921386921E-2</v>
      </c>
      <c r="F82">
        <f t="shared" si="57"/>
        <v>3.7906099217063081E-2</v>
      </c>
      <c r="G82">
        <f t="shared" si="58"/>
        <v>7.1431333499227131E-2</v>
      </c>
      <c r="H82">
        <f t="shared" si="59"/>
        <v>-3.0701613165007733</v>
      </c>
      <c r="J82">
        <f t="shared" si="60"/>
        <v>15</v>
      </c>
      <c r="M82">
        <f t="shared" si="61"/>
        <v>6.5670984053672499E-2</v>
      </c>
      <c r="N82">
        <f t="shared" si="62"/>
        <v>-1.5707963250000001</v>
      </c>
      <c r="O82">
        <f t="shared" si="63"/>
        <v>7.7493791094213682</v>
      </c>
      <c r="P82">
        <f t="shared" si="64"/>
        <v>1.4413928838938199</v>
      </c>
      <c r="Q82">
        <f t="shared" si="65"/>
        <v>4.4455596566696522</v>
      </c>
      <c r="R82">
        <f t="shared" si="66"/>
        <v>1.3439112190515521</v>
      </c>
      <c r="S82">
        <f t="shared" si="67"/>
        <v>0.96779330459957558</v>
      </c>
      <c r="T82">
        <f t="shared" si="68"/>
        <v>-0.25448408298441555</v>
      </c>
      <c r="U82">
        <f t="shared" si="69"/>
        <v>0.99990619538009473</v>
      </c>
      <c r="V82">
        <f t="shared" si="70"/>
        <v>-1.3697159303533754E-2</v>
      </c>
      <c r="X82">
        <f t="shared" si="87"/>
        <v>1.9036038809645897</v>
      </c>
      <c r="Y82">
        <f t="shared" si="71"/>
        <v>-120.65008260888099</v>
      </c>
      <c r="Z82">
        <f t="shared" si="88"/>
        <v>59.349917391119007</v>
      </c>
      <c r="AC82">
        <v>1</v>
      </c>
      <c r="AD82">
        <f t="shared" si="72"/>
        <v>7.684586949312</v>
      </c>
      <c r="AE82">
        <f t="shared" si="73"/>
        <v>-1.1588084101557363E-5</v>
      </c>
      <c r="AF82">
        <f t="shared" si="74"/>
        <v>8.4596806879200009E-4</v>
      </c>
      <c r="AG82">
        <f t="shared" si="89"/>
        <v>9065.8857634759243</v>
      </c>
      <c r="AH82">
        <f t="shared" si="90"/>
        <v>-1306.2623607770863</v>
      </c>
      <c r="AJ82">
        <f t="shared" si="75"/>
        <v>18000</v>
      </c>
      <c r="AK82">
        <f t="shared" si="76"/>
        <v>4682.2296855600007</v>
      </c>
      <c r="AL82">
        <v>1</v>
      </c>
      <c r="AM82">
        <f t="shared" si="77"/>
        <v>4.3316279458200002</v>
      </c>
      <c r="AN82">
        <f t="shared" si="91"/>
        <v>1937.037680226724</v>
      </c>
      <c r="AO82">
        <f t="shared" si="92"/>
        <v>-3708.2968622164226</v>
      </c>
      <c r="AQ82">
        <f t="shared" si="78"/>
        <v>4.3383947939262475</v>
      </c>
      <c r="AR82">
        <f t="shared" si="79"/>
        <v>-208.24295010845987</v>
      </c>
      <c r="AT82">
        <f t="shared" si="52"/>
        <v>-232688.53602526773</v>
      </c>
      <c r="AU82">
        <f t="shared" si="53"/>
        <v>-1893573.8785580106</v>
      </c>
      <c r="AV82">
        <f t="shared" si="93"/>
        <v>-1.69306660896329</v>
      </c>
      <c r="AW82">
        <f t="shared" si="94"/>
        <v>-749022.69715593569</v>
      </c>
      <c r="AX82">
        <f t="shared" si="95"/>
        <v>-435271.63124233857</v>
      </c>
      <c r="AY82">
        <f t="shared" si="103"/>
        <v>-2.6151716326424181</v>
      </c>
      <c r="BA82">
        <f t="shared" si="80"/>
        <v>2.202228741354975</v>
      </c>
      <c r="BB82">
        <f t="shared" si="96"/>
        <v>6.8572485265828078</v>
      </c>
      <c r="BC82">
        <f t="shared" si="97"/>
        <v>0.92210502367912817</v>
      </c>
      <c r="BD82">
        <f t="shared" si="81"/>
        <v>-127.16727381500493</v>
      </c>
      <c r="BF82">
        <f t="shared" si="82"/>
        <v>1.9546774715248219</v>
      </c>
      <c r="BG82">
        <f t="shared" si="83"/>
        <v>-122.03787302024863</v>
      </c>
      <c r="BH82">
        <f t="shared" si="98"/>
        <v>57.962126979751375</v>
      </c>
      <c r="BI82">
        <f t="shared" si="99"/>
        <v>57.962126979751375</v>
      </c>
      <c r="BJ82">
        <f t="shared" si="84"/>
        <v>0</v>
      </c>
      <c r="BK82">
        <f t="shared" si="100"/>
        <v>0</v>
      </c>
      <c r="BM82">
        <f t="shared" si="101"/>
        <v>-4.9025710550579884</v>
      </c>
      <c r="BN82">
        <f t="shared" si="85"/>
        <v>-174.87059920524371</v>
      </c>
      <c r="BQ82" s="56">
        <f t="shared" si="102"/>
        <v>23.759209326867943</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1.0001706032720745</v>
      </c>
      <c r="D83">
        <f t="shared" si="56"/>
        <v>1.8470464046209587E-2</v>
      </c>
      <c r="F83">
        <f t="shared" si="57"/>
        <v>3.6322621729445628E-2</v>
      </c>
      <c r="G83">
        <f t="shared" si="58"/>
        <v>6.9870801825134748E-2</v>
      </c>
      <c r="H83">
        <f t="shared" si="59"/>
        <v>-3.0717218481748656</v>
      </c>
      <c r="J83">
        <f t="shared" si="60"/>
        <v>15</v>
      </c>
      <c r="M83">
        <f t="shared" si="61"/>
        <v>6.4330759889311834E-2</v>
      </c>
      <c r="N83">
        <f t="shared" si="62"/>
        <v>-1.5707963250000001</v>
      </c>
      <c r="O83">
        <f t="shared" si="63"/>
        <v>7.9081631049543404</v>
      </c>
      <c r="P83">
        <f t="shared" si="64"/>
        <v>1.4440052693655261</v>
      </c>
      <c r="Q83">
        <f t="shared" si="65"/>
        <v>4.5335346054374428</v>
      </c>
      <c r="R83">
        <f t="shared" si="66"/>
        <v>1.3483888467768237</v>
      </c>
      <c r="S83">
        <f t="shared" si="67"/>
        <v>0.96650475986352125</v>
      </c>
      <c r="T83">
        <f t="shared" si="68"/>
        <v>-0.25955314310287397</v>
      </c>
      <c r="U83">
        <f t="shared" si="69"/>
        <v>0.99990224671951278</v>
      </c>
      <c r="V83">
        <f t="shared" si="70"/>
        <v>-1.3982479976464545E-2</v>
      </c>
      <c r="X83">
        <f t="shared" si="87"/>
        <v>1.6887061735027959</v>
      </c>
      <c r="Y83">
        <f t="shared" si="71"/>
        <v>-120.6184572948425</v>
      </c>
      <c r="Z83">
        <f t="shared" si="88"/>
        <v>59.3815427051575</v>
      </c>
      <c r="AC83">
        <v>1</v>
      </c>
      <c r="AD83">
        <f t="shared" si="72"/>
        <v>7.8446825107560008</v>
      </c>
      <c r="AE83">
        <f t="shared" si="73"/>
        <v>-1.207595048951355E-5</v>
      </c>
      <c r="AF83">
        <f t="shared" si="74"/>
        <v>8.6359240355849993E-4</v>
      </c>
      <c r="AG83">
        <f t="shared" si="89"/>
        <v>9065.8141606891149</v>
      </c>
      <c r="AH83">
        <f t="shared" si="90"/>
        <v>-1284.7245047315382</v>
      </c>
      <c r="AJ83">
        <f t="shared" si="75"/>
        <v>18000</v>
      </c>
      <c r="AK83">
        <f t="shared" si="76"/>
        <v>4779.7761373425001</v>
      </c>
      <c r="AL83">
        <v>1</v>
      </c>
      <c r="AM83">
        <f t="shared" si="77"/>
        <v>4.42187019469125</v>
      </c>
      <c r="AN83">
        <f t="shared" si="91"/>
        <v>1904.1342610810534</v>
      </c>
      <c r="AO83">
        <f t="shared" si="92"/>
        <v>-3640.0583984222576</v>
      </c>
      <c r="AQ83">
        <f t="shared" si="78"/>
        <v>4.1631973355537051</v>
      </c>
      <c r="AR83">
        <f t="shared" si="79"/>
        <v>-203.99666944213155</v>
      </c>
      <c r="AT83">
        <f t="shared" si="52"/>
        <v>-224336.74675751978</v>
      </c>
      <c r="AU83">
        <f t="shared" si="53"/>
        <v>-1854744.4561969114</v>
      </c>
      <c r="AV83">
        <f t="shared" si="93"/>
        <v>-1.6911645335141934</v>
      </c>
      <c r="AW83">
        <f t="shared" si="94"/>
        <v>-719904.21884362213</v>
      </c>
      <c r="AX83">
        <f t="shared" si="95"/>
        <v>-419100.79495120212</v>
      </c>
      <c r="AY83">
        <f t="shared" si="103"/>
        <v>-2.6143926869757874</v>
      </c>
      <c r="BA83">
        <f t="shared" si="80"/>
        <v>2.2427818738130361</v>
      </c>
      <c r="BB83">
        <f t="shared" si="96"/>
        <v>7.0157407493603525</v>
      </c>
      <c r="BC83">
        <f t="shared" si="97"/>
        <v>0.92322815346159404</v>
      </c>
      <c r="BD83">
        <f t="shared" si="81"/>
        <v>-127.10292321855066</v>
      </c>
      <c r="BF83">
        <f t="shared" si="82"/>
        <v>1.742591403458686</v>
      </c>
      <c r="BG83">
        <f t="shared" si="83"/>
        <v>-122.04134152149582</v>
      </c>
      <c r="BH83">
        <f t="shared" si="98"/>
        <v>57.958658478504177</v>
      </c>
      <c r="BI83">
        <f t="shared" si="99"/>
        <v>57.958658478504177</v>
      </c>
      <c r="BJ83">
        <f t="shared" si="84"/>
        <v>0</v>
      </c>
      <c r="BK83">
        <f t="shared" si="100"/>
        <v>0</v>
      </c>
      <c r="BM83">
        <f t="shared" si="101"/>
        <v>-5.2731493459016674</v>
      </c>
      <c r="BN83">
        <f t="shared" si="85"/>
        <v>-174.93841830294517</v>
      </c>
      <c r="BQ83" s="56">
        <f t="shared" si="102"/>
        <v>23.917701549645489</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1.0001776371013438</v>
      </c>
      <c r="D84">
        <f t="shared" si="56"/>
        <v>1.8847323923887733E-2</v>
      </c>
      <c r="F84">
        <f t="shared" si="57"/>
        <v>3.4837322074213577E-2</v>
      </c>
      <c r="G84">
        <f t="shared" si="58"/>
        <v>6.8378928877633388E-2</v>
      </c>
      <c r="H84">
        <f t="shared" si="59"/>
        <v>-3.0732137211223667</v>
      </c>
      <c r="J84">
        <f t="shared" si="60"/>
        <v>15</v>
      </c>
      <c r="M84">
        <f t="shared" si="61"/>
        <v>6.3044144691525597E-2</v>
      </c>
      <c r="N84">
        <f t="shared" si="62"/>
        <v>-1.5707963250000001</v>
      </c>
      <c r="O84">
        <f t="shared" si="63"/>
        <v>8.0669989454055315</v>
      </c>
      <c r="P84">
        <f t="shared" si="64"/>
        <v>1.4465147978481332</v>
      </c>
      <c r="Q84">
        <f t="shared" si="65"/>
        <v>4.6215969862539463</v>
      </c>
      <c r="R84">
        <f t="shared" si="66"/>
        <v>1.3526959199079509</v>
      </c>
      <c r="S84">
        <f t="shared" si="67"/>
        <v>0.9651949399381482</v>
      </c>
      <c r="T84">
        <f t="shared" si="68"/>
        <v>-0.2646085935187476</v>
      </c>
      <c r="U84">
        <f t="shared" si="69"/>
        <v>0.99989821669148526</v>
      </c>
      <c r="V84">
        <f t="shared" si="70"/>
        <v>-1.426779837269691E-2</v>
      </c>
      <c r="X84">
        <f t="shared" si="87"/>
        <v>1.4786564304977801</v>
      </c>
      <c r="Y84">
        <f t="shared" si="71"/>
        <v>-120.59778384702139</v>
      </c>
      <c r="Z84">
        <f t="shared" si="88"/>
        <v>59.40221615297861</v>
      </c>
      <c r="AC84">
        <v>1</v>
      </c>
      <c r="AD84">
        <f t="shared" si="72"/>
        <v>8.0047780722000006</v>
      </c>
      <c r="AE84">
        <f t="shared" si="73"/>
        <v>-1.2573875978252345E-5</v>
      </c>
      <c r="AF84">
        <f t="shared" si="74"/>
        <v>8.8121673832499998E-4</v>
      </c>
      <c r="AG84">
        <f t="shared" si="89"/>
        <v>9065.7410827224376</v>
      </c>
      <c r="AH84">
        <f t="shared" si="90"/>
        <v>-1264.1515481679944</v>
      </c>
      <c r="AJ84">
        <f t="shared" si="75"/>
        <v>18000</v>
      </c>
      <c r="AK84">
        <f t="shared" si="76"/>
        <v>4877.3225891250004</v>
      </c>
      <c r="AL84">
        <v>1</v>
      </c>
      <c r="AM84">
        <f t="shared" si="77"/>
        <v>4.5121124435625006</v>
      </c>
      <c r="AN84">
        <f t="shared" si="91"/>
        <v>1873.0619731469906</v>
      </c>
      <c r="AO84">
        <f t="shared" si="92"/>
        <v>-3574.1436474752654</v>
      </c>
      <c r="AQ84">
        <f t="shared" si="78"/>
        <v>3.9984006397441023</v>
      </c>
      <c r="AR84">
        <f t="shared" si="79"/>
        <v>-199.92003198720511</v>
      </c>
      <c r="AT84">
        <f t="shared" si="52"/>
        <v>-216480.75300150854</v>
      </c>
      <c r="AU84">
        <f t="shared" si="53"/>
        <v>-1817477.8316045178</v>
      </c>
      <c r="AV84">
        <f t="shared" si="93"/>
        <v>-1.6893483201412063</v>
      </c>
      <c r="AW84">
        <f t="shared" si="94"/>
        <v>-692393.43532441615</v>
      </c>
      <c r="AX84">
        <f t="shared" si="95"/>
        <v>-403974.49975715927</v>
      </c>
      <c r="AY84">
        <f t="shared" si="103"/>
        <v>-2.6134338028640651</v>
      </c>
      <c r="BA84">
        <f t="shared" si="80"/>
        <v>2.2832658222278761</v>
      </c>
      <c r="BB84">
        <f t="shared" si="96"/>
        <v>7.1711295167630968</v>
      </c>
      <c r="BC84">
        <f t="shared" si="97"/>
        <v>0.92408548272285884</v>
      </c>
      <c r="BD84">
        <f t="shared" si="81"/>
        <v>-127.05380187017099</v>
      </c>
      <c r="BF84">
        <f t="shared" si="82"/>
        <v>1.535392769923746</v>
      </c>
      <c r="BG84">
        <f t="shared" si="83"/>
        <v>-122.05610571619194</v>
      </c>
      <c r="BH84">
        <f t="shared" si="98"/>
        <v>57.943894283808064</v>
      </c>
      <c r="BI84">
        <f t="shared" si="99"/>
        <v>57.943894283808064</v>
      </c>
      <c r="BJ84">
        <f t="shared" si="84"/>
        <v>0</v>
      </c>
      <c r="BK84">
        <f t="shared" si="100"/>
        <v>0</v>
      </c>
      <c r="BM84">
        <f t="shared" si="101"/>
        <v>-5.6357367468393509</v>
      </c>
      <c r="BN84">
        <f t="shared" si="85"/>
        <v>-175.00230384602094</v>
      </c>
      <c r="BQ84" s="56">
        <f t="shared" si="102"/>
        <v>24.073090317048234</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1.0001848129771995</v>
      </c>
      <c r="D85">
        <f t="shared" si="56"/>
        <v>1.9224178447487392E-2</v>
      </c>
      <c r="F85">
        <f t="shared" si="57"/>
        <v>3.3442173930309745E-2</v>
      </c>
      <c r="G85">
        <f t="shared" si="58"/>
        <v>6.6951176500002124E-2</v>
      </c>
      <c r="H85">
        <f t="shared" si="59"/>
        <v>-3.0746414734999981</v>
      </c>
      <c r="J85">
        <f t="shared" si="60"/>
        <v>15</v>
      </c>
      <c r="M85">
        <f t="shared" si="61"/>
        <v>6.1807984991691774E-2</v>
      </c>
      <c r="N85">
        <f t="shared" si="62"/>
        <v>-1.5707963250000001</v>
      </c>
      <c r="O85">
        <f t="shared" si="63"/>
        <v>8.2258836275123048</v>
      </c>
      <c r="P85">
        <f t="shared" si="64"/>
        <v>1.4489273968925136</v>
      </c>
      <c r="Q85">
        <f t="shared" si="65"/>
        <v>4.7097418947291541</v>
      </c>
      <c r="R85">
        <f t="shared" si="66"/>
        <v>1.3568418500017074</v>
      </c>
      <c r="S85">
        <f t="shared" si="67"/>
        <v>0.96386413163652696</v>
      </c>
      <c r="T85">
        <f t="shared" si="68"/>
        <v>-0.26965023160913076</v>
      </c>
      <c r="U85">
        <f t="shared" si="69"/>
        <v>0.99989410529896428</v>
      </c>
      <c r="V85">
        <f t="shared" si="70"/>
        <v>-1.4553114445805062E-2</v>
      </c>
      <c r="X85">
        <f t="shared" si="87"/>
        <v>1.2732019465741136</v>
      </c>
      <c r="Y85">
        <f t="shared" si="71"/>
        <v>-120.58743181054378</v>
      </c>
      <c r="Z85">
        <f t="shared" si="88"/>
        <v>59.412568189456223</v>
      </c>
      <c r="AC85">
        <v>1</v>
      </c>
      <c r="AD85">
        <f t="shared" si="72"/>
        <v>8.1648736336439995</v>
      </c>
      <c r="AE85">
        <f t="shared" si="73"/>
        <v>-1.308186056777374E-5</v>
      </c>
      <c r="AF85">
        <f t="shared" si="74"/>
        <v>8.9884107309149992E-4</v>
      </c>
      <c r="AG85">
        <f t="shared" si="89"/>
        <v>9065.6665296472711</v>
      </c>
      <c r="AH85">
        <f t="shared" si="90"/>
        <v>-1244.4867273893572</v>
      </c>
      <c r="AJ85">
        <f t="shared" si="75"/>
        <v>18000</v>
      </c>
      <c r="AK85">
        <f t="shared" si="76"/>
        <v>4974.8690409074998</v>
      </c>
      <c r="AL85">
        <v>1</v>
      </c>
      <c r="AM85">
        <f t="shared" si="77"/>
        <v>4.6023546924337504</v>
      </c>
      <c r="AN85">
        <f t="shared" si="91"/>
        <v>1843.6895979367682</v>
      </c>
      <c r="AO85">
        <f t="shared" si="92"/>
        <v>-3510.4444315480796</v>
      </c>
      <c r="AQ85">
        <f t="shared" si="78"/>
        <v>3.8431975403535743</v>
      </c>
      <c r="AR85">
        <f t="shared" si="79"/>
        <v>-196.0030745580323</v>
      </c>
      <c r="AT85">
        <f t="shared" si="52"/>
        <v>-209082.07750657166</v>
      </c>
      <c r="AU85">
        <f t="shared" si="53"/>
        <v>-1781681.3210584174</v>
      </c>
      <c r="AV85">
        <f t="shared" si="93"/>
        <v>-1.6876130402858798</v>
      </c>
      <c r="AW85">
        <f t="shared" si="94"/>
        <v>-666376.35674993275</v>
      </c>
      <c r="AX85">
        <f t="shared" si="95"/>
        <v>-389803.3945839493</v>
      </c>
      <c r="AY85">
        <f t="shared" si="103"/>
        <v>-2.6123055187714685</v>
      </c>
      <c r="BA85">
        <f t="shared" si="80"/>
        <v>2.3236749550055182</v>
      </c>
      <c r="BB85">
        <f t="shared" si="96"/>
        <v>7.3235075421765803</v>
      </c>
      <c r="BC85">
        <f t="shared" si="97"/>
        <v>0.92469247848558878</v>
      </c>
      <c r="BD85">
        <f t="shared" si="81"/>
        <v>-127.01902357474449</v>
      </c>
      <c r="BF85">
        <f t="shared" si="82"/>
        <v>1.3328278657040029</v>
      </c>
      <c r="BG85">
        <f t="shared" si="83"/>
        <v>-122.08153943256963</v>
      </c>
      <c r="BH85">
        <f t="shared" si="98"/>
        <v>57.918460567430373</v>
      </c>
      <c r="BI85">
        <f t="shared" si="99"/>
        <v>57.918460567430373</v>
      </c>
      <c r="BJ85">
        <f t="shared" si="84"/>
        <v>0</v>
      </c>
      <c r="BK85">
        <f t="shared" si="100"/>
        <v>0</v>
      </c>
      <c r="BM85">
        <f t="shared" si="101"/>
        <v>-5.990679676472582</v>
      </c>
      <c r="BN85">
        <f t="shared" si="85"/>
        <v>-175.06251585782516</v>
      </c>
      <c r="BQ85" s="56">
        <f t="shared" si="102"/>
        <v>24.225468342461717</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1.000192130896584</v>
      </c>
      <c r="D86">
        <f t="shared" si="56"/>
        <v>1.9601027510083725E-2</v>
      </c>
      <c r="F86">
        <f t="shared" si="57"/>
        <v>3.2129961632246032E-2</v>
      </c>
      <c r="G86">
        <f t="shared" si="58"/>
        <v>6.5583405038569714E-2</v>
      </c>
      <c r="H86">
        <f t="shared" si="59"/>
        <v>-3.0760092449614307</v>
      </c>
      <c r="J86">
        <f t="shared" si="60"/>
        <v>15</v>
      </c>
      <c r="M86">
        <f t="shared" si="61"/>
        <v>6.0619369895697689E-2</v>
      </c>
      <c r="N86">
        <f t="shared" si="62"/>
        <v>-1.5707963250000001</v>
      </c>
      <c r="O86">
        <f t="shared" si="63"/>
        <v>8.384814374758939</v>
      </c>
      <c r="P86">
        <f t="shared" si="64"/>
        <v>1.4512485493560821</v>
      </c>
      <c r="Q86">
        <f t="shared" si="65"/>
        <v>4.7979647824410971</v>
      </c>
      <c r="R86">
        <f t="shared" si="66"/>
        <v>1.360835379536413</v>
      </c>
      <c r="S86">
        <f t="shared" si="67"/>
        <v>0.96251262418159178</v>
      </c>
      <c r="T86">
        <f t="shared" si="68"/>
        <v>-0.27467785866523292</v>
      </c>
      <c r="U86">
        <f t="shared" si="69"/>
        <v>0.99988991254496185</v>
      </c>
      <c r="V86">
        <f t="shared" si="70"/>
        <v>-1.4838428149365495E-2</v>
      </c>
      <c r="X86">
        <f t="shared" si="87"/>
        <v>1.0721089387251284</v>
      </c>
      <c r="Y86">
        <f t="shared" si="71"/>
        <v>-120.58681193668473</v>
      </c>
      <c r="Z86">
        <f t="shared" si="88"/>
        <v>59.413188063315275</v>
      </c>
      <c r="AC86">
        <v>1</v>
      </c>
      <c r="AD86">
        <f t="shared" si="72"/>
        <v>8.3249691950880003</v>
      </c>
      <c r="AE86">
        <f t="shared" si="73"/>
        <v>-1.3599904258077738E-5</v>
      </c>
      <c r="AF86">
        <f t="shared" si="74"/>
        <v>9.1646540785799997E-4</v>
      </c>
      <c r="AG86">
        <f t="shared" si="89"/>
        <v>9065.5905015364278</v>
      </c>
      <c r="AH86">
        <f t="shared" si="90"/>
        <v>-1225.6776450398013</v>
      </c>
      <c r="AJ86">
        <f t="shared" si="75"/>
        <v>18000</v>
      </c>
      <c r="AK86">
        <f t="shared" si="76"/>
        <v>5072.415492690001</v>
      </c>
      <c r="AL86">
        <v>1</v>
      </c>
      <c r="AM86">
        <f t="shared" si="77"/>
        <v>4.6925969413050002</v>
      </c>
      <c r="AN86">
        <f t="shared" si="91"/>
        <v>1815.8972684911287</v>
      </c>
      <c r="AO86">
        <f t="shared" si="92"/>
        <v>-3448.8584751555736</v>
      </c>
      <c r="AQ86">
        <f t="shared" si="78"/>
        <v>3.6968576709796674</v>
      </c>
      <c r="AR86">
        <f t="shared" si="79"/>
        <v>-192.2365988909427</v>
      </c>
      <c r="AT86">
        <f t="shared" ref="AT86:AT149" si="104">-AR86*AH86+AG86*AQ86</f>
        <v>-202105.90403154618</v>
      </c>
      <c r="AU86">
        <f t="shared" ref="AU86:AU149" si="105">AQ86*AH86+AG86*AR86</f>
        <v>-1747269.440757612</v>
      </c>
      <c r="AV86">
        <f t="shared" si="93"/>
        <v>-1.6859541332833694</v>
      </c>
      <c r="AW86">
        <f t="shared" si="94"/>
        <v>-641748.71715967613</v>
      </c>
      <c r="AX86">
        <f t="shared" si="95"/>
        <v>-376507.36668536329</v>
      </c>
      <c r="AY86">
        <f t="shared" si="103"/>
        <v>-2.6110176260718441</v>
      </c>
      <c r="BA86">
        <f t="shared" si="80"/>
        <v>2.3640039377676914</v>
      </c>
      <c r="BB86">
        <f t="shared" si="96"/>
        <v>7.4729639124530101</v>
      </c>
      <c r="BC86">
        <f t="shared" si="97"/>
        <v>0.92506349278847466</v>
      </c>
      <c r="BD86">
        <f t="shared" si="81"/>
        <v>-126.99776602102585</v>
      </c>
      <c r="BF86">
        <f t="shared" si="82"/>
        <v>1.1346618998805167</v>
      </c>
      <c r="BG86">
        <f t="shared" si="83"/>
        <v>-122.11705755019416</v>
      </c>
      <c r="BH86">
        <f t="shared" si="98"/>
        <v>57.882942449805839</v>
      </c>
      <c r="BI86">
        <f t="shared" si="99"/>
        <v>57.882942449805839</v>
      </c>
      <c r="BJ86">
        <f t="shared" si="84"/>
        <v>0</v>
      </c>
      <c r="BK86">
        <f t="shared" si="100"/>
        <v>0</v>
      </c>
      <c r="BM86">
        <f t="shared" si="101"/>
        <v>-6.3383020125724929</v>
      </c>
      <c r="BN86">
        <f t="shared" si="85"/>
        <v>-175.11929152916829</v>
      </c>
      <c r="BQ86" s="56">
        <f t="shared" si="102"/>
        <v>24.374924712738149</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1.0001995908563799</v>
      </c>
      <c r="D87">
        <f t="shared" si="56"/>
        <v>1.9977871004761179E-2</v>
      </c>
      <c r="F87">
        <f t="shared" si="57"/>
        <v>3.0894183121186952E-2</v>
      </c>
      <c r="G87">
        <f t="shared" si="58"/>
        <v>6.4271829950828002E-2</v>
      </c>
      <c r="H87">
        <f t="shared" si="59"/>
        <v>-3.0773208200491724</v>
      </c>
      <c r="J87">
        <f t="shared" si="60"/>
        <v>15</v>
      </c>
      <c r="M87">
        <f t="shared" si="61"/>
        <v>5.947560819955245E-2</v>
      </c>
      <c r="N87">
        <f t="shared" si="62"/>
        <v>-1.5707963250000001</v>
      </c>
      <c r="O87">
        <f t="shared" si="63"/>
        <v>8.5437886164477099</v>
      </c>
      <c r="P87">
        <f t="shared" si="64"/>
        <v>1.4534833341397431</v>
      </c>
      <c r="Q87">
        <f t="shared" si="65"/>
        <v>4.8862614255774126</v>
      </c>
      <c r="R87">
        <f t="shared" si="66"/>
        <v>1.3646846393635861</v>
      </c>
      <c r="S87">
        <f t="shared" si="67"/>
        <v>0.9611407090507722</v>
      </c>
      <c r="T87">
        <f t="shared" si="68"/>
        <v>-0.27969127991420112</v>
      </c>
      <c r="U87">
        <f t="shared" si="69"/>
        <v>0.99988563843254918</v>
      </c>
      <c r="V87">
        <f t="shared" si="70"/>
        <v>-1.5123739436957009E-2</v>
      </c>
      <c r="X87">
        <f t="shared" si="87"/>
        <v>0.87516072843129467</v>
      </c>
      <c r="Y87">
        <f t="shared" si="71"/>
        <v>-120.59537304449806</v>
      </c>
      <c r="Z87">
        <f t="shared" si="88"/>
        <v>59.404626955501939</v>
      </c>
      <c r="AC87">
        <v>1</v>
      </c>
      <c r="AD87">
        <f t="shared" si="72"/>
        <v>8.485064756532001</v>
      </c>
      <c r="AE87">
        <f t="shared" si="73"/>
        <v>-1.4128007049164337E-5</v>
      </c>
      <c r="AF87">
        <f t="shared" si="74"/>
        <v>9.3408974262449991E-4</v>
      </c>
      <c r="AG87">
        <f t="shared" si="89"/>
        <v>9065.5129984641608</v>
      </c>
      <c r="AH87">
        <f t="shared" si="90"/>
        <v>-1207.6758581857962</v>
      </c>
      <c r="AJ87">
        <f t="shared" si="75"/>
        <v>18000</v>
      </c>
      <c r="AK87">
        <f t="shared" si="76"/>
        <v>5169.9619444725004</v>
      </c>
      <c r="AL87">
        <v>1</v>
      </c>
      <c r="AM87">
        <f t="shared" si="77"/>
        <v>4.7828391901762499</v>
      </c>
      <c r="AN87">
        <f t="shared" si="91"/>
        <v>1789.5753317885733</v>
      </c>
      <c r="AO87">
        <f t="shared" si="92"/>
        <v>-3389.2890861785518</v>
      </c>
      <c r="AQ87">
        <f t="shared" si="78"/>
        <v>3.5587188612099645</v>
      </c>
      <c r="AR87">
        <f t="shared" si="79"/>
        <v>-188.61209964412811</v>
      </c>
      <c r="AT87">
        <f t="shared" si="104"/>
        <v>-195520.6672077688</v>
      </c>
      <c r="AU87">
        <f t="shared" si="105"/>
        <v>-1714163.2198462146</v>
      </c>
      <c r="AV87">
        <f t="shared" si="93"/>
        <v>-1.6843673728653363</v>
      </c>
      <c r="AW87">
        <f t="shared" si="94"/>
        <v>-618415.01785767579</v>
      </c>
      <c r="AX87">
        <f t="shared" si="95"/>
        <v>-364014.43788870674</v>
      </c>
      <c r="AY87">
        <f t="shared" si="103"/>
        <v>-2.6095792337104604</v>
      </c>
      <c r="BA87">
        <f t="shared" si="80"/>
        <v>2.4042477089415293</v>
      </c>
      <c r="BB87">
        <f t="shared" si="96"/>
        <v>7.6195842173988693</v>
      </c>
      <c r="BC87">
        <f t="shared" si="97"/>
        <v>0.92521186084512408</v>
      </c>
      <c r="BD87">
        <f t="shared" si="81"/>
        <v>-126.98926515755556</v>
      </c>
      <c r="BF87">
        <f t="shared" si="82"/>
        <v>0.94067717851193589</v>
      </c>
      <c r="BG87">
        <f t="shared" si="83"/>
        <v>-122.16211286204519</v>
      </c>
      <c r="BH87">
        <f t="shared" si="98"/>
        <v>57.837887137954809</v>
      </c>
      <c r="BI87">
        <f t="shared" si="99"/>
        <v>57.837887137954809</v>
      </c>
      <c r="BJ87">
        <f t="shared" si="84"/>
        <v>0</v>
      </c>
      <c r="BK87">
        <f t="shared" si="100"/>
        <v>0</v>
      </c>
      <c r="BM87">
        <f t="shared" si="101"/>
        <v>-6.6789070388869343</v>
      </c>
      <c r="BN87">
        <f t="shared" si="85"/>
        <v>-175.17284770448964</v>
      </c>
      <c r="BQ87" s="56">
        <f t="shared" si="102"/>
        <v>24.521545017684005</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1.0002071928534089</v>
      </c>
      <c r="D88">
        <f t="shared" si="56"/>
        <v>2.0354708824613703E-2</v>
      </c>
      <c r="F88">
        <f t="shared" si="57"/>
        <v>2.9728966277537437E-2</v>
      </c>
      <c r="G88">
        <f t="shared" si="58"/>
        <v>6.301298401849019E-2</v>
      </c>
      <c r="H88">
        <f t="shared" si="59"/>
        <v>-3.0785796659815099</v>
      </c>
      <c r="J88">
        <f t="shared" si="60"/>
        <v>15</v>
      </c>
      <c r="M88">
        <f t="shared" si="61"/>
        <v>5.8374208047708882E-2</v>
      </c>
      <c r="N88">
        <f t="shared" si="62"/>
        <v>-1.5707963250000001</v>
      </c>
      <c r="O88">
        <f t="shared" si="63"/>
        <v>8.7028039690381931</v>
      </c>
      <c r="P88">
        <f t="shared" si="64"/>
        <v>1.4556364625482663</v>
      </c>
      <c r="Q88">
        <f t="shared" si="65"/>
        <v>4.9746278967968305</v>
      </c>
      <c r="R88">
        <f t="shared" si="66"/>
        <v>1.3683972004416365</v>
      </c>
      <c r="S88">
        <f t="shared" si="67"/>
        <v>0.95974867982145229</v>
      </c>
      <c r="T88">
        <f t="shared" si="68"/>
        <v>-0.28469030453850824</v>
      </c>
      <c r="U88">
        <f t="shared" si="69"/>
        <v>0.99988128296485745</v>
      </c>
      <c r="V88">
        <f t="shared" si="70"/>
        <v>-1.5409048262160765E-2</v>
      </c>
      <c r="X88">
        <f t="shared" si="87"/>
        <v>0.68215613473080694</v>
      </c>
      <c r="Y88">
        <f t="shared" si="71"/>
        <v>-120.61259913954125</v>
      </c>
      <c r="Z88">
        <f t="shared" si="88"/>
        <v>59.387400860458754</v>
      </c>
      <c r="AC88">
        <v>1</v>
      </c>
      <c r="AD88">
        <f t="shared" si="72"/>
        <v>8.6451603179759999</v>
      </c>
      <c r="AE88">
        <f t="shared" si="73"/>
        <v>-1.4666168941033533E-5</v>
      </c>
      <c r="AF88">
        <f t="shared" si="74"/>
        <v>9.5171407739099996E-4</v>
      </c>
      <c r="AG88">
        <f t="shared" si="89"/>
        <v>9065.4340205061544</v>
      </c>
      <c r="AH88">
        <f t="shared" si="90"/>
        <v>-1190.4365121659068</v>
      </c>
      <c r="AJ88">
        <f t="shared" si="75"/>
        <v>18000</v>
      </c>
      <c r="AK88">
        <f t="shared" si="76"/>
        <v>5267.5083962550007</v>
      </c>
      <c r="AL88">
        <v>1</v>
      </c>
      <c r="AM88">
        <f t="shared" si="77"/>
        <v>4.8730814390475006</v>
      </c>
      <c r="AN88">
        <f t="shared" si="91"/>
        <v>1764.6233394250039</v>
      </c>
      <c r="AO88">
        <f t="shared" si="92"/>
        <v>-3331.6448460070033</v>
      </c>
      <c r="AQ88">
        <f t="shared" si="78"/>
        <v>3.4281796366129584</v>
      </c>
      <c r="AR88">
        <f t="shared" si="79"/>
        <v>-185.12170037709976</v>
      </c>
      <c r="AT88">
        <f t="shared" si="104"/>
        <v>-189297.69501697915</v>
      </c>
      <c r="AU88">
        <f t="shared" si="105"/>
        <v>-1682289.5907421948</v>
      </c>
      <c r="AV88">
        <f t="shared" si="93"/>
        <v>-1.6828488372356787</v>
      </c>
      <c r="AW88">
        <f t="shared" si="94"/>
        <v>-596287.67602498492</v>
      </c>
      <c r="AX88">
        <f t="shared" si="95"/>
        <v>-352259.8091280869</v>
      </c>
      <c r="AY88">
        <f t="shared" si="103"/>
        <v>-2.6079988263463085</v>
      </c>
      <c r="BA88">
        <f t="shared" si="80"/>
        <v>2.4444014580225208</v>
      </c>
      <c r="BB88">
        <f t="shared" si="96"/>
        <v>7.7634506818668116</v>
      </c>
      <c r="BC88">
        <f t="shared" si="97"/>
        <v>0.92514998911062984</v>
      </c>
      <c r="BD88">
        <f t="shared" si="81"/>
        <v>-126.99281014681731</v>
      </c>
      <c r="BF88">
        <f t="shared" si="82"/>
        <v>0.75067149826481938</v>
      </c>
      <c r="BG88">
        <f t="shared" si="83"/>
        <v>-122.21619319370633</v>
      </c>
      <c r="BH88">
        <f t="shared" si="98"/>
        <v>57.783806806293669</v>
      </c>
      <c r="BI88">
        <f t="shared" si="99"/>
        <v>57.783806806293669</v>
      </c>
      <c r="BJ88">
        <f t="shared" si="84"/>
        <v>0</v>
      </c>
      <c r="BK88">
        <f t="shared" si="100"/>
        <v>0</v>
      </c>
      <c r="BM88">
        <f t="shared" si="101"/>
        <v>-7.0127791836019924</v>
      </c>
      <c r="BN88">
        <f t="shared" si="85"/>
        <v>-175.22338304688904</v>
      </c>
      <c r="BQ88" s="56">
        <f t="shared" si="102"/>
        <v>24.665411482151946</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1.0002149368844324</v>
      </c>
      <c r="D89">
        <f t="shared" si="56"/>
        <v>2.0731540862744903E-2</v>
      </c>
      <c r="F89">
        <f t="shared" si="57"/>
        <v>2.862899655435508E-2</v>
      </c>
      <c r="G89">
        <f t="shared" si="58"/>
        <v>6.1803684332645159E-2</v>
      </c>
      <c r="H89">
        <f t="shared" si="59"/>
        <v>-3.0797889656673552</v>
      </c>
      <c r="J89">
        <f t="shared" si="60"/>
        <v>15</v>
      </c>
      <c r="M89">
        <f t="shared" si="61"/>
        <v>5.7312858810477818E-2</v>
      </c>
      <c r="N89">
        <f t="shared" si="62"/>
        <v>-1.5707963250000001</v>
      </c>
      <c r="O89">
        <f t="shared" si="63"/>
        <v>8.8618582194740902</v>
      </c>
      <c r="P89">
        <f t="shared" si="64"/>
        <v>1.4577123108104348</v>
      </c>
      <c r="Q89">
        <f t="shared" si="65"/>
        <v>5.0630605399358384</v>
      </c>
      <c r="R89">
        <f t="shared" si="66"/>
        <v>1.3719801204922963</v>
      </c>
      <c r="S89">
        <f t="shared" si="67"/>
        <v>0.95833683201740438</v>
      </c>
      <c r="T89">
        <f t="shared" si="68"/>
        <v>-0.28967474569293228</v>
      </c>
      <c r="U89">
        <f t="shared" si="69"/>
        <v>0.99987684614507621</v>
      </c>
      <c r="V89">
        <f t="shared" si="70"/>
        <v>-1.5694354578560336E-2</v>
      </c>
      <c r="X89">
        <f t="shared" si="87"/>
        <v>0.4929080498560241</v>
      </c>
      <c r="Y89">
        <f t="shared" si="71"/>
        <v>-120.63800676997599</v>
      </c>
      <c r="Z89">
        <f t="shared" si="88"/>
        <v>59.361993230024012</v>
      </c>
      <c r="AC89">
        <v>1</v>
      </c>
      <c r="AD89">
        <f t="shared" si="72"/>
        <v>8.8052558794200007</v>
      </c>
      <c r="AE89">
        <f t="shared" si="73"/>
        <v>-1.5214389933685337E-5</v>
      </c>
      <c r="AF89">
        <f t="shared" si="74"/>
        <v>9.6933841215750001E-4</v>
      </c>
      <c r="AG89">
        <f t="shared" si="89"/>
        <v>9065.3535677395485</v>
      </c>
      <c r="AH89">
        <f t="shared" si="90"/>
        <v>-1173.9180143842509</v>
      </c>
      <c r="AJ89">
        <f t="shared" si="75"/>
        <v>18000</v>
      </c>
      <c r="AK89">
        <f t="shared" si="76"/>
        <v>5365.0548480375001</v>
      </c>
      <c r="AL89">
        <v>1</v>
      </c>
      <c r="AM89">
        <f t="shared" si="77"/>
        <v>4.9633236879187503</v>
      </c>
      <c r="AN89">
        <f t="shared" si="91"/>
        <v>1740.9491506505551</v>
      </c>
      <c r="AO89">
        <f t="shared" si="92"/>
        <v>-3275.8393108484292</v>
      </c>
      <c r="AQ89">
        <f t="shared" si="78"/>
        <v>3.3046926635822866</v>
      </c>
      <c r="AR89">
        <f t="shared" si="79"/>
        <v>-181.75809649702578</v>
      </c>
      <c r="AT89">
        <f t="shared" si="104"/>
        <v>-183410.89630996119</v>
      </c>
      <c r="AU89">
        <f t="shared" si="105"/>
        <v>-1651580.8467946444</v>
      </c>
      <c r="AV89">
        <f t="shared" si="93"/>
        <v>-1.6813948822849403</v>
      </c>
      <c r="AW89">
        <f t="shared" si="94"/>
        <v>-575286.26594461733</v>
      </c>
      <c r="AX89">
        <f t="shared" si="95"/>
        <v>-341185.03127782885</v>
      </c>
      <c r="AY89">
        <f t="shared" si="103"/>
        <v>-2.6062843167176024</v>
      </c>
      <c r="BA89">
        <f t="shared" si="80"/>
        <v>2.4844606061758072</v>
      </c>
      <c r="BB89">
        <f t="shared" si="96"/>
        <v>7.9046422984987776</v>
      </c>
      <c r="BC89">
        <f t="shared" si="97"/>
        <v>0.92488943443266214</v>
      </c>
      <c r="BD89">
        <f t="shared" si="81"/>
        <v>-127.00773883021429</v>
      </c>
      <c r="BF89">
        <f t="shared" si="82"/>
        <v>0.56445672260666202</v>
      </c>
      <c r="BG89">
        <f t="shared" si="83"/>
        <v>-122.27881875995305</v>
      </c>
      <c r="BH89">
        <f t="shared" si="98"/>
        <v>57.721181240046946</v>
      </c>
      <c r="BI89">
        <f t="shared" si="99"/>
        <v>57.721181240046946</v>
      </c>
      <c r="BJ89">
        <f t="shared" si="84"/>
        <v>0</v>
      </c>
      <c r="BK89">
        <f t="shared" si="100"/>
        <v>0</v>
      </c>
      <c r="BM89">
        <f t="shared" si="101"/>
        <v>-7.3401855758921153</v>
      </c>
      <c r="BN89">
        <f t="shared" si="85"/>
        <v>-175.27107992973876</v>
      </c>
      <c r="BQ89" s="56">
        <f t="shared" si="102"/>
        <v>24.806603098783913</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1.0002228229461512</v>
      </c>
      <c r="D90">
        <f t="shared" si="56"/>
        <v>2.1108367012268234E-2</v>
      </c>
      <c r="F90">
        <f t="shared" si="57"/>
        <v>2.7589454189877776E-2</v>
      </c>
      <c r="G90">
        <f t="shared" si="58"/>
        <v>6.0641003357361979E-2</v>
      </c>
      <c r="H90">
        <f t="shared" si="59"/>
        <v>-3.0809516466426383</v>
      </c>
      <c r="J90">
        <f t="shared" si="60"/>
        <v>15</v>
      </c>
      <c r="M90">
        <f t="shared" si="61"/>
        <v>5.6289414903147851E-2</v>
      </c>
      <c r="N90">
        <f t="shared" si="62"/>
        <v>-1.5707963250000001</v>
      </c>
      <c r="O90">
        <f t="shared" si="63"/>
        <v>9.0209493102556682</v>
      </c>
      <c r="P90">
        <f t="shared" si="64"/>
        <v>1.4597149492218442</v>
      </c>
      <c r="Q90">
        <f t="shared" si="65"/>
        <v>5.151555947234213</v>
      </c>
      <c r="R90">
        <f t="shared" si="66"/>
        <v>1.3754399861414504</v>
      </c>
      <c r="S90">
        <f t="shared" si="67"/>
        <v>0.95690546295631951</v>
      </c>
      <c r="T90">
        <f t="shared" si="68"/>
        <v>-0.29464442051915335</v>
      </c>
      <c r="U90">
        <f t="shared" si="69"/>
        <v>0.99987232797645587</v>
      </c>
      <c r="V90">
        <f t="shared" si="70"/>
        <v>-1.5979658339741732E-2</v>
      </c>
      <c r="X90">
        <f t="shared" si="87"/>
        <v>0.30724217336039134</v>
      </c>
      <c r="Y90">
        <f t="shared" si="71"/>
        <v>-120.6711426010863</v>
      </c>
      <c r="Z90">
        <f t="shared" si="88"/>
        <v>59.328857398913698</v>
      </c>
      <c r="AC90">
        <v>1</v>
      </c>
      <c r="AD90">
        <f t="shared" si="72"/>
        <v>8.9653514408639996</v>
      </c>
      <c r="AE90">
        <f t="shared" si="73"/>
        <v>-1.5772670027119742E-5</v>
      </c>
      <c r="AF90">
        <f t="shared" si="74"/>
        <v>9.8696274692399995E-4</v>
      </c>
      <c r="AG90">
        <f t="shared" si="89"/>
        <v>9065.2716402428996</v>
      </c>
      <c r="AH90">
        <f t="shared" si="90"/>
        <v>-1158.0817430546565</v>
      </c>
      <c r="AJ90">
        <f t="shared" si="75"/>
        <v>18000</v>
      </c>
      <c r="AK90">
        <f t="shared" si="76"/>
        <v>5462.6012998200003</v>
      </c>
      <c r="AL90">
        <v>1</v>
      </c>
      <c r="AM90">
        <f t="shared" si="77"/>
        <v>5.0535659367900001</v>
      </c>
      <c r="AN90">
        <f t="shared" si="91"/>
        <v>1718.4681339824174</v>
      </c>
      <c r="AO90">
        <f t="shared" si="92"/>
        <v>-3221.7907255326186</v>
      </c>
      <c r="AQ90">
        <f t="shared" si="78"/>
        <v>3.1877590054191902</v>
      </c>
      <c r="AR90">
        <f t="shared" si="79"/>
        <v>-178.51450430347467</v>
      </c>
      <c r="AT90">
        <f t="shared" si="104"/>
        <v>-177836.48699655043</v>
      </c>
      <c r="AU90">
        <f t="shared" si="105"/>
        <v>-1621974.1587397419</v>
      </c>
      <c r="AV90">
        <f t="shared" si="93"/>
        <v>-1.6800021175681381</v>
      </c>
      <c r="AW90">
        <f t="shared" si="94"/>
        <v>-555336.84182829899</v>
      </c>
      <c r="AX90">
        <f t="shared" si="95"/>
        <v>-330737.28384638386</v>
      </c>
      <c r="AY90">
        <f t="shared" si="103"/>
        <v>-2.604443092879583</v>
      </c>
      <c r="BA90">
        <f t="shared" si="80"/>
        <v>2.5244207888877757</v>
      </c>
      <c r="BB90">
        <f t="shared" si="96"/>
        <v>8.0432349596227404</v>
      </c>
      <c r="BC90">
        <f t="shared" si="97"/>
        <v>0.92444097531144487</v>
      </c>
      <c r="BD90">
        <f t="shared" si="81"/>
        <v>-127.03343364517355</v>
      </c>
      <c r="BF90">
        <f t="shared" si="82"/>
        <v>0.38185751648584187</v>
      </c>
      <c r="BG90">
        <f t="shared" si="83"/>
        <v>-122.3495397397898</v>
      </c>
      <c r="BH90">
        <f t="shared" si="98"/>
        <v>57.650460260210195</v>
      </c>
      <c r="BI90">
        <f t="shared" si="99"/>
        <v>57.650460260210195</v>
      </c>
      <c r="BJ90">
        <f t="shared" si="84"/>
        <v>0</v>
      </c>
      <c r="BK90">
        <f t="shared" si="100"/>
        <v>0</v>
      </c>
      <c r="BM90">
        <f t="shared" si="101"/>
        <v>-7.6613774431368995</v>
      </c>
      <c r="BN90">
        <f t="shared" si="85"/>
        <v>-175.31610609461626</v>
      </c>
      <c r="BQ90" s="56">
        <f t="shared" si="102"/>
        <v>24.945195759907879</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1.0002308510352058</v>
      </c>
      <c r="D91">
        <f t="shared" si="56"/>
        <v>2.1485187166307193E-2</v>
      </c>
      <c r="F91">
        <f t="shared" si="57"/>
        <v>2.6605959568585167E-2</v>
      </c>
      <c r="G91">
        <f t="shared" si="58"/>
        <v>5.9522243491572223E-2</v>
      </c>
      <c r="H91">
        <f t="shared" si="59"/>
        <v>-3.0820704065084281</v>
      </c>
      <c r="J91">
        <f t="shared" si="60"/>
        <v>15</v>
      </c>
      <c r="M91">
        <f t="shared" si="61"/>
        <v>5.5301881308355789E-2</v>
      </c>
      <c r="N91">
        <f t="shared" si="62"/>
        <v>-1.5707963250000001</v>
      </c>
      <c r="O91">
        <f t="shared" si="63"/>
        <v>9.1800753260489127</v>
      </c>
      <c r="P91">
        <f t="shared" si="64"/>
        <v>1.461648168310828</v>
      </c>
      <c r="Q91">
        <f t="shared" si="65"/>
        <v>5.2401109387946816</v>
      </c>
      <c r="R91">
        <f t="shared" si="66"/>
        <v>1.3787829510375182</v>
      </c>
      <c r="S91">
        <f t="shared" si="67"/>
        <v>0.9554548715985649</v>
      </c>
      <c r="T91">
        <f t="shared" si="68"/>
        <v>-0.29959915015799882</v>
      </c>
      <c r="U91">
        <f t="shared" si="69"/>
        <v>0.99986772846230598</v>
      </c>
      <c r="V91">
        <f t="shared" si="70"/>
        <v>-1.6264959499293474E-2</v>
      </c>
      <c r="X91">
        <f t="shared" si="87"/>
        <v>0.12499588424666438</v>
      </c>
      <c r="Y91">
        <f t="shared" si="71"/>
        <v>-120.71158119025775</v>
      </c>
      <c r="Z91">
        <f t="shared" si="88"/>
        <v>59.288418809742254</v>
      </c>
      <c r="AC91">
        <v>1</v>
      </c>
      <c r="AD91">
        <f t="shared" si="72"/>
        <v>9.1254470023080003</v>
      </c>
      <c r="AE91">
        <f t="shared" si="73"/>
        <v>-1.6341009221336749E-5</v>
      </c>
      <c r="AF91">
        <f t="shared" si="74"/>
        <v>1.0045870816905E-3</v>
      </c>
      <c r="AG91">
        <f t="shared" si="89"/>
        <v>9065.1882380962179</v>
      </c>
      <c r="AH91">
        <f t="shared" si="90"/>
        <v>-1142.8917866033325</v>
      </c>
      <c r="AJ91">
        <f t="shared" si="75"/>
        <v>18000</v>
      </c>
      <c r="AK91">
        <f t="shared" si="76"/>
        <v>5560.1477516025006</v>
      </c>
      <c r="AL91">
        <v>1</v>
      </c>
      <c r="AM91">
        <f t="shared" si="77"/>
        <v>5.1438081856612499</v>
      </c>
      <c r="AN91">
        <f t="shared" si="91"/>
        <v>1697.1024554412256</v>
      </c>
      <c r="AO91">
        <f t="shared" si="92"/>
        <v>-3169.4217506018826</v>
      </c>
      <c r="AQ91">
        <f t="shared" si="78"/>
        <v>3.0769230769230771</v>
      </c>
      <c r="AR91">
        <f t="shared" si="79"/>
        <v>-175.38461538461539</v>
      </c>
      <c r="AT91">
        <f t="shared" si="104"/>
        <v>-172552.74953321149</v>
      </c>
      <c r="AU91">
        <f t="shared" si="105"/>
        <v>-1593411.1426402701</v>
      </c>
      <c r="AV91">
        <f t="shared" si="93"/>
        <v>-1.6786673847208562</v>
      </c>
      <c r="AW91">
        <f t="shared" si="94"/>
        <v>-536371.33263344713</v>
      </c>
      <c r="AX91">
        <f t="shared" si="95"/>
        <v>-320868.74602378701</v>
      </c>
      <c r="AY91">
        <f t="shared" si="103"/>
        <v>-2.6024820608829495</v>
      </c>
      <c r="BA91">
        <f t="shared" si="80"/>
        <v>2.5642778404195141</v>
      </c>
      <c r="BB91">
        <f t="shared" si="96"/>
        <v>8.1793015871679238</v>
      </c>
      <c r="BC91">
        <f t="shared" si="97"/>
        <v>0.92381467616209334</v>
      </c>
      <c r="BD91">
        <f t="shared" si="81"/>
        <v>-127.06931794318504</v>
      </c>
      <c r="BF91">
        <f t="shared" si="82"/>
        <v>0.20271021900897918</v>
      </c>
      <c r="BG91">
        <f t="shared" si="83"/>
        <v>-122.4279340519863</v>
      </c>
      <c r="BH91">
        <f t="shared" si="98"/>
        <v>57.572065948013702</v>
      </c>
      <c r="BI91">
        <f t="shared" si="99"/>
        <v>57.572065948013702</v>
      </c>
      <c r="BJ91">
        <f t="shared" si="84"/>
        <v>0</v>
      </c>
      <c r="BK91">
        <f t="shared" si="100"/>
        <v>0</v>
      </c>
      <c r="BM91">
        <f t="shared" si="101"/>
        <v>-7.9765913681589451</v>
      </c>
      <c r="BN91">
        <f t="shared" si="85"/>
        <v>-175.3586161088013</v>
      </c>
      <c r="BQ91" s="56">
        <f t="shared" si="102"/>
        <v>25.081262387453059</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1.0002390211481769</v>
      </c>
      <c r="D92">
        <f t="shared" si="56"/>
        <v>2.1862001217995464E-2</v>
      </c>
      <c r="F92">
        <f t="shared" si="57"/>
        <v>2.5674525537397758E-2</v>
      </c>
      <c r="G92">
        <f t="shared" si="58"/>
        <v>5.8444914641989684E-2</v>
      </c>
      <c r="H92">
        <f t="shared" si="59"/>
        <v>-3.0831477353580103</v>
      </c>
      <c r="J92">
        <f t="shared" si="60"/>
        <v>15</v>
      </c>
      <c r="M92">
        <f t="shared" si="61"/>
        <v>5.4348400596142758E-2</v>
      </c>
      <c r="N92">
        <f t="shared" si="62"/>
        <v>-1.5707963250000001</v>
      </c>
      <c r="O92">
        <f t="shared" si="63"/>
        <v>9.3392344816505215</v>
      </c>
      <c r="P92">
        <f t="shared" si="64"/>
        <v>1.4635155023748563</v>
      </c>
      <c r="Q92">
        <f t="shared" si="65"/>
        <v>5.3287225440277766</v>
      </c>
      <c r="R92">
        <f t="shared" si="66"/>
        <v>1.382014770381083</v>
      </c>
      <c r="S92">
        <f t="shared" si="67"/>
        <v>0.95398535839729093</v>
      </c>
      <c r="T92">
        <f t="shared" si="68"/>
        <v>-0.30453875975936612</v>
      </c>
      <c r="U92">
        <f t="shared" si="69"/>
        <v>0.99986304760599498</v>
      </c>
      <c r="V92">
        <f t="shared" si="70"/>
        <v>-1.6550258010806607E-2</v>
      </c>
      <c r="X92">
        <f t="shared" si="87"/>
        <v>-5.3982766398931632E-2</v>
      </c>
      <c r="Y92">
        <f t="shared" si="71"/>
        <v>-120.75892294558452</v>
      </c>
      <c r="Z92">
        <f t="shared" si="88"/>
        <v>59.241077054415484</v>
      </c>
      <c r="AC92">
        <v>1</v>
      </c>
      <c r="AD92">
        <f t="shared" si="72"/>
        <v>9.285542563752001</v>
      </c>
      <c r="AE92">
        <f t="shared" si="73"/>
        <v>-1.6919407516336358E-5</v>
      </c>
      <c r="AF92">
        <f t="shared" si="74"/>
        <v>1.0222114164569998E-3</v>
      </c>
      <c r="AG92">
        <f t="shared" si="89"/>
        <v>9065.1033613809468</v>
      </c>
      <c r="AH92">
        <f t="shared" si="90"/>
        <v>-1128.314710029882</v>
      </c>
      <c r="AJ92">
        <f t="shared" si="75"/>
        <v>18000</v>
      </c>
      <c r="AK92">
        <f t="shared" si="76"/>
        <v>5657.6942033850009</v>
      </c>
      <c r="AL92">
        <v>1</v>
      </c>
      <c r="AM92">
        <f t="shared" si="77"/>
        <v>5.2340504345325005</v>
      </c>
      <c r="AN92">
        <f t="shared" si="91"/>
        <v>1676.7804430290644</v>
      </c>
      <c r="AO92">
        <f t="shared" si="92"/>
        <v>-3118.6592030668703</v>
      </c>
      <c r="AQ92">
        <f t="shared" si="78"/>
        <v>2.9717682020802378</v>
      </c>
      <c r="AR92">
        <f t="shared" si="79"/>
        <v>-172.3625557206538</v>
      </c>
      <c r="AT92">
        <f t="shared" si="104"/>
        <v>-167539.82116003631</v>
      </c>
      <c r="AU92">
        <f t="shared" si="105"/>
        <v>-1565837.4730167156</v>
      </c>
      <c r="AV92">
        <f t="shared" si="93"/>
        <v>-1.6773877380312137</v>
      </c>
      <c r="AW92">
        <f t="shared" si="94"/>
        <v>-518327.00047235523</v>
      </c>
      <c r="AX92">
        <f t="shared" si="95"/>
        <v>-311536.0470057092</v>
      </c>
      <c r="AY92">
        <f t="shared" si="103"/>
        <v>-2.6004076833914338</v>
      </c>
      <c r="BA92">
        <f t="shared" si="80"/>
        <v>2.6040277798472102</v>
      </c>
      <c r="BB92">
        <f t="shared" si="96"/>
        <v>8.3129122597510303</v>
      </c>
      <c r="BC92">
        <f t="shared" si="97"/>
        <v>0.92301994536022014</v>
      </c>
      <c r="BD92">
        <f t="shared" si="81"/>
        <v>-127.11485266403344</v>
      </c>
      <c r="BF92">
        <f t="shared" si="82"/>
        <v>2.6861836619734257E-2</v>
      </c>
      <c r="BG92">
        <f t="shared" si="83"/>
        <v>-122.51360531428638</v>
      </c>
      <c r="BH92">
        <f t="shared" si="98"/>
        <v>57.48639468571362</v>
      </c>
      <c r="BI92">
        <f t="shared" si="99"/>
        <v>57.48639468571362</v>
      </c>
      <c r="BJ92">
        <f t="shared" si="84"/>
        <v>29000</v>
      </c>
      <c r="BK92">
        <f t="shared" si="100"/>
        <v>57.48639468571362</v>
      </c>
      <c r="BM92">
        <f t="shared" si="101"/>
        <v>-8.2860504231312966</v>
      </c>
      <c r="BN92">
        <f t="shared" si="85"/>
        <v>-175.39875265025293</v>
      </c>
      <c r="BQ92" s="56">
        <f t="shared" si="102"/>
        <v>25.214873060036169</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1.000247333281584</v>
      </c>
      <c r="D93">
        <f t="shared" si="56"/>
        <v>2.2238809060477149E-2</v>
      </c>
      <c r="F93">
        <f t="shared" si="57"/>
        <v>2.4791515677699844E-2</v>
      </c>
      <c r="G93">
        <f t="shared" si="58"/>
        <v>5.7406714396280124E-2</v>
      </c>
      <c r="H93">
        <f t="shared" si="59"/>
        <v>-3.08418593560372</v>
      </c>
      <c r="J93">
        <f t="shared" si="60"/>
        <v>15</v>
      </c>
      <c r="M93">
        <f t="shared" si="61"/>
        <v>5.3427241264004742E-2</v>
      </c>
      <c r="N93">
        <f t="shared" si="62"/>
        <v>-1.5707963250000001</v>
      </c>
      <c r="O93">
        <f t="shared" si="63"/>
        <v>9.4984251111516507</v>
      </c>
      <c r="P93">
        <f t="shared" si="64"/>
        <v>1.4653202506893896</v>
      </c>
      <c r="Q93">
        <f t="shared" si="65"/>
        <v>5.4173879848638045</v>
      </c>
      <c r="R93">
        <f t="shared" si="66"/>
        <v>1.385140832247779</v>
      </c>
      <c r="S93">
        <f t="shared" si="67"/>
        <v>0.95249722515000512</v>
      </c>
      <c r="T93">
        <f t="shared" si="68"/>
        <v>-0.30946307848985866</v>
      </c>
      <c r="U93">
        <f t="shared" si="69"/>
        <v>0.99985828541095167</v>
      </c>
      <c r="V93">
        <f t="shared" si="70"/>
        <v>-1.6835553827874772E-2</v>
      </c>
      <c r="X93">
        <f t="shared" si="87"/>
        <v>-0.22983595725324268</v>
      </c>
      <c r="Y93">
        <f t="shared" si="71"/>
        <v>-120.81279225245368</v>
      </c>
      <c r="Z93">
        <f t="shared" si="88"/>
        <v>59.187207747546324</v>
      </c>
      <c r="AC93">
        <v>1</v>
      </c>
      <c r="AD93">
        <f t="shared" si="72"/>
        <v>9.445638125196</v>
      </c>
      <c r="AE93">
        <f t="shared" si="73"/>
        <v>-1.7507864912118563E-5</v>
      </c>
      <c r="AF93">
        <f t="shared" si="74"/>
        <v>1.0398357512234999E-3</v>
      </c>
      <c r="AG93">
        <f t="shared" si="89"/>
        <v>9065.0170101799595</v>
      </c>
      <c r="AH93">
        <f t="shared" si="90"/>
        <v>-1114.3193450282104</v>
      </c>
      <c r="AJ93">
        <f t="shared" si="75"/>
        <v>18000</v>
      </c>
      <c r="AK93">
        <f t="shared" si="76"/>
        <v>5755.2406551675003</v>
      </c>
      <c r="AL93">
        <v>1</v>
      </c>
      <c r="AM93">
        <f t="shared" si="77"/>
        <v>5.3242926834037503</v>
      </c>
      <c r="AN93">
        <f t="shared" si="91"/>
        <v>1657.4360184175507</v>
      </c>
      <c r="AO93">
        <f t="shared" si="92"/>
        <v>-3069.433810902909</v>
      </c>
      <c r="AQ93">
        <f t="shared" si="78"/>
        <v>2.8719126938541066</v>
      </c>
      <c r="AR93">
        <f t="shared" si="79"/>
        <v>-169.44284893739231</v>
      </c>
      <c r="AT93">
        <f t="shared" si="104"/>
        <v>-162779.50702608976</v>
      </c>
      <c r="AU93">
        <f t="shared" si="105"/>
        <v>-1539202.5357428084</v>
      </c>
      <c r="AV93">
        <f t="shared" si="93"/>
        <v>-1.6761604269218735</v>
      </c>
      <c r="AW93">
        <f t="shared" si="94"/>
        <v>-501145.95526848955</v>
      </c>
      <c r="AX93">
        <f t="shared" si="95"/>
        <v>-302699.78453651787</v>
      </c>
      <c r="AY93">
        <f t="shared" si="103"/>
        <v>-2.598226014676571</v>
      </c>
      <c r="BA93">
        <f t="shared" si="80"/>
        <v>2.6436667985031974</v>
      </c>
      <c r="BB93">
        <f t="shared" si="96"/>
        <v>8.4441343363148675</v>
      </c>
      <c r="BC93">
        <f t="shared" si="97"/>
        <v>0.92206558775469749</v>
      </c>
      <c r="BD93">
        <f t="shared" si="81"/>
        <v>-127.16953332703858</v>
      </c>
      <c r="BF93">
        <f t="shared" si="82"/>
        <v>-0.14583085820802158</v>
      </c>
      <c r="BG93">
        <f t="shared" si="83"/>
        <v>-122.60618097064179</v>
      </c>
      <c r="BH93">
        <f t="shared" si="98"/>
        <v>57.393819029358212</v>
      </c>
      <c r="BI93">
        <f t="shared" si="99"/>
        <v>57.393819029358212</v>
      </c>
      <c r="BJ93">
        <f t="shared" si="84"/>
        <v>0</v>
      </c>
      <c r="BK93">
        <f t="shared" si="100"/>
        <v>0</v>
      </c>
      <c r="BM93">
        <f t="shared" si="101"/>
        <v>-8.5899651945228896</v>
      </c>
      <c r="BN93">
        <f t="shared" si="85"/>
        <v>-175.43664764360321</v>
      </c>
      <c r="BQ93" s="56">
        <f t="shared" si="102"/>
        <v>25.346095136600006</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1.0002557874318865</v>
      </c>
      <c r="D94">
        <f t="shared" si="56"/>
        <v>2.2615610586906913E-2</v>
      </c>
      <c r="F94">
        <f t="shared" si="57"/>
        <v>2.3953607693349289E-2</v>
      </c>
      <c r="G94">
        <f t="shared" si="58"/>
        <v>5.6405510448859428E-2</v>
      </c>
      <c r="H94">
        <f t="shared" si="59"/>
        <v>-3.0851871395511408</v>
      </c>
      <c r="J94">
        <f t="shared" si="60"/>
        <v>15</v>
      </c>
      <c r="M94">
        <f t="shared" si="61"/>
        <v>5.2536787242937998E-2</v>
      </c>
      <c r="N94">
        <f t="shared" si="62"/>
        <v>-1.5707963250000001</v>
      </c>
      <c r="O94">
        <f t="shared" si="63"/>
        <v>9.6576456581638208</v>
      </c>
      <c r="P94">
        <f t="shared" si="64"/>
        <v>1.4670654966523282</v>
      </c>
      <c r="Q94">
        <f t="shared" si="65"/>
        <v>5.5061046605405384</v>
      </c>
      <c r="R94">
        <f t="shared" si="66"/>
        <v>1.3881661860414589</v>
      </c>
      <c r="S94">
        <f t="shared" si="67"/>
        <v>0.95099077485172623</v>
      </c>
      <c r="T94">
        <f t="shared" si="68"/>
        <v>-0.31437193953816767</v>
      </c>
      <c r="U94">
        <f t="shared" si="69"/>
        <v>0.9998534418806635</v>
      </c>
      <c r="V94">
        <f t="shared" si="70"/>
        <v>-1.7120846904094239E-2</v>
      </c>
      <c r="X94">
        <f t="shared" si="87"/>
        <v>-0.40269690596066526</v>
      </c>
      <c r="Y94">
        <f t="shared" si="71"/>
        <v>-120.87283575363841</v>
      </c>
      <c r="Z94">
        <f t="shared" si="88"/>
        <v>59.127164246361588</v>
      </c>
      <c r="AC94">
        <v>1</v>
      </c>
      <c r="AD94">
        <f t="shared" si="72"/>
        <v>9.6057336866400007</v>
      </c>
      <c r="AE94">
        <f t="shared" si="73"/>
        <v>-1.8106381408683373E-5</v>
      </c>
      <c r="AF94">
        <f t="shared" si="74"/>
        <v>1.0574600859899999E-3</v>
      </c>
      <c r="AG94">
        <f t="shared" si="89"/>
        <v>9064.9291845775861</v>
      </c>
      <c r="AH94">
        <f t="shared" si="90"/>
        <v>-1100.8766010953493</v>
      </c>
      <c r="AJ94">
        <f t="shared" si="75"/>
        <v>18000</v>
      </c>
      <c r="AK94">
        <f t="shared" si="76"/>
        <v>5852.7871069500006</v>
      </c>
      <c r="AL94">
        <v>1</v>
      </c>
      <c r="AM94">
        <f t="shared" si="77"/>
        <v>5.414534932275</v>
      </c>
      <c r="AN94">
        <f t="shared" si="91"/>
        <v>1639.0081879771615</v>
      </c>
      <c r="AO94">
        <f t="shared" si="92"/>
        <v>-3021.6799811370902</v>
      </c>
      <c r="AQ94">
        <f t="shared" si="78"/>
        <v>2.7770063871146902</v>
      </c>
      <c r="AR94">
        <f t="shared" si="79"/>
        <v>-166.62038322688142</v>
      </c>
      <c r="AT94">
        <f t="shared" si="104"/>
        <v>-158255.11491569944</v>
      </c>
      <c r="AU94">
        <f t="shared" si="105"/>
        <v>-1513459.116011526</v>
      </c>
      <c r="AV94">
        <f t="shared" si="93"/>
        <v>-1.6749828801276183</v>
      </c>
      <c r="AW94">
        <f t="shared" si="94"/>
        <v>-484774.71922877582</v>
      </c>
      <c r="AX94">
        <f t="shared" si="95"/>
        <v>-294324.10229669762</v>
      </c>
      <c r="AY94">
        <f t="shared" si="103"/>
        <v>-2.5959427323752498</v>
      </c>
      <c r="BA94">
        <f t="shared" si="80"/>
        <v>2.6831912486557079</v>
      </c>
      <c r="BB94">
        <f t="shared" si="96"/>
        <v>8.573032575881733</v>
      </c>
      <c r="BC94">
        <f t="shared" si="97"/>
        <v>0.92095985224763144</v>
      </c>
      <c r="BD94">
        <f t="shared" si="81"/>
        <v>-127.23288730492362</v>
      </c>
      <c r="BF94">
        <f t="shared" si="82"/>
        <v>-0.31550213564015828</v>
      </c>
      <c r="BG94">
        <f t="shared" si="83"/>
        <v>-122.70531057200824</v>
      </c>
      <c r="BH94">
        <f t="shared" si="98"/>
        <v>57.294689427991756</v>
      </c>
      <c r="BI94">
        <f t="shared" si="99"/>
        <v>57.294689427991756</v>
      </c>
      <c r="BJ94">
        <f t="shared" si="84"/>
        <v>0</v>
      </c>
      <c r="BK94">
        <f t="shared" si="100"/>
        <v>0</v>
      </c>
      <c r="BM94">
        <f t="shared" si="101"/>
        <v>-8.8885347115218902</v>
      </c>
      <c r="BN94">
        <f t="shared" si="85"/>
        <v>-175.47242326708462</v>
      </c>
      <c r="BQ94" s="56">
        <f t="shared" si="102"/>
        <v>25.474993376166871</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1.0002643835954834</v>
      </c>
      <c r="D95">
        <f t="shared" si="56"/>
        <v>2.2992405690450173E-2</v>
      </c>
      <c r="F95">
        <f t="shared" si="57"/>
        <v>2.3157761206403723E-2</v>
      </c>
      <c r="G95">
        <f t="shared" si="58"/>
        <v>5.5439324984100521E-2</v>
      </c>
      <c r="H95">
        <f t="shared" si="59"/>
        <v>-3.0861533250158999</v>
      </c>
      <c r="J95">
        <f t="shared" si="60"/>
        <v>15</v>
      </c>
      <c r="M95">
        <f t="shared" si="61"/>
        <v>5.1675528435676722E-2</v>
      </c>
      <c r="N95">
        <f t="shared" si="62"/>
        <v>-1.5707963250000001</v>
      </c>
      <c r="O95">
        <f t="shared" si="63"/>
        <v>9.8168946669877712</v>
      </c>
      <c r="P95">
        <f t="shared" si="64"/>
        <v>1.4687541250938771</v>
      </c>
      <c r="Q95">
        <f t="shared" si="65"/>
        <v>5.5948701337983229</v>
      </c>
      <c r="R95">
        <f t="shared" si="66"/>
        <v>1.3910955683754251</v>
      </c>
      <c r="S95">
        <f t="shared" si="67"/>
        <v>0.94946631154982708</v>
      </c>
      <c r="T95">
        <f t="shared" si="68"/>
        <v>-0.31926518011823962</v>
      </c>
      <c r="U95">
        <f t="shared" si="69"/>
        <v>0.99984851701867827</v>
      </c>
      <c r="V95">
        <f t="shared" si="70"/>
        <v>-1.7406137193063959E-2</v>
      </c>
      <c r="X95">
        <f t="shared" si="87"/>
        <v>-0.57269059679283996</v>
      </c>
      <c r="Y95">
        <f t="shared" si="71"/>
        <v>-120.93872076958839</v>
      </c>
      <c r="Z95">
        <f t="shared" si="88"/>
        <v>59.061279230411614</v>
      </c>
      <c r="AC95">
        <v>1</v>
      </c>
      <c r="AD95">
        <f t="shared" si="72"/>
        <v>9.7658292480840014</v>
      </c>
      <c r="AE95">
        <f t="shared" si="73"/>
        <v>-1.8714957006030788E-5</v>
      </c>
      <c r="AF95">
        <f t="shared" si="74"/>
        <v>1.0750844207565E-3</v>
      </c>
      <c r="AG95">
        <f t="shared" si="89"/>
        <v>9064.8398846595701</v>
      </c>
      <c r="AH95">
        <f t="shared" si="90"/>
        <v>-1087.9592952197333</v>
      </c>
      <c r="AJ95">
        <f t="shared" si="75"/>
        <v>18000</v>
      </c>
      <c r="AK95">
        <f t="shared" si="76"/>
        <v>5950.3335587325009</v>
      </c>
      <c r="AL95">
        <v>1</v>
      </c>
      <c r="AM95">
        <f t="shared" si="77"/>
        <v>5.5047771811462498</v>
      </c>
      <c r="AN95">
        <f t="shared" si="91"/>
        <v>1621.440586281421</v>
      </c>
      <c r="AO95">
        <f t="shared" si="92"/>
        <v>-2975.3355812138616</v>
      </c>
      <c r="AQ95">
        <f t="shared" si="78"/>
        <v>2.6867275658248255</v>
      </c>
      <c r="AR95">
        <f t="shared" si="79"/>
        <v>-163.89038151531435</v>
      </c>
      <c r="AT95">
        <f t="shared" si="104"/>
        <v>-153951.30876879141</v>
      </c>
      <c r="AU95">
        <f t="shared" si="105"/>
        <v>-1488563.1173010573</v>
      </c>
      <c r="AV95">
        <f t="shared" si="93"/>
        <v>-1.6738526913809746</v>
      </c>
      <c r="AW95">
        <f t="shared" si="94"/>
        <v>-469163.83549458819</v>
      </c>
      <c r="AX95">
        <f t="shared" si="95"/>
        <v>-286376.31816642906</v>
      </c>
      <c r="AY95">
        <f t="shared" si="103"/>
        <v>-2.5935631663500391</v>
      </c>
      <c r="BA95">
        <f t="shared" si="80"/>
        <v>2.7225976332861959</v>
      </c>
      <c r="BB95">
        <f t="shared" si="96"/>
        <v>8.6996692531268156</v>
      </c>
      <c r="BC95">
        <f t="shared" si="97"/>
        <v>0.91971047496906455</v>
      </c>
      <c r="BD95">
        <f t="shared" si="81"/>
        <v>-127.30447135008683</v>
      </c>
      <c r="BF95">
        <f t="shared" si="82"/>
        <v>-0.48227803561323968</v>
      </c>
      <c r="BG95">
        <f t="shared" si="83"/>
        <v>-122.81066419739341</v>
      </c>
      <c r="BH95">
        <f t="shared" si="98"/>
        <v>57.189335802606593</v>
      </c>
      <c r="BI95">
        <f t="shared" si="99"/>
        <v>57.189335802606593</v>
      </c>
      <c r="BJ95">
        <f t="shared" si="84"/>
        <v>0</v>
      </c>
      <c r="BK95">
        <f t="shared" si="100"/>
        <v>0</v>
      </c>
      <c r="BM95">
        <f t="shared" si="101"/>
        <v>-9.1819472887400533</v>
      </c>
      <c r="BN95">
        <f t="shared" si="85"/>
        <v>-175.50619284730661</v>
      </c>
      <c r="BQ95" s="56">
        <f t="shared" si="102"/>
        <v>25.601630053411952</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1.0002731217687135</v>
      </c>
      <c r="D96">
        <f t="shared" si="56"/>
        <v>2.3369194264283289E-2</v>
      </c>
      <c r="F96">
        <f t="shared" si="57"/>
        <v>2.2401189361250885E-2</v>
      </c>
      <c r="G96">
        <f t="shared" si="58"/>
        <v>5.4506320765375212E-2</v>
      </c>
      <c r="H96">
        <f t="shared" si="59"/>
        <v>-3.0870863292346251</v>
      </c>
      <c r="J96">
        <f t="shared" si="60"/>
        <v>15</v>
      </c>
      <c r="M96">
        <f t="shared" si="61"/>
        <v>5.0842052170585163E-2</v>
      </c>
      <c r="N96">
        <f t="shared" si="62"/>
        <v>-1.5707963250000001</v>
      </c>
      <c r="O96">
        <f t="shared" si="63"/>
        <v>9.9761707746210657</v>
      </c>
      <c r="P96">
        <f t="shared" si="64"/>
        <v>1.4703888379529682</v>
      </c>
      <c r="Q96">
        <f t="shared" si="65"/>
        <v>5.6836821183343247</v>
      </c>
      <c r="R96">
        <f t="shared" si="66"/>
        <v>1.3939334266452528</v>
      </c>
      <c r="S96">
        <f t="shared" si="67"/>
        <v>0.94792414020067195</v>
      </c>
      <c r="T96">
        <f t="shared" si="68"/>
        <v>-0.32414264147026522</v>
      </c>
      <c r="U96">
        <f t="shared" si="69"/>
        <v>0.99984351082860257</v>
      </c>
      <c r="V96">
        <f t="shared" si="70"/>
        <v>-1.7691424648385592E-2</v>
      </c>
      <c r="X96">
        <f t="shared" si="87"/>
        <v>-0.73993443635435752</v>
      </c>
      <c r="Y96">
        <f t="shared" si="71"/>
        <v>-121.01013384670952</v>
      </c>
      <c r="Z96">
        <f t="shared" si="88"/>
        <v>58.989866153290478</v>
      </c>
      <c r="AC96">
        <v>1</v>
      </c>
      <c r="AD96">
        <f t="shared" si="72"/>
        <v>9.9259248095280004</v>
      </c>
      <c r="AE96">
        <f t="shared" si="73"/>
        <v>-1.9333591704160809E-5</v>
      </c>
      <c r="AF96">
        <f t="shared" si="74"/>
        <v>1.092708755523E-3</v>
      </c>
      <c r="AG96">
        <f t="shared" si="89"/>
        <v>9064.7491105131085</v>
      </c>
      <c r="AH96">
        <f t="shared" si="90"/>
        <v>-1075.5419980512618</v>
      </c>
      <c r="AJ96">
        <f t="shared" si="75"/>
        <v>18000</v>
      </c>
      <c r="AK96">
        <f t="shared" si="76"/>
        <v>6047.8800105150012</v>
      </c>
      <c r="AL96">
        <v>1</v>
      </c>
      <c r="AM96">
        <f t="shared" si="77"/>
        <v>5.5950194300175005</v>
      </c>
      <c r="AN96">
        <f t="shared" si="91"/>
        <v>1604.6810660851233</v>
      </c>
      <c r="AO96">
        <f t="shared" si="92"/>
        <v>-2930.3417332124609</v>
      </c>
      <c r="AQ96">
        <f t="shared" si="78"/>
        <v>2.6007802340702209</v>
      </c>
      <c r="AR96">
        <f t="shared" si="79"/>
        <v>-161.24837451235371</v>
      </c>
      <c r="AT96">
        <f t="shared" si="104"/>
        <v>-149853.97859210696</v>
      </c>
      <c r="AU96">
        <f t="shared" si="105"/>
        <v>-1464473.307801987</v>
      </c>
      <c r="AV96">
        <f t="shared" si="93"/>
        <v>-1.6727676064415742</v>
      </c>
      <c r="AW96">
        <f t="shared" si="94"/>
        <v>-454267.51602415211</v>
      </c>
      <c r="AX96">
        <f t="shared" si="95"/>
        <v>-278826.59657570795</v>
      </c>
      <c r="AY96">
        <f t="shared" si="103"/>
        <v>-2.5910923249525846</v>
      </c>
      <c r="BA96">
        <f t="shared" si="80"/>
        <v>2.7618825968410343</v>
      </c>
      <c r="BB96">
        <f t="shared" si="96"/>
        <v>8.8241042695895384</v>
      </c>
      <c r="BC96">
        <f t="shared" si="97"/>
        <v>0.91832471851101038</v>
      </c>
      <c r="BD96">
        <f t="shared" si="81"/>
        <v>-127.38386934665706</v>
      </c>
      <c r="BF96">
        <f t="shared" si="82"/>
        <v>-0.646277023017511</v>
      </c>
      <c r="BG96">
        <f t="shared" si="83"/>
        <v>-122.92193100295152</v>
      </c>
      <c r="BH96">
        <f t="shared" si="98"/>
        <v>57.078068997048476</v>
      </c>
      <c r="BI96">
        <f t="shared" si="99"/>
        <v>57.078068997048476</v>
      </c>
      <c r="BJ96">
        <f t="shared" si="84"/>
        <v>0</v>
      </c>
      <c r="BK96">
        <f t="shared" si="100"/>
        <v>0</v>
      </c>
      <c r="BM96">
        <f t="shared" si="101"/>
        <v>-9.4703812926070494</v>
      </c>
      <c r="BN96">
        <f t="shared" si="85"/>
        <v>-175.53806165629447</v>
      </c>
      <c r="BQ96" s="56">
        <f t="shared" si="102"/>
        <v>25.726065069874675</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1.0002820019478551</v>
      </c>
      <c r="D97">
        <f t="shared" si="56"/>
        <v>2.3745976201593744E-2</v>
      </c>
      <c r="F97">
        <f t="shared" si="57"/>
        <v>2.1681333728398439E-2</v>
      </c>
      <c r="G97">
        <f t="shared" si="58"/>
        <v>5.3604788714845086E-2</v>
      </c>
      <c r="H97">
        <f t="shared" si="59"/>
        <v>-3.0879878612851552</v>
      </c>
      <c r="J97">
        <f t="shared" si="60"/>
        <v>15</v>
      </c>
      <c r="M97">
        <f t="shared" si="61"/>
        <v>5.0035035469464764E-2</v>
      </c>
      <c r="N97">
        <f t="shared" si="62"/>
        <v>-1.5707963250000001</v>
      </c>
      <c r="O97">
        <f t="shared" si="63"/>
        <v>10.135472703513249</v>
      </c>
      <c r="P97">
        <f t="shared" si="64"/>
        <v>1.4719721684966589</v>
      </c>
      <c r="Q97">
        <f t="shared" si="65"/>
        <v>5.772538467385119</v>
      </c>
      <c r="R97">
        <f t="shared" si="66"/>
        <v>1.3966839405267719</v>
      </c>
      <c r="S97">
        <f t="shared" si="67"/>
        <v>0.9463645665281436</v>
      </c>
      <c r="T97">
        <f t="shared" si="68"/>
        <v>-0.32900416885953176</v>
      </c>
      <c r="U97">
        <f t="shared" si="69"/>
        <v>0.99983842331410233</v>
      </c>
      <c r="V97">
        <f t="shared" si="70"/>
        <v>-1.7976709223663578E-2</v>
      </c>
      <c r="X97">
        <f t="shared" si="87"/>
        <v>-0.90453884564589426</v>
      </c>
      <c r="Y97">
        <f t="shared" si="71"/>
        <v>-121.08677942246865</v>
      </c>
      <c r="Z97">
        <f t="shared" si="88"/>
        <v>58.913220577531348</v>
      </c>
      <c r="AC97">
        <v>1</v>
      </c>
      <c r="AD97">
        <f t="shared" si="72"/>
        <v>10.086020370972001</v>
      </c>
      <c r="AE97">
        <f t="shared" si="73"/>
        <v>-1.9962285503073422E-5</v>
      </c>
      <c r="AF97">
        <f t="shared" si="74"/>
        <v>1.1103330902894999E-3</v>
      </c>
      <c r="AG97">
        <f t="shared" si="89"/>
        <v>9064.6568622268333</v>
      </c>
      <c r="AH97">
        <f t="shared" si="90"/>
        <v>-1063.6008947218293</v>
      </c>
      <c r="AJ97">
        <f t="shared" si="75"/>
        <v>18000</v>
      </c>
      <c r="AK97">
        <f t="shared" si="76"/>
        <v>6145.4264622975006</v>
      </c>
      <c r="AL97">
        <v>1</v>
      </c>
      <c r="AM97">
        <f t="shared" si="77"/>
        <v>5.6852616788887502</v>
      </c>
      <c r="AN97">
        <f t="shared" si="91"/>
        <v>1588.6813295241343</v>
      </c>
      <c r="AO97">
        <f t="shared" si="92"/>
        <v>-2886.6426204120908</v>
      </c>
      <c r="AQ97">
        <f t="shared" si="78"/>
        <v>2.5188916876574305</v>
      </c>
      <c r="AR97">
        <f t="shared" si="79"/>
        <v>-158.69017632241813</v>
      </c>
      <c r="AT97">
        <f t="shared" si="104"/>
        <v>-145950.1246983587</v>
      </c>
      <c r="AU97">
        <f t="shared" si="105"/>
        <v>-1441151.0912216934</v>
      </c>
      <c r="AV97">
        <f t="shared" si="93"/>
        <v>-1.6717255113250078</v>
      </c>
      <c r="AW97">
        <f t="shared" si="94"/>
        <v>-440043.32435934216</v>
      </c>
      <c r="AX97">
        <f t="shared" si="95"/>
        <v>-271647.65914161596</v>
      </c>
      <c r="AY97">
        <f t="shared" si="103"/>
        <v>-2.588534918955733</v>
      </c>
      <c r="BA97">
        <f t="shared" si="80"/>
        <v>2.8010429168497231</v>
      </c>
      <c r="BB97">
        <f t="shared" si="96"/>
        <v>8.9463952604287158</v>
      </c>
      <c r="BC97">
        <f t="shared" si="97"/>
        <v>0.91680940763072516</v>
      </c>
      <c r="BD97">
        <f t="shared" si="81"/>
        <v>-127.47069026484687</v>
      </c>
      <c r="BF97">
        <f t="shared" si="82"/>
        <v>-0.80761057924381163</v>
      </c>
      <c r="BG97">
        <f t="shared" si="83"/>
        <v>-123.0388178879622</v>
      </c>
      <c r="BH97">
        <f t="shared" si="98"/>
        <v>56.961182112037804</v>
      </c>
      <c r="BI97">
        <f t="shared" si="99"/>
        <v>56.961182112037804</v>
      </c>
      <c r="BJ97">
        <f t="shared" si="84"/>
        <v>0</v>
      </c>
      <c r="BK97">
        <f t="shared" si="100"/>
        <v>0</v>
      </c>
      <c r="BM97">
        <f t="shared" si="101"/>
        <v>-9.7540058396725264</v>
      </c>
      <c r="BN97">
        <f t="shared" si="85"/>
        <v>-175.56812762311532</v>
      </c>
      <c r="BQ97" s="56">
        <f t="shared" si="102"/>
        <v>25.848356060713851</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1.0002910241291263</v>
      </c>
      <c r="D98">
        <f t="shared" si="56"/>
        <v>2.4122751395580306E-2</v>
      </c>
      <c r="F98">
        <f t="shared" si="57"/>
        <v>2.0995842074726524E-2</v>
      </c>
      <c r="G98">
        <f t="shared" si="58"/>
        <v>5.2733136799532745E-2</v>
      </c>
      <c r="H98">
        <f t="shared" si="59"/>
        <v>-3.0888595132004673</v>
      </c>
      <c r="J98">
        <f t="shared" si="60"/>
        <v>15</v>
      </c>
      <c r="M98">
        <f t="shared" si="61"/>
        <v>4.9253238040254381E-2</v>
      </c>
      <c r="N98">
        <f t="shared" si="62"/>
        <v>-1.5707963250000001</v>
      </c>
      <c r="O98">
        <f t="shared" si="63"/>
        <v>10.294799254988366</v>
      </c>
      <c r="P98">
        <f t="shared" si="64"/>
        <v>1.4735064942375584</v>
      </c>
      <c r="Q98">
        <f t="shared" si="65"/>
        <v>5.8614371633219093</v>
      </c>
      <c r="R98">
        <f t="shared" si="66"/>
        <v>1.3993510416065242</v>
      </c>
      <c r="S98">
        <f t="shared" si="67"/>
        <v>0.94478789688416154</v>
      </c>
      <c r="T98">
        <f t="shared" si="68"/>
        <v>-0.33384961157317988</v>
      </c>
      <c r="U98">
        <f t="shared" si="69"/>
        <v>0.9998332544789037</v>
      </c>
      <c r="V98">
        <f t="shared" si="70"/>
        <v>-1.8261990872505164E-2</v>
      </c>
      <c r="X98">
        <f t="shared" si="87"/>
        <v>-1.0666077957067639</v>
      </c>
      <c r="Y98">
        <f t="shared" si="71"/>
        <v>-121.1683785971323</v>
      </c>
      <c r="Z98">
        <f t="shared" si="88"/>
        <v>58.831621402867697</v>
      </c>
      <c r="AC98">
        <v>1</v>
      </c>
      <c r="AD98">
        <f t="shared" si="72"/>
        <v>10.246115932416</v>
      </c>
      <c r="AE98">
        <f t="shared" si="73"/>
        <v>-2.0601038402768641E-5</v>
      </c>
      <c r="AF98">
        <f t="shared" si="74"/>
        <v>1.1279574250559999E-3</v>
      </c>
      <c r="AG98">
        <f t="shared" si="89"/>
        <v>9064.563139890799</v>
      </c>
      <c r="AH98">
        <f t="shared" si="90"/>
        <v>-1052.1136587139299</v>
      </c>
      <c r="AJ98">
        <f t="shared" si="75"/>
        <v>18000</v>
      </c>
      <c r="AK98">
        <f t="shared" si="76"/>
        <v>6242.9729140800009</v>
      </c>
      <c r="AL98">
        <v>1</v>
      </c>
      <c r="AM98">
        <f t="shared" si="77"/>
        <v>5.7755039277600009</v>
      </c>
      <c r="AN98">
        <f t="shared" si="91"/>
        <v>1573.3965959323536</v>
      </c>
      <c r="AO98">
        <f t="shared" si="92"/>
        <v>-2844.1853056515224</v>
      </c>
      <c r="AQ98">
        <f t="shared" si="78"/>
        <v>2.4408103490358801</v>
      </c>
      <c r="AR98">
        <f t="shared" si="79"/>
        <v>-156.21186233829633</v>
      </c>
      <c r="AT98">
        <f t="shared" si="104"/>
        <v>-142227.75449792706</v>
      </c>
      <c r="AU98">
        <f t="shared" si="105"/>
        <v>-1418560.2992719675</v>
      </c>
      <c r="AV98">
        <f t="shared" si="93"/>
        <v>-1.6707244216042629</v>
      </c>
      <c r="AW98">
        <f t="shared" si="94"/>
        <v>-426451.88945255504</v>
      </c>
      <c r="AX98">
        <f t="shared" si="95"/>
        <v>-264814.52862747543</v>
      </c>
      <c r="AY98">
        <f t="shared" si="103"/>
        <v>-2.5858953833898011</v>
      </c>
      <c r="BA98">
        <f t="shared" si="80"/>
        <v>2.8400754963150101</v>
      </c>
      <c r="BB98">
        <f t="shared" si="96"/>
        <v>9.0665976966958262</v>
      </c>
      <c r="BC98">
        <f t="shared" si="97"/>
        <v>0.91517096178553814</v>
      </c>
      <c r="BD98">
        <f t="shared" si="81"/>
        <v>-127.56456629684411</v>
      </c>
      <c r="BF98">
        <f t="shared" si="82"/>
        <v>-0.96638373731669258</v>
      </c>
      <c r="BG98">
        <f t="shared" si="83"/>
        <v>-123.16104826750303</v>
      </c>
      <c r="BH98">
        <f t="shared" si="98"/>
        <v>56.838951732496966</v>
      </c>
      <c r="BI98">
        <f t="shared" si="99"/>
        <v>56.838951732496966</v>
      </c>
      <c r="BJ98">
        <f t="shared" si="84"/>
        <v>0</v>
      </c>
      <c r="BK98">
        <f t="shared" si="100"/>
        <v>0</v>
      </c>
      <c r="BM98">
        <f t="shared" si="101"/>
        <v>-10.03298143401252</v>
      </c>
      <c r="BN98">
        <f t="shared" si="85"/>
        <v>-175.59648197065894</v>
      </c>
      <c r="BQ98" s="56">
        <f t="shared" si="102"/>
        <v>25.968558496980965</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1.0003001883086846</v>
      </c>
      <c r="D99">
        <f t="shared" si="56"/>
        <v>2.4499519739453243E-2</v>
      </c>
      <c r="F99">
        <f t="shared" si="57"/>
        <v>2.0342548630239893E-2</v>
      </c>
      <c r="G99">
        <f t="shared" si="58"/>
        <v>5.1889880064983615E-2</v>
      </c>
      <c r="H99">
        <f t="shared" si="59"/>
        <v>-3.0897027699350166</v>
      </c>
      <c r="J99">
        <f t="shared" si="60"/>
        <v>15</v>
      </c>
      <c r="M99">
        <f t="shared" si="61"/>
        <v>4.8495495916558155E-2</v>
      </c>
      <c r="N99">
        <f t="shared" si="62"/>
        <v>-1.5707963250000001</v>
      </c>
      <c r="O99">
        <f t="shared" si="63"/>
        <v>10.454149303264421</v>
      </c>
      <c r="P99">
        <f t="shared" si="64"/>
        <v>1.47499404868582</v>
      </c>
      <c r="Q99">
        <f t="shared" si="65"/>
        <v>5.9503763081559926</v>
      </c>
      <c r="R99">
        <f t="shared" si="66"/>
        <v>1.4019384313289902</v>
      </c>
      <c r="S99">
        <f t="shared" si="67"/>
        <v>0.94319443811127412</v>
      </c>
      <c r="T99">
        <f t="shared" si="68"/>
        <v>-0.33867882291490847</v>
      </c>
      <c r="U99">
        <f t="shared" si="69"/>
        <v>0.9998280043267922</v>
      </c>
      <c r="V99">
        <f t="shared" si="70"/>
        <v>-1.8547269548520446E-2</v>
      </c>
      <c r="X99">
        <f t="shared" si="87"/>
        <v>-1.2262392931281383</v>
      </c>
      <c r="Y99">
        <f t="shared" si="71"/>
        <v>-121.25466800285284</v>
      </c>
      <c r="Z99">
        <f t="shared" si="88"/>
        <v>58.745331997147161</v>
      </c>
      <c r="AC99">
        <v>1</v>
      </c>
      <c r="AD99">
        <f t="shared" si="72"/>
        <v>10.406211493860001</v>
      </c>
      <c r="AE99">
        <f t="shared" si="73"/>
        <v>-2.1249850403246465E-5</v>
      </c>
      <c r="AF99">
        <f t="shared" si="74"/>
        <v>1.1455817598225E-3</v>
      </c>
      <c r="AG99">
        <f t="shared" si="89"/>
        <v>9064.4679435965209</v>
      </c>
      <c r="AH99">
        <f t="shared" si="90"/>
        <v>-1041.059337372164</v>
      </c>
      <c r="AJ99">
        <f t="shared" si="75"/>
        <v>18000</v>
      </c>
      <c r="AK99">
        <f t="shared" si="76"/>
        <v>6340.5193658625003</v>
      </c>
      <c r="AL99">
        <v>1</v>
      </c>
      <c r="AM99">
        <f t="shared" si="77"/>
        <v>5.8657461766312498</v>
      </c>
      <c r="AN99">
        <f t="shared" si="91"/>
        <v>1558.7853022334125</v>
      </c>
      <c r="AO99">
        <f t="shared" si="92"/>
        <v>-2802.9195609021262</v>
      </c>
      <c r="AQ99">
        <f t="shared" si="78"/>
        <v>2.3663038334122102</v>
      </c>
      <c r="AR99">
        <f t="shared" si="79"/>
        <v>-153.80974917179367</v>
      </c>
      <c r="AT99">
        <f t="shared" si="104"/>
        <v>-138675.79031139173</v>
      </c>
      <c r="AU99">
        <f t="shared" si="105"/>
        <v>-1396667.0034811785</v>
      </c>
      <c r="AV99">
        <f t="shared" si="93"/>
        <v>-1.6697624726718985</v>
      </c>
      <c r="AW99">
        <f t="shared" si="94"/>
        <v>-413456.64718495036</v>
      </c>
      <c r="AX99">
        <f t="shared" si="95"/>
        <v>-258304.30196301197</v>
      </c>
      <c r="AY99">
        <f t="shared" si="103"/>
        <v>-2.5831778974919066</v>
      </c>
      <c r="BA99">
        <f t="shared" si="80"/>
        <v>2.8789773567918227</v>
      </c>
      <c r="BB99">
        <f t="shared" si="96"/>
        <v>9.1847649831536131</v>
      </c>
      <c r="BC99">
        <f t="shared" si="97"/>
        <v>0.91341542482000815</v>
      </c>
      <c r="BD99">
        <f t="shared" si="81"/>
        <v>-127.66515115586311</v>
      </c>
      <c r="BF99">
        <f t="shared" si="82"/>
        <v>-1.1226955669053189</v>
      </c>
      <c r="BG99">
        <f t="shared" si="83"/>
        <v>-123.28836094253018</v>
      </c>
      <c r="BH99">
        <f t="shared" si="98"/>
        <v>56.711639057469824</v>
      </c>
      <c r="BI99">
        <f t="shared" si="99"/>
        <v>56.711639057469824</v>
      </c>
      <c r="BJ99">
        <f t="shared" si="84"/>
        <v>0</v>
      </c>
      <c r="BK99">
        <f t="shared" si="100"/>
        <v>0</v>
      </c>
      <c r="BM99">
        <f t="shared" si="101"/>
        <v>-10.307460550058931</v>
      </c>
      <c r="BN99">
        <f t="shared" si="85"/>
        <v>-175.62320978666708</v>
      </c>
      <c r="BQ99" s="56">
        <f t="shared" si="102"/>
        <v>26.086725783438748</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1.0003094944826274</v>
      </c>
      <c r="D100">
        <f t="shared" si="56"/>
        <v>2.4876281126434467E-2</v>
      </c>
      <c r="F100">
        <f t="shared" si="57"/>
        <v>1.9719456534456704E-2</v>
      </c>
      <c r="G100">
        <f t="shared" si="58"/>
        <v>5.1073631679607136E-2</v>
      </c>
      <c r="H100">
        <f t="shared" si="59"/>
        <v>-3.0905190183203932</v>
      </c>
      <c r="J100">
        <f t="shared" si="60"/>
        <v>15</v>
      </c>
      <c r="M100">
        <f t="shared" si="61"/>
        <v>4.7760715675398177E-2</v>
      </c>
      <c r="N100">
        <f t="shared" si="62"/>
        <v>-1.5707963250000001</v>
      </c>
      <c r="O100">
        <f t="shared" si="63"/>
        <v>10.613521790007647</v>
      </c>
      <c r="P100">
        <f t="shared" si="64"/>
        <v>1.4764369320561652</v>
      </c>
      <c r="Q100">
        <f t="shared" si="65"/>
        <v>6.0393541148635883</v>
      </c>
      <c r="R100">
        <f t="shared" si="66"/>
        <v>1.404449597424652</v>
      </c>
      <c r="S100">
        <f t="shared" si="67"/>
        <v>0.94158449740741201</v>
      </c>
      <c r="T100">
        <f t="shared" si="68"/>
        <v>-0.3434916601976703</v>
      </c>
      <c r="U100">
        <f t="shared" si="69"/>
        <v>0.99982267286161142</v>
      </c>
      <c r="V100">
        <f t="shared" si="70"/>
        <v>-1.8832545205322435E-2</v>
      </c>
      <c r="X100">
        <f t="shared" si="87"/>
        <v>-1.3835258209311441</v>
      </c>
      <c r="Y100">
        <f t="shared" si="71"/>
        <v>-121.34539876164534</v>
      </c>
      <c r="Z100">
        <f t="shared" si="88"/>
        <v>58.654601238354658</v>
      </c>
      <c r="AC100">
        <v>1</v>
      </c>
      <c r="AD100">
        <f t="shared" si="72"/>
        <v>10.566307055304001</v>
      </c>
      <c r="AE100">
        <f t="shared" si="73"/>
        <v>-2.1908721504506887E-5</v>
      </c>
      <c r="AF100">
        <f t="shared" si="74"/>
        <v>1.163206094589E-3</v>
      </c>
      <c r="AG100">
        <f t="shared" si="89"/>
        <v>9064.3712734369274</v>
      </c>
      <c r="AH100">
        <f t="shared" si="90"/>
        <v>-1030.4182478227849</v>
      </c>
      <c r="AJ100">
        <f t="shared" si="75"/>
        <v>18000</v>
      </c>
      <c r="AK100">
        <f t="shared" si="76"/>
        <v>6438.0658176450006</v>
      </c>
      <c r="AL100">
        <v>1</v>
      </c>
      <c r="AM100">
        <f t="shared" si="77"/>
        <v>5.9559884255025004</v>
      </c>
      <c r="AN100">
        <f t="shared" si="91"/>
        <v>1544.8088323527136</v>
      </c>
      <c r="AO100">
        <f t="shared" si="92"/>
        <v>-2762.7977074617938</v>
      </c>
      <c r="AQ100">
        <f t="shared" si="78"/>
        <v>2.2951572182694515</v>
      </c>
      <c r="AR100">
        <f t="shared" si="79"/>
        <v>-151.4803764057838</v>
      </c>
      <c r="AT100">
        <f t="shared" si="104"/>
        <v>-135283.98687828064</v>
      </c>
      <c r="AU100">
        <f t="shared" si="105"/>
        <v>-1375439.3442613266</v>
      </c>
      <c r="AV100">
        <f t="shared" si="93"/>
        <v>-1.6688379108641807</v>
      </c>
      <c r="AW100">
        <f t="shared" si="94"/>
        <v>-401023.60660492291</v>
      </c>
      <c r="AX100">
        <f t="shared" si="95"/>
        <v>-252095.94866092296</v>
      </c>
      <c r="AY100">
        <f t="shared" si="103"/>
        <v>-2.5803864029540842</v>
      </c>
      <c r="BA100">
        <f t="shared" si="80"/>
        <v>2.917745632081735</v>
      </c>
      <c r="BB100">
        <f t="shared" si="96"/>
        <v>9.3009485517070747</v>
      </c>
      <c r="BC100">
        <f t="shared" si="97"/>
        <v>0.91154849208990352</v>
      </c>
      <c r="BD100">
        <f t="shared" si="81"/>
        <v>-127.77211852205517</v>
      </c>
      <c r="BF100">
        <f t="shared" si="82"/>
        <v>-1.2766396147067682</v>
      </c>
      <c r="BG100">
        <f t="shared" si="83"/>
        <v>-123.42050905890993</v>
      </c>
      <c r="BH100">
        <f t="shared" si="98"/>
        <v>56.579490941090071</v>
      </c>
      <c r="BI100">
        <f t="shared" si="99"/>
        <v>56.579490941090071</v>
      </c>
      <c r="BJ100">
        <f t="shared" si="84"/>
        <v>0</v>
      </c>
      <c r="BK100">
        <f t="shared" si="100"/>
        <v>0</v>
      </c>
      <c r="BM100">
        <f t="shared" si="101"/>
        <v>-10.577588166413845</v>
      </c>
      <c r="BN100">
        <f t="shared" si="85"/>
        <v>-175.64839053685481</v>
      </c>
      <c r="BQ100" s="56">
        <f t="shared" si="102"/>
        <v>26.202909351992211</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1.0003189426469916</v>
      </c>
      <c r="D101">
        <f t="shared" si="56"/>
        <v>2.5253035449757745E-2</v>
      </c>
      <c r="F101">
        <f t="shared" si="57"/>
        <v>1.9124722190302448E-2</v>
      </c>
      <c r="G101">
        <f t="shared" si="58"/>
        <v>5.0283094871245916E-2</v>
      </c>
      <c r="H101">
        <f t="shared" si="59"/>
        <v>-3.0913095551287544</v>
      </c>
      <c r="J101">
        <f t="shared" si="60"/>
        <v>15</v>
      </c>
      <c r="M101">
        <f t="shared" si="61"/>
        <v>4.7047869172780296E-2</v>
      </c>
      <c r="N101">
        <f t="shared" si="62"/>
        <v>-1.5707963250000001</v>
      </c>
      <c r="O101">
        <f t="shared" si="63"/>
        <v>10.77291571936671</v>
      </c>
      <c r="P101">
        <f t="shared" si="64"/>
        <v>1.4778371210364345</v>
      </c>
      <c r="Q101">
        <f t="shared" si="65"/>
        <v>6.1283688994493515</v>
      </c>
      <c r="R101">
        <f t="shared" si="66"/>
        <v>1.4068878289651563</v>
      </c>
      <c r="S101">
        <f t="shared" si="67"/>
        <v>0.9399583821928873</v>
      </c>
      <c r="T101">
        <f t="shared" si="68"/>
        <v>-0.34828798473440614</v>
      </c>
      <c r="U101">
        <f t="shared" si="69"/>
        <v>0.99981726008726657</v>
      </c>
      <c r="V101">
        <f t="shared" si="70"/>
        <v>-1.9117817796527086E-2</v>
      </c>
      <c r="X101">
        <f t="shared" si="87"/>
        <v>-1.5385547396191448</v>
      </c>
      <c r="Y101">
        <f t="shared" si="71"/>
        <v>-121.44033552456303</v>
      </c>
      <c r="Z101">
        <f t="shared" si="88"/>
        <v>58.559664475436975</v>
      </c>
      <c r="AC101">
        <v>1</v>
      </c>
      <c r="AD101">
        <f t="shared" si="72"/>
        <v>10.726402616748</v>
      </c>
      <c r="AE101">
        <f t="shared" si="73"/>
        <v>-2.2577651706549912E-5</v>
      </c>
      <c r="AF101">
        <f t="shared" si="74"/>
        <v>1.1808304293554998E-3</v>
      </c>
      <c r="AG101">
        <f t="shared" si="89"/>
        <v>9064.2731295063968</v>
      </c>
      <c r="AH101">
        <f t="shared" si="90"/>
        <v>-1020.1718822138887</v>
      </c>
      <c r="AJ101">
        <f t="shared" si="75"/>
        <v>18000</v>
      </c>
      <c r="AK101">
        <f t="shared" si="76"/>
        <v>6535.6122694275</v>
      </c>
      <c r="AL101">
        <v>1</v>
      </c>
      <c r="AM101">
        <f t="shared" si="77"/>
        <v>6.0462306743737502</v>
      </c>
      <c r="AN101">
        <f t="shared" si="91"/>
        <v>1531.4312725199384</v>
      </c>
      <c r="AO101">
        <f t="shared" si="92"/>
        <v>-2723.7744661777765</v>
      </c>
      <c r="AQ101">
        <f t="shared" si="78"/>
        <v>2.2271714922048997</v>
      </c>
      <c r="AR101">
        <f t="shared" si="79"/>
        <v>-149.22048997772828</v>
      </c>
      <c r="AT101">
        <f t="shared" si="104"/>
        <v>-132042.85741386225</v>
      </c>
      <c r="AU101">
        <f t="shared" si="105"/>
        <v>-1354847.375410117</v>
      </c>
      <c r="AV101">
        <f t="shared" si="93"/>
        <v>-1.6679490853598007</v>
      </c>
      <c r="AW101">
        <f t="shared" si="94"/>
        <v>-389121.13826297509</v>
      </c>
      <c r="AX101">
        <f t="shared" si="95"/>
        <v>-246170.13147121819</v>
      </c>
      <c r="AY101">
        <f t="shared" si="103"/>
        <v>-2.5775246206355122</v>
      </c>
      <c r="BA101">
        <f t="shared" si="80"/>
        <v>2.9563775624784401</v>
      </c>
      <c r="BB101">
        <f t="shared" si="96"/>
        <v>9.4151979505444121</v>
      </c>
      <c r="BC101">
        <f t="shared" si="97"/>
        <v>0.90957553527571156</v>
      </c>
      <c r="BD101">
        <f t="shared" si="81"/>
        <v>-127.88516062079911</v>
      </c>
      <c r="BF101">
        <f t="shared" si="82"/>
        <v>-1.4283043050112652</v>
      </c>
      <c r="BG101">
        <f t="shared" si="83"/>
        <v>-123.5572591477101</v>
      </c>
      <c r="BH101">
        <f t="shared" si="98"/>
        <v>56.442740852289901</v>
      </c>
      <c r="BI101">
        <f t="shared" si="99"/>
        <v>56.442740852289901</v>
      </c>
      <c r="BJ101">
        <f t="shared" si="84"/>
        <v>0</v>
      </c>
      <c r="BK101">
        <f t="shared" si="100"/>
        <v>0</v>
      </c>
      <c r="BM101">
        <f t="shared" si="101"/>
        <v>-10.843502255555677</v>
      </c>
      <c r="BN101">
        <f t="shared" si="85"/>
        <v>-175.67209852691101</v>
      </c>
      <c r="BQ101" s="56">
        <f t="shared" si="102"/>
        <v>26.317158750829549</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1.000328532797754</v>
      </c>
      <c r="D102">
        <f t="shared" si="56"/>
        <v>2.5629782602668873E-2</v>
      </c>
      <c r="F102">
        <f t="shared" si="57"/>
        <v>1.8556641291173369E-2</v>
      </c>
      <c r="G102">
        <f t="shared" si="58"/>
        <v>4.9517055653213946E-2</v>
      </c>
      <c r="H102">
        <f t="shared" si="59"/>
        <v>-3.0920755943467864</v>
      </c>
      <c r="J102">
        <f t="shared" si="60"/>
        <v>15</v>
      </c>
      <c r="M102">
        <f t="shared" si="61"/>
        <v>4.6355988743768818E-2</v>
      </c>
      <c r="N102">
        <f t="shared" si="62"/>
        <v>-1.5707963250000001</v>
      </c>
      <c r="O102">
        <f t="shared" si="63"/>
        <v>10.932330153438368</v>
      </c>
      <c r="P102">
        <f t="shared" si="64"/>
        <v>1.4791964777119606</v>
      </c>
      <c r="Q102">
        <f t="shared" si="65"/>
        <v>6.2174190736767159</v>
      </c>
      <c r="R102">
        <f t="shared" si="66"/>
        <v>1.409256230176154</v>
      </c>
      <c r="S102">
        <f t="shared" si="67"/>
        <v>0.93831639997970495</v>
      </c>
      <c r="T102">
        <f t="shared" si="68"/>
        <v>-0.35306766182686183</v>
      </c>
      <c r="U102">
        <f t="shared" si="69"/>
        <v>0.99981176600772059</v>
      </c>
      <c r="V102">
        <f t="shared" si="70"/>
        <v>-1.9403087275753343E-2</v>
      </c>
      <c r="X102">
        <f t="shared" si="87"/>
        <v>-1.6914086526241761</v>
      </c>
      <c r="Y102">
        <f t="shared" si="71"/>
        <v>-121.53925558507761</v>
      </c>
      <c r="Z102">
        <f t="shared" si="88"/>
        <v>58.460744414922388</v>
      </c>
      <c r="AC102">
        <v>1</v>
      </c>
      <c r="AD102">
        <f t="shared" si="72"/>
        <v>10.886498178192001</v>
      </c>
      <c r="AE102">
        <f t="shared" si="73"/>
        <v>-2.3256641009375539E-5</v>
      </c>
      <c r="AF102">
        <f t="shared" si="74"/>
        <v>1.1984547641219999E-3</v>
      </c>
      <c r="AG102">
        <f t="shared" si="89"/>
        <v>9064.173511900739</v>
      </c>
      <c r="AH102">
        <f t="shared" si="90"/>
        <v>-1010.3028213167579</v>
      </c>
      <c r="AJ102">
        <f t="shared" si="75"/>
        <v>18000</v>
      </c>
      <c r="AK102">
        <f t="shared" si="76"/>
        <v>6633.1587212100003</v>
      </c>
      <c r="AL102">
        <v>1</v>
      </c>
      <c r="AM102">
        <f t="shared" si="77"/>
        <v>6.1364729232450008</v>
      </c>
      <c r="AN102">
        <f t="shared" si="91"/>
        <v>1518.6191897018766</v>
      </c>
      <c r="AO102">
        <f t="shared" si="92"/>
        <v>-2685.8068171158288</v>
      </c>
      <c r="AQ102">
        <f t="shared" si="78"/>
        <v>2.1621621621621623</v>
      </c>
      <c r="AR102">
        <f t="shared" si="79"/>
        <v>-147.02702702702703</v>
      </c>
      <c r="AT102">
        <f t="shared" si="104"/>
        <v>-128943.60721651632</v>
      </c>
      <c r="AU102">
        <f t="shared" si="105"/>
        <v>-1334862.9224444691</v>
      </c>
      <c r="AV102">
        <f t="shared" si="93"/>
        <v>-1.6670944407757344</v>
      </c>
      <c r="AW102">
        <f t="shared" si="94"/>
        <v>-377719.78232290311</v>
      </c>
      <c r="AX102">
        <f t="shared" si="95"/>
        <v>-240509.04654502307</v>
      </c>
      <c r="AY102">
        <f t="shared" si="103"/>
        <v>-2.5745960658862543</v>
      </c>
      <c r="BA102">
        <f t="shared" si="80"/>
        <v>2.9948704895070817</v>
      </c>
      <c r="BB102">
        <f t="shared" si="96"/>
        <v>9.5275609291072527</v>
      </c>
      <c r="BC102">
        <f t="shared" si="97"/>
        <v>0.9075016251105199</v>
      </c>
      <c r="BD102">
        <f t="shared" si="81"/>
        <v>-128.00398692048967</v>
      </c>
      <c r="BF102">
        <f t="shared" si="82"/>
        <v>-1.5777733046696285</v>
      </c>
      <c r="BG102">
        <f t="shared" si="83"/>
        <v>-123.69839023975545</v>
      </c>
      <c r="BH102">
        <f t="shared" si="98"/>
        <v>56.301609760244546</v>
      </c>
      <c r="BI102">
        <f t="shared" si="99"/>
        <v>56.301609760244546</v>
      </c>
      <c r="BJ102">
        <f t="shared" si="84"/>
        <v>0</v>
      </c>
      <c r="BK102">
        <f t="shared" si="100"/>
        <v>0</v>
      </c>
      <c r="BM102">
        <f t="shared" si="101"/>
        <v>-11.10533423377688</v>
      </c>
      <c r="BN102">
        <f t="shared" si="85"/>
        <v>-175.69440331926583</v>
      </c>
      <c r="BQ102" s="56">
        <f t="shared" si="102"/>
        <v>26.429521729392391</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1.000338264930831</v>
      </c>
      <c r="D103">
        <f t="shared" si="56"/>
        <v>2.6006522478425834E-2</v>
      </c>
      <c r="F103">
        <f t="shared" si="57"/>
        <v>1.8013636318863602E-2</v>
      </c>
      <c r="G103">
        <f t="shared" si="58"/>
        <v>4.877437625042795E-2</v>
      </c>
      <c r="H103">
        <f t="shared" si="59"/>
        <v>-3.0928182737495722</v>
      </c>
      <c r="J103">
        <f t="shared" si="60"/>
        <v>15</v>
      </c>
      <c r="M103">
        <f t="shared" si="61"/>
        <v>4.5684162819946084E-2</v>
      </c>
      <c r="N103">
        <f t="shared" si="62"/>
        <v>-1.5707963250000001</v>
      </c>
      <c r="O103">
        <f t="shared" si="63"/>
        <v>11.091764208121507</v>
      </c>
      <c r="P103">
        <f t="shared" si="64"/>
        <v>1.4805167577294271</v>
      </c>
      <c r="Q103">
        <f t="shared" si="65"/>
        <v>6.3065031384010828</v>
      </c>
      <c r="R103">
        <f t="shared" si="66"/>
        <v>1.4115577331245595</v>
      </c>
      <c r="S103">
        <f t="shared" si="67"/>
        <v>0.93665885824326556</v>
      </c>
      <c r="T103">
        <f t="shared" si="68"/>
        <v>-0.35783056075253755</v>
      </c>
      <c r="U103">
        <f t="shared" si="69"/>
        <v>0.99980619062699627</v>
      </c>
      <c r="V103">
        <f t="shared" si="70"/>
        <v>-1.9688353596623187E-2</v>
      </c>
      <c r="X103">
        <f t="shared" si="87"/>
        <v>-1.8421657398582263</v>
      </c>
      <c r="Y103">
        <f t="shared" si="71"/>
        <v>-121.6419480603055</v>
      </c>
      <c r="Z103">
        <f t="shared" si="88"/>
        <v>58.358051939694505</v>
      </c>
      <c r="AC103">
        <v>1</v>
      </c>
      <c r="AD103">
        <f t="shared" si="72"/>
        <v>11.046593739636</v>
      </c>
      <c r="AE103">
        <f t="shared" si="73"/>
        <v>-2.3945689412983765E-5</v>
      </c>
      <c r="AF103">
        <f t="shared" si="74"/>
        <v>1.2160790988884999E-3</v>
      </c>
      <c r="AG103">
        <f t="shared" si="89"/>
        <v>9064.0724207171916</v>
      </c>
      <c r="AH103">
        <f t="shared" si="90"/>
        <v>-1000.7946556401382</v>
      </c>
      <c r="AJ103">
        <f t="shared" si="75"/>
        <v>18000</v>
      </c>
      <c r="AK103">
        <f t="shared" si="76"/>
        <v>6730.7051729925015</v>
      </c>
      <c r="AL103">
        <v>1</v>
      </c>
      <c r="AM103">
        <f t="shared" si="77"/>
        <v>6.2267151721162506</v>
      </c>
      <c r="AN103">
        <f t="shared" si="91"/>
        <v>1506.341430727997</v>
      </c>
      <c r="AO103">
        <f t="shared" si="92"/>
        <v>-2648.8538681088194</v>
      </c>
      <c r="AQ103">
        <f t="shared" si="78"/>
        <v>2.0999580008399832</v>
      </c>
      <c r="AR103">
        <f t="shared" si="79"/>
        <v>-144.89710205795885</v>
      </c>
      <c r="AT103">
        <f t="shared" si="104"/>
        <v>-125978.07395727077</v>
      </c>
      <c r="AU103">
        <f t="shared" si="105"/>
        <v>-1315459.4533496983</v>
      </c>
      <c r="AV103">
        <f t="shared" si="93"/>
        <v>-1.6662725103914893</v>
      </c>
      <c r="AW103">
        <f t="shared" si="94"/>
        <v>-366792.0743951819</v>
      </c>
      <c r="AX103">
        <f t="shared" si="95"/>
        <v>-235096.28074636019</v>
      </c>
      <c r="AY103">
        <f t="shared" si="103"/>
        <v>-2.5716040626141257</v>
      </c>
      <c r="BA103">
        <f t="shared" si="80"/>
        <v>3.0332218511068998</v>
      </c>
      <c r="BB103">
        <f t="shared" si="96"/>
        <v>9.6380835190253542</v>
      </c>
      <c r="BC103">
        <f t="shared" si="97"/>
        <v>0.90533155222263639</v>
      </c>
      <c r="BD103">
        <f t="shared" si="81"/>
        <v>-128.12832293834322</v>
      </c>
      <c r="BF103">
        <f t="shared" si="82"/>
        <v>-1.7251258561738945</v>
      </c>
      <c r="BG103">
        <f t="shared" si="83"/>
        <v>-123.84369304808875</v>
      </c>
      <c r="BH103">
        <f t="shared" si="98"/>
        <v>56.156306951911247</v>
      </c>
      <c r="BI103">
        <f t="shared" si="99"/>
        <v>56.156306951911247</v>
      </c>
      <c r="BJ103">
        <f t="shared" si="84"/>
        <v>0</v>
      </c>
      <c r="BK103">
        <f t="shared" si="100"/>
        <v>0</v>
      </c>
      <c r="BM103">
        <f t="shared" si="101"/>
        <v>-11.363209375199247</v>
      </c>
      <c r="BN103">
        <f t="shared" si="85"/>
        <v>-175.71537010974552</v>
      </c>
      <c r="BQ103" s="56">
        <f t="shared" si="102"/>
        <v>26.540044319310489</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1.0003481390420783</v>
      </c>
      <c r="D104">
        <f t="shared" si="56"/>
        <v>2.638325497029901E-2</v>
      </c>
      <c r="F104">
        <f t="shared" si="57"/>
        <v>1.7494245337269981E-2</v>
      </c>
      <c r="G104">
        <f t="shared" si="58"/>
        <v>4.8053989147700808E-2</v>
      </c>
      <c r="H104">
        <f t="shared" si="59"/>
        <v>-3.0935386608522992</v>
      </c>
      <c r="J104">
        <f t="shared" si="60"/>
        <v>15</v>
      </c>
      <c r="M104">
        <f t="shared" si="61"/>
        <v>4.5031531922518284E-2</v>
      </c>
      <c r="N104">
        <f t="shared" si="62"/>
        <v>-1.5707963250000001</v>
      </c>
      <c r="O104">
        <f t="shared" si="63"/>
        <v>11.251217049321419</v>
      </c>
      <c r="P104">
        <f t="shared" si="64"/>
        <v>1.4817996177745518</v>
      </c>
      <c r="Q104">
        <f t="shared" si="65"/>
        <v>6.3956196774487024</v>
      </c>
      <c r="R104">
        <f t="shared" si="66"/>
        <v>1.4137951093847265</v>
      </c>
      <c r="S104">
        <f t="shared" si="67"/>
        <v>0.93498606429651976</v>
      </c>
      <c r="T104">
        <f t="shared" si="68"/>
        <v>-0.36257655474981615</v>
      </c>
      <c r="U104">
        <f t="shared" si="69"/>
        <v>0.99980053394917623</v>
      </c>
      <c r="V104">
        <f t="shared" si="70"/>
        <v>-1.9973616712761693E-2</v>
      </c>
      <c r="X104">
        <f t="shared" si="87"/>
        <v>-1.990900062639571</v>
      </c>
      <c r="Y104">
        <f t="shared" si="71"/>
        <v>-121.74821313430112</v>
      </c>
      <c r="Z104">
        <f t="shared" si="88"/>
        <v>58.251786865698875</v>
      </c>
      <c r="AC104">
        <v>1</v>
      </c>
      <c r="AD104">
        <f t="shared" si="72"/>
        <v>11.206689301080001</v>
      </c>
      <c r="AE104">
        <f t="shared" si="73"/>
        <v>-2.4644796917374592E-5</v>
      </c>
      <c r="AF104">
        <f t="shared" si="74"/>
        <v>1.233703433655E-3</v>
      </c>
      <c r="AG104">
        <f t="shared" si="89"/>
        <v>9063.9698560544421</v>
      </c>
      <c r="AH104">
        <f t="shared" si="90"/>
        <v>-991.63191330614359</v>
      </c>
      <c r="AJ104">
        <f t="shared" si="75"/>
        <v>18000</v>
      </c>
      <c r="AK104">
        <f t="shared" si="76"/>
        <v>6828.2516247750009</v>
      </c>
      <c r="AL104">
        <v>1</v>
      </c>
      <c r="AM104">
        <f t="shared" si="77"/>
        <v>6.3169574209874995</v>
      </c>
      <c r="AN104">
        <f t="shared" si="91"/>
        <v>1494.5689399529379</v>
      </c>
      <c r="AO104">
        <f t="shared" si="92"/>
        <v>-2612.8767316381318</v>
      </c>
      <c r="AQ104">
        <f t="shared" si="78"/>
        <v>2.0403999183840034</v>
      </c>
      <c r="AR104">
        <f t="shared" si="79"/>
        <v>-142.82799428688023</v>
      </c>
      <c r="AT104">
        <f t="shared" si="104"/>
        <v>-123138.67389384944</v>
      </c>
      <c r="AU104">
        <f t="shared" si="105"/>
        <v>-1296611.9604919753</v>
      </c>
      <c r="AV104">
        <f t="shared" si="93"/>
        <v>-1.6654819099406064</v>
      </c>
      <c r="AW104">
        <f t="shared" si="94"/>
        <v>-356312.38727159373</v>
      </c>
      <c r="AX104">
        <f t="shared" si="95"/>
        <v>-229916.6840638025</v>
      </c>
      <c r="AY104">
        <f t="shared" si="103"/>
        <v>-2.5685517562123588</v>
      </c>
      <c r="BA104">
        <f t="shared" si="80"/>
        <v>3.0714291772123432</v>
      </c>
      <c r="BB104">
        <f t="shared" si="96"/>
        <v>9.7468101111615404</v>
      </c>
      <c r="BC104">
        <f t="shared" si="97"/>
        <v>0.90306984627175235</v>
      </c>
      <c r="BD104">
        <f t="shared" si="81"/>
        <v>-128.25790914397658</v>
      </c>
      <c r="BF104">
        <f t="shared" si="82"/>
        <v>-1.8704370821215703</v>
      </c>
      <c r="BG104">
        <f t="shared" si="83"/>
        <v>-123.99296921255676</v>
      </c>
      <c r="BH104">
        <f t="shared" si="98"/>
        <v>56.007030787443242</v>
      </c>
      <c r="BI104">
        <f t="shared" si="99"/>
        <v>56.007030787443242</v>
      </c>
      <c r="BJ104">
        <f t="shared" si="84"/>
        <v>0</v>
      </c>
      <c r="BK104">
        <f t="shared" si="100"/>
        <v>0</v>
      </c>
      <c r="BM104">
        <f t="shared" si="101"/>
        <v>-11.617247193283111</v>
      </c>
      <c r="BN104">
        <f t="shared" si="85"/>
        <v>-175.73506006858017</v>
      </c>
      <c r="BQ104" s="56">
        <f t="shared" si="102"/>
        <v>26.648770911446675</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1.0003581551272922</v>
      </c>
      <c r="D105">
        <f t="shared" si="56"/>
        <v>2.6759979971571358E-2</v>
      </c>
      <c r="F105">
        <f t="shared" si="57"/>
        <v>1.6997111929983964E-2</v>
      </c>
      <c r="G105">
        <f t="shared" si="58"/>
        <v>4.7354891692080348E-2</v>
      </c>
      <c r="H105">
        <f t="shared" si="59"/>
        <v>-3.0942377583079197</v>
      </c>
      <c r="J105">
        <f t="shared" si="60"/>
        <v>15</v>
      </c>
      <c r="M105">
        <f t="shared" si="61"/>
        <v>4.4397284994032109E-2</v>
      </c>
      <c r="N105">
        <f t="shared" si="62"/>
        <v>-1.5707963250000001</v>
      </c>
      <c r="O105">
        <f t="shared" si="63"/>
        <v>11.410687889470326</v>
      </c>
      <c r="P105">
        <f t="shared" si="64"/>
        <v>1.4830466224297709</v>
      </c>
      <c r="Q105">
        <f t="shared" si="65"/>
        <v>6.4847673519902065</v>
      </c>
      <c r="R105">
        <f t="shared" si="66"/>
        <v>1.4159709807772243</v>
      </c>
      <c r="S105">
        <f t="shared" si="67"/>
        <v>0.93329832516663647</v>
      </c>
      <c r="T105">
        <f t="shared" si="68"/>
        <v>-0.36730552100132113</v>
      </c>
      <c r="U105">
        <f t="shared" si="69"/>
        <v>0.99979479597840193</v>
      </c>
      <c r="V105">
        <f t="shared" si="70"/>
        <v>-2.0258876577797048E-2</v>
      </c>
      <c r="X105">
        <f t="shared" si="87"/>
        <v>-2.1376818428821673</v>
      </c>
      <c r="Y105">
        <f t="shared" si="71"/>
        <v>-121.85786135816329</v>
      </c>
      <c r="Z105">
        <f t="shared" si="88"/>
        <v>58.142138641836709</v>
      </c>
      <c r="AC105">
        <v>1</v>
      </c>
      <c r="AD105">
        <f t="shared" si="72"/>
        <v>11.366784862524002</v>
      </c>
      <c r="AE105">
        <f t="shared" si="73"/>
        <v>-2.5353963522548029E-5</v>
      </c>
      <c r="AF105">
        <f t="shared" si="74"/>
        <v>1.2513277684215E-3</v>
      </c>
      <c r="AG105">
        <f t="shared" si="89"/>
        <v>9063.8658180126058</v>
      </c>
      <c r="AH105">
        <f t="shared" si="90"/>
        <v>-982.79999402115982</v>
      </c>
      <c r="AJ105">
        <f t="shared" si="75"/>
        <v>18000</v>
      </c>
      <c r="AK105">
        <f t="shared" si="76"/>
        <v>6925.7980765575012</v>
      </c>
      <c r="AL105">
        <v>1</v>
      </c>
      <c r="AM105">
        <f t="shared" si="77"/>
        <v>6.4071996698587501</v>
      </c>
      <c r="AN105">
        <f t="shared" si="91"/>
        <v>1483.2745935466255</v>
      </c>
      <c r="AO105">
        <f t="shared" si="92"/>
        <v>-2577.8384095243118</v>
      </c>
      <c r="AQ105">
        <f t="shared" si="78"/>
        <v>1.9833399444664817</v>
      </c>
      <c r="AR105">
        <f t="shared" si="79"/>
        <v>-140.81713605712019</v>
      </c>
      <c r="AT105">
        <f t="shared" si="104"/>
        <v>-120418.35334686581</v>
      </c>
      <c r="AU105">
        <f t="shared" si="105"/>
        <v>-1278296.8525841257</v>
      </c>
      <c r="AV105">
        <f t="shared" si="93"/>
        <v>-1.664721331914959</v>
      </c>
      <c r="AW105">
        <f t="shared" si="94"/>
        <v>-346256.78694480454</v>
      </c>
      <c r="AX105">
        <f t="shared" si="95"/>
        <v>-224956.2553421919</v>
      </c>
      <c r="AY105">
        <f t="shared" si="103"/>
        <v>-2.5654421254534419</v>
      </c>
      <c r="BA105">
        <f t="shared" si="80"/>
        <v>3.1094900856927663</v>
      </c>
      <c r="BB105">
        <f t="shared" si="96"/>
        <v>9.8537835289192053</v>
      </c>
      <c r="BC105">
        <f t="shared" si="97"/>
        <v>0.90072079353848289</v>
      </c>
      <c r="BD105">
        <f t="shared" si="81"/>
        <v>-128.39249995160037</v>
      </c>
      <c r="BF105">
        <f t="shared" si="82"/>
        <v>-2.0137782639518496</v>
      </c>
      <c r="BG105">
        <f t="shared" si="83"/>
        <v>-124.1460306012671</v>
      </c>
      <c r="BH105">
        <f t="shared" si="98"/>
        <v>55.8539693987329</v>
      </c>
      <c r="BI105">
        <f t="shared" si="99"/>
        <v>55.8539693987329</v>
      </c>
      <c r="BJ105">
        <f t="shared" si="84"/>
        <v>0</v>
      </c>
      <c r="BK105">
        <f t="shared" si="100"/>
        <v>0</v>
      </c>
      <c r="BM105">
        <f t="shared" si="101"/>
        <v>-11.867561792871054</v>
      </c>
      <c r="BN105">
        <f t="shared" si="85"/>
        <v>-175.75353064966674</v>
      </c>
      <c r="BQ105" s="56">
        <f t="shared" si="102"/>
        <v>26.755744329204344</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1.0003683131822079</v>
      </c>
      <c r="D106">
        <f t="shared" si="56"/>
        <v>2.7136697375538563E-2</v>
      </c>
      <c r="F106">
        <f t="shared" si="57"/>
        <v>1.6520976149698476E-2</v>
      </c>
      <c r="G106">
        <f t="shared" si="58"/>
        <v>4.6676141189556694E-2</v>
      </c>
      <c r="H106">
        <f t="shared" si="59"/>
        <v>-3.0949165088104436</v>
      </c>
      <c r="J106">
        <f t="shared" si="60"/>
        <v>15</v>
      </c>
      <c r="M106">
        <f t="shared" si="61"/>
        <v>4.3780656035781663E-2</v>
      </c>
      <c r="N106">
        <f t="shared" si="62"/>
        <v>-1.5707963250000001</v>
      </c>
      <c r="O106">
        <f t="shared" si="63"/>
        <v>11.57017598433389</v>
      </c>
      <c r="P106">
        <f t="shared" si="64"/>
        <v>1.4842592504709229</v>
      </c>
      <c r="Q106">
        <f t="shared" si="65"/>
        <v>6.5739448953630415</v>
      </c>
      <c r="R106">
        <f t="shared" si="66"/>
        <v>1.4180878292642909</v>
      </c>
      <c r="S106">
        <f t="shared" si="67"/>
        <v>0.9315959474742429</v>
      </c>
      <c r="T106">
        <f t="shared" si="68"/>
        <v>-0.37201734061555319</v>
      </c>
      <c r="U106">
        <f t="shared" si="69"/>
        <v>0.99978897671887479</v>
      </c>
      <c r="V106">
        <f t="shared" si="70"/>
        <v>-2.0544133145360622E-2</v>
      </c>
      <c r="X106">
        <f t="shared" si="87"/>
        <v>-2.2825777191037906</v>
      </c>
      <c r="Y106">
        <f t="shared" si="71"/>
        <v>-121.97071300218022</v>
      </c>
      <c r="Z106">
        <f t="shared" si="88"/>
        <v>58.029286997819781</v>
      </c>
      <c r="AC106">
        <v>1</v>
      </c>
      <c r="AD106">
        <f t="shared" si="72"/>
        <v>11.526880423968</v>
      </c>
      <c r="AE106">
        <f t="shared" si="73"/>
        <v>-2.6073189228504064E-5</v>
      </c>
      <c r="AF106">
        <f t="shared" si="74"/>
        <v>1.2689521031879999E-3</v>
      </c>
      <c r="AG106">
        <f t="shared" si="89"/>
        <v>9063.7603066932297</v>
      </c>
      <c r="AH106">
        <f t="shared" si="90"/>
        <v>-974.28510854916897</v>
      </c>
      <c r="AJ106">
        <f t="shared" si="75"/>
        <v>18000</v>
      </c>
      <c r="AK106">
        <f t="shared" si="76"/>
        <v>7023.3445283400006</v>
      </c>
      <c r="AL106">
        <v>1</v>
      </c>
      <c r="AM106">
        <f t="shared" si="77"/>
        <v>6.4974419187300008</v>
      </c>
      <c r="AN106">
        <f t="shared" si="91"/>
        <v>1472.4330487187051</v>
      </c>
      <c r="AO106">
        <f t="shared" si="92"/>
        <v>-2543.703684928329</v>
      </c>
      <c r="AQ106">
        <f t="shared" si="78"/>
        <v>1.9286403085824493</v>
      </c>
      <c r="AR106">
        <f t="shared" si="79"/>
        <v>-138.86210221793635</v>
      </c>
      <c r="AT106">
        <f t="shared" si="104"/>
        <v>-117810.54485794973</v>
      </c>
      <c r="AU106">
        <f t="shared" si="105"/>
        <v>-1260491.8557193091</v>
      </c>
      <c r="AV106">
        <f t="shared" si="93"/>
        <v>-1.6639895403332639</v>
      </c>
      <c r="AW106">
        <f t="shared" si="94"/>
        <v>-336602.90147644188</v>
      </c>
      <c r="AX106">
        <f t="shared" si="95"/>
        <v>-220202.03978480221</v>
      </c>
      <c r="AY106">
        <f t="shared" si="103"/>
        <v>-2.5622779934435975</v>
      </c>
      <c r="BA106">
        <f t="shared" si="80"/>
        <v>3.1474022786152811</v>
      </c>
      <c r="BB106">
        <f t="shared" si="96"/>
        <v>9.9590450979682501</v>
      </c>
      <c r="BC106">
        <f t="shared" si="97"/>
        <v>0.89828845311033367</v>
      </c>
      <c r="BD106">
        <f t="shared" si="81"/>
        <v>-128.53186279263161</v>
      </c>
      <c r="BF106">
        <f t="shared" si="82"/>
        <v>-2.1552170975095293</v>
      </c>
      <c r="BG106">
        <f t="shared" si="83"/>
        <v>-124.30269866413863</v>
      </c>
      <c r="BH106">
        <f t="shared" si="98"/>
        <v>55.697301335861368</v>
      </c>
      <c r="BI106">
        <f t="shared" si="99"/>
        <v>55.697301335861368</v>
      </c>
      <c r="BJ106">
        <f t="shared" si="84"/>
        <v>0</v>
      </c>
      <c r="BK106">
        <f t="shared" si="100"/>
        <v>0</v>
      </c>
      <c r="BM106">
        <f t="shared" si="101"/>
        <v>-12.114262195477778</v>
      </c>
      <c r="BN106">
        <f t="shared" si="85"/>
        <v>-175.77083587150702</v>
      </c>
      <c r="BQ106" s="56">
        <f t="shared" si="102"/>
        <v>26.861005898253385</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1.0003786132025005</v>
      </c>
      <c r="D107">
        <f t="shared" si="56"/>
        <v>2.7513407075509259E-2</v>
      </c>
      <c r="F107">
        <f t="shared" si="57"/>
        <v>1.606466636433334E-2</v>
      </c>
      <c r="G107">
        <f t="shared" si="58"/>
        <v>4.6016850443737455E-2</v>
      </c>
      <c r="H107">
        <f t="shared" si="59"/>
        <v>-3.0955757995562627</v>
      </c>
      <c r="J107">
        <f t="shared" si="60"/>
        <v>15</v>
      </c>
      <c r="M107">
        <f t="shared" si="61"/>
        <v>4.3180921021592877E-2</v>
      </c>
      <c r="N107">
        <f t="shared" si="62"/>
        <v>-1.5707963250000001</v>
      </c>
      <c r="O107">
        <f t="shared" si="63"/>
        <v>11.729680630076713</v>
      </c>
      <c r="P107">
        <f t="shared" si="64"/>
        <v>1.4854389006556166</v>
      </c>
      <c r="Q107">
        <f t="shared" si="65"/>
        <v>6.6631511083018511</v>
      </c>
      <c r="R107">
        <f t="shared" si="66"/>
        <v>1.4201480060775333</v>
      </c>
      <c r="S107">
        <f t="shared" si="67"/>
        <v>0.92987923731528455</v>
      </c>
      <c r="T107">
        <f t="shared" si="68"/>
        <v>-0.3767118986068565</v>
      </c>
      <c r="U107">
        <f t="shared" si="69"/>
        <v>0.99978307617485496</v>
      </c>
      <c r="V107">
        <f t="shared" si="70"/>
        <v>-2.0829386369087006E-2</v>
      </c>
      <c r="X107">
        <f t="shared" si="87"/>
        <v>-2.425650981518896</v>
      </c>
      <c r="Y107">
        <f t="shared" si="71"/>
        <v>-122.08659745566901</v>
      </c>
      <c r="Z107">
        <f t="shared" si="88"/>
        <v>57.913402544330992</v>
      </c>
      <c r="AC107">
        <v>1</v>
      </c>
      <c r="AD107">
        <f t="shared" si="72"/>
        <v>11.686975985411999</v>
      </c>
      <c r="AE107">
        <f t="shared" si="73"/>
        <v>-2.6802474035242702E-5</v>
      </c>
      <c r="AF107">
        <f t="shared" si="74"/>
        <v>1.2865764379544999E-3</v>
      </c>
      <c r="AG107">
        <f t="shared" si="89"/>
        <v>9063.6533221992977</v>
      </c>
      <c r="AH107">
        <f t="shared" si="90"/>
        <v>-966.07422315987139</v>
      </c>
      <c r="AJ107">
        <f t="shared" si="75"/>
        <v>18000</v>
      </c>
      <c r="AK107">
        <f t="shared" si="76"/>
        <v>7120.8909801225009</v>
      </c>
      <c r="AL107">
        <v>1</v>
      </c>
      <c r="AM107">
        <f t="shared" si="77"/>
        <v>6.5876841676012505</v>
      </c>
      <c r="AN107">
        <f t="shared" si="91"/>
        <v>1462.0206063734609</v>
      </c>
      <c r="AO107">
        <f t="shared" si="92"/>
        <v>-2510.439021190728</v>
      </c>
      <c r="AQ107">
        <f t="shared" si="78"/>
        <v>1.876172607879925</v>
      </c>
      <c r="AR107">
        <f t="shared" si="79"/>
        <v>-136.96060037523452</v>
      </c>
      <c r="AT107">
        <f t="shared" si="104"/>
        <v>-115309.12752058406</v>
      </c>
      <c r="AU107">
        <f t="shared" si="105"/>
        <v>-1243175.922596076</v>
      </c>
      <c r="AV107">
        <f t="shared" si="93"/>
        <v>-1.6632853659303979</v>
      </c>
      <c r="AW107">
        <f t="shared" si="94"/>
        <v>-327329.8014354831</v>
      </c>
      <c r="AX107">
        <f t="shared" si="95"/>
        <v>-215642.03687421588</v>
      </c>
      <c r="AY107">
        <f t="shared" si="103"/>
        <v>-2.5590620377227178</v>
      </c>
      <c r="BA107">
        <f t="shared" si="80"/>
        <v>3.1851635387991175</v>
      </c>
      <c r="BB107">
        <f t="shared" si="96"/>
        <v>10.062634712546236</v>
      </c>
      <c r="BC107">
        <f t="shared" si="97"/>
        <v>0.8957766717923199</v>
      </c>
      <c r="BD107">
        <f t="shared" si="81"/>
        <v>-128.67577726137807</v>
      </c>
      <c r="BF107">
        <f t="shared" si="82"/>
        <v>-2.2948179277029834</v>
      </c>
      <c r="BG107">
        <f t="shared" si="83"/>
        <v>-124.46280383420111</v>
      </c>
      <c r="BH107">
        <f t="shared" si="98"/>
        <v>55.537196165798889</v>
      </c>
      <c r="BI107">
        <f t="shared" si="99"/>
        <v>55.537196165798889</v>
      </c>
      <c r="BJ107">
        <f t="shared" si="84"/>
        <v>0</v>
      </c>
      <c r="BK107">
        <f t="shared" si="100"/>
        <v>0</v>
      </c>
      <c r="BM107">
        <f t="shared" si="101"/>
        <v>-12.357452640249221</v>
      </c>
      <c r="BN107">
        <f t="shared" si="85"/>
        <v>-175.78702657282307</v>
      </c>
      <c r="BQ107" s="56">
        <f t="shared" si="102"/>
        <v>26.964595512831373</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1.0003890551837853</v>
      </c>
      <c r="D108">
        <f t="shared" si="56"/>
        <v>2.7890108964805177E-2</v>
      </c>
      <c r="F108">
        <f t="shared" si="57"/>
        <v>1.5627091899360269E-2</v>
      </c>
      <c r="G108">
        <f t="shared" si="58"/>
        <v>4.5376183690378415E-2</v>
      </c>
      <c r="H108">
        <f t="shared" si="59"/>
        <v>-3.0962164663096217</v>
      </c>
      <c r="J108">
        <f t="shared" si="60"/>
        <v>15</v>
      </c>
      <c r="M108">
        <f t="shared" si="61"/>
        <v>4.2597395061841618E-2</v>
      </c>
      <c r="N108">
        <f t="shared" si="62"/>
        <v>-1.5707963250000001</v>
      </c>
      <c r="O108">
        <f t="shared" si="63"/>
        <v>11.889201160562683</v>
      </c>
      <c r="P108">
        <f t="shared" si="64"/>
        <v>1.4865868970504061</v>
      </c>
      <c r="Q108">
        <f t="shared" si="65"/>
        <v>6.7523848545400051</v>
      </c>
      <c r="R108">
        <f t="shared" si="66"/>
        <v>1.4221537401458737</v>
      </c>
      <c r="S108">
        <f t="shared" si="67"/>
        <v>0.92814850014555539</v>
      </c>
      <c r="T108">
        <f t="shared" si="68"/>
        <v>-0.38138908387376524</v>
      </c>
      <c r="U108">
        <f t="shared" si="69"/>
        <v>0.99977709435066264</v>
      </c>
      <c r="V108">
        <f t="shared" si="70"/>
        <v>-2.1114636202614053E-2</v>
      </c>
      <c r="X108">
        <f t="shared" si="87"/>
        <v>-2.5669617882292677</v>
      </c>
      <c r="Y108">
        <f t="shared" si="71"/>
        <v>-122.20535267055861</v>
      </c>
      <c r="Z108">
        <f t="shared" si="88"/>
        <v>57.794647329441389</v>
      </c>
      <c r="AC108">
        <v>1</v>
      </c>
      <c r="AD108">
        <f t="shared" si="72"/>
        <v>11.847071546856002</v>
      </c>
      <c r="AE108">
        <f t="shared" si="73"/>
        <v>-2.7541817942763934E-5</v>
      </c>
      <c r="AF108">
        <f t="shared" si="74"/>
        <v>1.304200772721E-3</v>
      </c>
      <c r="AG108">
        <f t="shared" si="89"/>
        <v>9063.5448646352288</v>
      </c>
      <c r="AH108">
        <f t="shared" si="90"/>
        <v>-958.1550085810153</v>
      </c>
      <c r="AJ108">
        <f t="shared" si="75"/>
        <v>18000</v>
      </c>
      <c r="AK108">
        <f t="shared" si="76"/>
        <v>7218.4374319050012</v>
      </c>
      <c r="AL108">
        <v>1</v>
      </c>
      <c r="AM108">
        <f t="shared" si="77"/>
        <v>6.6779264164725003</v>
      </c>
      <c r="AN108">
        <f t="shared" si="91"/>
        <v>1452.0150858579048</v>
      </c>
      <c r="AO108">
        <f t="shared" si="92"/>
        <v>-2478.0124670620862</v>
      </c>
      <c r="AQ108">
        <f t="shared" si="78"/>
        <v>1.8258170531312763</v>
      </c>
      <c r="AR108">
        <f t="shared" si="79"/>
        <v>-135.11046193171444</v>
      </c>
      <c r="AT108">
        <f t="shared" si="104"/>
        <v>-112908.39103589539</v>
      </c>
      <c r="AU108">
        <f t="shared" si="105"/>
        <v>-1226329.1491538945</v>
      </c>
      <c r="AV108">
        <f t="shared" si="93"/>
        <v>-1.6626077017286729</v>
      </c>
      <c r="AW108">
        <f t="shared" si="94"/>
        <v>-318417.89076817152</v>
      </c>
      <c r="AX108">
        <f t="shared" si="95"/>
        <v>-211265.11753065011</v>
      </c>
      <c r="AY108">
        <f t="shared" si="103"/>
        <v>-2.555796799586016</v>
      </c>
      <c r="BA108">
        <f t="shared" si="80"/>
        <v>3.2227717266333098</v>
      </c>
      <c r="BB108">
        <f t="shared" si="96"/>
        <v>10.164590898490735</v>
      </c>
      <c r="BC108">
        <f t="shared" si="97"/>
        <v>0.89318909785734313</v>
      </c>
      <c r="BD108">
        <f t="shared" si="81"/>
        <v>-128.82403432719968</v>
      </c>
      <c r="BF108">
        <f t="shared" si="82"/>
        <v>-2.4326419642693091</v>
      </c>
      <c r="BG108">
        <f t="shared" si="83"/>
        <v>-124.62618497269057</v>
      </c>
      <c r="BH108">
        <f t="shared" si="98"/>
        <v>55.373815027309433</v>
      </c>
      <c r="BI108">
        <f t="shared" si="99"/>
        <v>55.373815027309433</v>
      </c>
      <c r="BJ108">
        <f t="shared" si="84"/>
        <v>0</v>
      </c>
      <c r="BK108">
        <f t="shared" si="100"/>
        <v>0</v>
      </c>
      <c r="BM108">
        <f t="shared" si="101"/>
        <v>-12.597232862760047</v>
      </c>
      <c r="BN108">
        <f t="shared" si="85"/>
        <v>-175.80215064549088</v>
      </c>
      <c r="BQ108" s="56">
        <f t="shared" si="102"/>
        <v>27.066551698775871</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1.0003996391216168</v>
      </c>
      <c r="D109">
        <f t="shared" si="56"/>
        <v>2.8266802936761343E-2</v>
      </c>
      <c r="F109">
        <f t="shared" si="57"/>
        <v>1.5207236388355621E-2</v>
      </c>
      <c r="G109">
        <f t="shared" si="58"/>
        <v>4.4753352887105871E-2</v>
      </c>
      <c r="H109">
        <f t="shared" si="59"/>
        <v>-3.0968392971128944</v>
      </c>
      <c r="J109">
        <f t="shared" si="60"/>
        <v>15</v>
      </c>
      <c r="M109">
        <f t="shared" si="61"/>
        <v>4.2029429794350398E-2</v>
      </c>
      <c r="N109">
        <f t="shared" si="62"/>
        <v>-1.5707963250000001</v>
      </c>
      <c r="O109">
        <f t="shared" si="63"/>
        <v>12.048736944868594</v>
      </c>
      <c r="P109">
        <f t="shared" si="64"/>
        <v>1.4877044939389765</v>
      </c>
      <c r="Q109">
        <f t="shared" si="65"/>
        <v>6.8416450567492175</v>
      </c>
      <c r="R109">
        <f t="shared" si="66"/>
        <v>1.4241071458850054</v>
      </c>
      <c r="S109">
        <f t="shared" si="67"/>
        <v>0.92640404066793758</v>
      </c>
      <c r="T109">
        <f t="shared" si="68"/>
        <v>-0.38604878917578261</v>
      </c>
      <c r="U109">
        <f t="shared" si="69"/>
        <v>0.9997710312506769</v>
      </c>
      <c r="V109">
        <f t="shared" si="70"/>
        <v>-2.1399882599582913E-2</v>
      </c>
      <c r="X109">
        <f t="shared" si="87"/>
        <v>-2.7065673643041022</v>
      </c>
      <c r="Y109">
        <f t="shared" si="71"/>
        <v>-122.32682464512162</v>
      </c>
      <c r="Z109">
        <f t="shared" si="88"/>
        <v>57.673175354878381</v>
      </c>
      <c r="AC109">
        <v>1</v>
      </c>
      <c r="AD109">
        <f t="shared" si="72"/>
        <v>12.007167108300001</v>
      </c>
      <c r="AE109">
        <f t="shared" si="73"/>
        <v>-2.8291220951067776E-5</v>
      </c>
      <c r="AF109">
        <f t="shared" si="74"/>
        <v>1.3218251074875E-3</v>
      </c>
      <c r="AG109">
        <f t="shared" si="89"/>
        <v>9063.4349341068755</v>
      </c>
      <c r="AH109">
        <f t="shared" si="90"/>
        <v>-950.51579303453775</v>
      </c>
      <c r="AJ109">
        <f t="shared" si="75"/>
        <v>18000</v>
      </c>
      <c r="AK109">
        <f t="shared" si="76"/>
        <v>7315.9838836875006</v>
      </c>
      <c r="AL109">
        <v>1</v>
      </c>
      <c r="AM109">
        <f t="shared" si="77"/>
        <v>6.7681686653437501</v>
      </c>
      <c r="AN109">
        <f t="shared" si="91"/>
        <v>1442.3957106121986</v>
      </c>
      <c r="AO109">
        <f t="shared" si="92"/>
        <v>-2446.3935679042143</v>
      </c>
      <c r="AQ109">
        <f t="shared" si="78"/>
        <v>1.7774617845716316</v>
      </c>
      <c r="AR109">
        <f t="shared" si="79"/>
        <v>-133.30963384287239</v>
      </c>
      <c r="AT109">
        <f t="shared" si="104"/>
        <v>-110603.00309897523</v>
      </c>
      <c r="AU109">
        <f t="shared" si="105"/>
        <v>-1209932.6979222363</v>
      </c>
      <c r="AV109">
        <f t="shared" si="93"/>
        <v>-1.6619554989562537</v>
      </c>
      <c r="AW109">
        <f t="shared" si="94"/>
        <v>-309848.80708365253</v>
      </c>
      <c r="AX109">
        <f t="shared" si="95"/>
        <v>-207060.9494735992</v>
      </c>
      <c r="AY109">
        <f t="shared" si="103"/>
        <v>-2.5524846926960167</v>
      </c>
      <c r="BA109">
        <f t="shared" si="80"/>
        <v>3.2602247771324357</v>
      </c>
      <c r="BB109">
        <f t="shared" si="96"/>
        <v>10.264950873156305</v>
      </c>
      <c r="BC109">
        <f t="shared" si="97"/>
        <v>0.89052919373976303</v>
      </c>
      <c r="BD109">
        <f t="shared" si="81"/>
        <v>-128.97643560722065</v>
      </c>
      <c r="BF109">
        <f t="shared" si="82"/>
        <v>-2.568747480438625</v>
      </c>
      <c r="BG109">
        <f t="shared" si="83"/>
        <v>-124.79268885434479</v>
      </c>
      <c r="BH109">
        <f t="shared" si="98"/>
        <v>55.207311145655211</v>
      </c>
      <c r="BI109">
        <f t="shared" si="99"/>
        <v>55.207311145655211</v>
      </c>
      <c r="BJ109">
        <f t="shared" si="84"/>
        <v>0</v>
      </c>
      <c r="BK109">
        <f t="shared" si="100"/>
        <v>0</v>
      </c>
      <c r="BM109">
        <f t="shared" si="101"/>
        <v>-12.833698353594929</v>
      </c>
      <c r="BN109">
        <f t="shared" si="85"/>
        <v>-175.81625324712417</v>
      </c>
      <c r="BQ109" s="56">
        <f t="shared" si="102"/>
        <v>27.166911673441444</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1.0004103650114895</v>
      </c>
      <c r="D110">
        <f t="shared" si="56"/>
        <v>2.8643488884726259E-2</v>
      </c>
      <c r="F110">
        <f t="shared" si="57"/>
        <v>1.4804151754634075E-2</v>
      </c>
      <c r="G110">
        <f t="shared" si="58"/>
        <v>4.4147614322398138E-2</v>
      </c>
      <c r="H110">
        <f t="shared" si="59"/>
        <v>-3.0974450356776022</v>
      </c>
      <c r="J110">
        <f t="shared" si="60"/>
        <v>15</v>
      </c>
      <c r="M110">
        <f t="shared" si="61"/>
        <v>4.1476410981266844E-2</v>
      </c>
      <c r="N110">
        <f t="shared" si="62"/>
        <v>-1.5707963250000001</v>
      </c>
      <c r="O110">
        <f t="shared" si="63"/>
        <v>12.208287384991635</v>
      </c>
      <c r="P110">
        <f t="shared" si="64"/>
        <v>1.4887928803492005</v>
      </c>
      <c r="Q110">
        <f t="shared" si="65"/>
        <v>6.9309306927874728</v>
      </c>
      <c r="R110">
        <f t="shared" si="66"/>
        <v>1.4260102304036244</v>
      </c>
      <c r="S110">
        <f t="shared" si="67"/>
        <v>0.92464616272239075</v>
      </c>
      <c r="T110">
        <f t="shared" si="68"/>
        <v>-0.39069091110864324</v>
      </c>
      <c r="U110">
        <f t="shared" si="69"/>
        <v>0.99976488687933651</v>
      </c>
      <c r="V110">
        <f t="shared" si="70"/>
        <v>-2.1685125513638107E-2</v>
      </c>
      <c r="X110">
        <f t="shared" si="87"/>
        <v>-2.8445221853470724</v>
      </c>
      <c r="Y110">
        <f t="shared" si="71"/>
        <v>-122.4508669445798</v>
      </c>
      <c r="Z110">
        <f t="shared" si="88"/>
        <v>57.549133055420199</v>
      </c>
      <c r="AC110">
        <v>1</v>
      </c>
      <c r="AD110">
        <f t="shared" si="72"/>
        <v>12.167262669744</v>
      </c>
      <c r="AE110">
        <f t="shared" si="73"/>
        <v>-2.9050683060154216E-5</v>
      </c>
      <c r="AF110">
        <f t="shared" si="74"/>
        <v>1.3394494422540001E-3</v>
      </c>
      <c r="AG110">
        <f t="shared" si="89"/>
        <v>9063.32353072152</v>
      </c>
      <c r="AH110">
        <f t="shared" si="90"/>
        <v>-943.14551898037962</v>
      </c>
      <c r="AJ110">
        <f t="shared" si="75"/>
        <v>18000</v>
      </c>
      <c r="AK110">
        <f t="shared" si="76"/>
        <v>7413.5303354700009</v>
      </c>
      <c r="AL110">
        <v>1</v>
      </c>
      <c r="AM110">
        <f t="shared" si="77"/>
        <v>6.8584109142150007</v>
      </c>
      <c r="AN110">
        <f t="shared" si="91"/>
        <v>1433.1430036606362</v>
      </c>
      <c r="AO110">
        <f t="shared" si="92"/>
        <v>-2415.553282466974</v>
      </c>
      <c r="AQ110">
        <f t="shared" si="78"/>
        <v>1.7310022503029254</v>
      </c>
      <c r="AR110">
        <f t="shared" si="79"/>
        <v>-131.55617102302233</v>
      </c>
      <c r="AT110">
        <f t="shared" si="104"/>
        <v>-108387.97976767756</v>
      </c>
      <c r="AU110">
        <f t="shared" si="105"/>
        <v>-1193968.727460301</v>
      </c>
      <c r="AV110">
        <f t="shared" si="93"/>
        <v>-1.6613277632814749</v>
      </c>
      <c r="AW110">
        <f t="shared" si="94"/>
        <v>-301605.33044811786</v>
      </c>
      <c r="AX110">
        <f t="shared" si="95"/>
        <v>-203019.92987988816</v>
      </c>
      <c r="AY110">
        <f t="shared" si="103"/>
        <v>-2.5491280110467569</v>
      </c>
      <c r="BA110">
        <f t="shared" si="80"/>
        <v>3.2975206972078777</v>
      </c>
      <c r="BB110">
        <f t="shared" si="96"/>
        <v>10.363750602366316</v>
      </c>
      <c r="BC110">
        <f t="shared" si="97"/>
        <v>0.88780024776528199</v>
      </c>
      <c r="BD110">
        <f t="shared" si="81"/>
        <v>-129.1327926942563</v>
      </c>
      <c r="BF110">
        <f t="shared" si="82"/>
        <v>-2.7031899960950283</v>
      </c>
      <c r="BG110">
        <f t="shared" si="83"/>
        <v>-124.96216968962123</v>
      </c>
      <c r="BH110">
        <f t="shared" si="98"/>
        <v>55.037830310378766</v>
      </c>
      <c r="BI110">
        <f t="shared" si="99"/>
        <v>55.037830310378766</v>
      </c>
      <c r="BJ110">
        <f t="shared" si="84"/>
        <v>0</v>
      </c>
      <c r="BK110">
        <f t="shared" si="100"/>
        <v>0</v>
      </c>
      <c r="BM110">
        <f t="shared" si="101"/>
        <v>-13.066940598461343</v>
      </c>
      <c r="BN110">
        <f t="shared" si="85"/>
        <v>-175.82937699536495</v>
      </c>
      <c r="BQ110" s="56">
        <f t="shared" si="102"/>
        <v>27.265711402651451</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1.000421232848838</v>
      </c>
      <c r="D111">
        <f t="shared" si="56"/>
        <v>2.9020166702062065E-2</v>
      </c>
      <c r="F111">
        <f t="shared" si="57"/>
        <v>1.4416952756176563E-2</v>
      </c>
      <c r="G111">
        <f t="shared" si="58"/>
        <v>4.3558265512012015E-2</v>
      </c>
      <c r="H111">
        <f t="shared" si="59"/>
        <v>-3.0980343844879883</v>
      </c>
      <c r="J111">
        <f t="shared" si="60"/>
        <v>15</v>
      </c>
      <c r="M111">
        <f t="shared" si="61"/>
        <v>4.0937756293198443E-2</v>
      </c>
      <c r="N111">
        <f t="shared" si="62"/>
        <v>-1.5707963250000001</v>
      </c>
      <c r="O111">
        <f t="shared" si="63"/>
        <v>12.367851913733384</v>
      </c>
      <c r="P111">
        <f t="shared" si="64"/>
        <v>1.489853184233072</v>
      </c>
      <c r="Q111">
        <f t="shared" si="65"/>
        <v>7.0202407922284653</v>
      </c>
      <c r="R111">
        <f t="shared" si="66"/>
        <v>1.4278649001763479</v>
      </c>
      <c r="S111">
        <f t="shared" si="67"/>
        <v>0.92287516917872348</v>
      </c>
      <c r="T111">
        <f t="shared" si="68"/>
        <v>-0.39531535007811169</v>
      </c>
      <c r="U111">
        <f t="shared" si="69"/>
        <v>0.9997586612411391</v>
      </c>
      <c r="V111">
        <f t="shared" si="70"/>
        <v>-2.197036489842755E-2</v>
      </c>
      <c r="X111">
        <f t="shared" si="87"/>
        <v>-2.9808781469771657</v>
      </c>
      <c r="Y111">
        <f t="shared" si="71"/>
        <v>-122.57734025560192</v>
      </c>
      <c r="Z111">
        <f t="shared" si="88"/>
        <v>57.422659744398075</v>
      </c>
      <c r="AC111">
        <v>1</v>
      </c>
      <c r="AD111">
        <f t="shared" si="72"/>
        <v>12.327358231188001</v>
      </c>
      <c r="AE111">
        <f t="shared" si="73"/>
        <v>-2.9820204270023262E-5</v>
      </c>
      <c r="AF111">
        <f t="shared" si="74"/>
        <v>1.3570737770204999E-3</v>
      </c>
      <c r="AG111">
        <f t="shared" si="89"/>
        <v>9063.2106545878905</v>
      </c>
      <c r="AH111">
        <f t="shared" si="90"/>
        <v>-936.03370323091417</v>
      </c>
      <c r="AJ111">
        <f t="shared" si="75"/>
        <v>18000</v>
      </c>
      <c r="AK111">
        <f t="shared" si="76"/>
        <v>7511.0767872525003</v>
      </c>
      <c r="AL111">
        <v>1</v>
      </c>
      <c r="AM111">
        <f t="shared" si="77"/>
        <v>6.9486531630862514</v>
      </c>
      <c r="AN111">
        <f t="shared" si="91"/>
        <v>1424.2386919952687</v>
      </c>
      <c r="AO111">
        <f t="shared" si="92"/>
        <v>-2385.4639048702484</v>
      </c>
      <c r="AQ111">
        <f t="shared" si="78"/>
        <v>1.6863406408094435</v>
      </c>
      <c r="AR111">
        <f t="shared" si="79"/>
        <v>-129.84822934232716</v>
      </c>
      <c r="AT111">
        <f t="shared" si="104"/>
        <v>-106258.65850622683</v>
      </c>
      <c r="AU111">
        <f t="shared" si="105"/>
        <v>-1178420.3273296771</v>
      </c>
      <c r="AV111">
        <f t="shared" si="93"/>
        <v>-1.6607235513349763</v>
      </c>
      <c r="AW111">
        <f t="shared" si="94"/>
        <v>-293671.29987627</v>
      </c>
      <c r="AX111">
        <f t="shared" si="95"/>
        <v>-199133.12454145806</v>
      </c>
      <c r="AY111">
        <f t="shared" si="103"/>
        <v>-2.5457289363360069</v>
      </c>
      <c r="BA111">
        <f t="shared" si="80"/>
        <v>3.3346575631343254</v>
      </c>
      <c r="BB111">
        <f t="shared" si="96"/>
        <v>10.461024854545393</v>
      </c>
      <c r="BC111">
        <f t="shared" si="97"/>
        <v>0.88500538500103065</v>
      </c>
      <c r="BD111">
        <f t="shared" si="81"/>
        <v>-129.29292653514915</v>
      </c>
      <c r="BF111">
        <f t="shared" si="82"/>
        <v>-2.8360224468613144</v>
      </c>
      <c r="BG111">
        <f t="shared" si="83"/>
        <v>-125.13448868085464</v>
      </c>
      <c r="BH111">
        <f t="shared" si="98"/>
        <v>54.865511319145355</v>
      </c>
      <c r="BI111">
        <f t="shared" si="99"/>
        <v>54.865511319145355</v>
      </c>
      <c r="BJ111">
        <f t="shared" si="84"/>
        <v>0</v>
      </c>
      <c r="BK111">
        <f t="shared" si="100"/>
        <v>0</v>
      </c>
      <c r="BM111">
        <f t="shared" si="101"/>
        <v>-13.297047301406707</v>
      </c>
      <c r="BN111">
        <f t="shared" si="85"/>
        <v>-175.84156214570552</v>
      </c>
      <c r="BQ111" s="56">
        <f t="shared" si="102"/>
        <v>27.362985654830531</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1.0004322426290355</v>
      </c>
      <c r="D112">
        <f t="shared" si="56"/>
        <v>2.9396836282144748E-2</v>
      </c>
      <c r="F112">
        <f t="shared" si="57"/>
        <v>1.404481203417652E-2</v>
      </c>
      <c r="G112">
        <f t="shared" si="58"/>
        <v>4.2984642354632424E-2</v>
      </c>
      <c r="H112">
        <f t="shared" si="59"/>
        <v>-3.0986080076453679</v>
      </c>
      <c r="J112">
        <f t="shared" si="60"/>
        <v>15</v>
      </c>
      <c r="M112">
        <f t="shared" si="61"/>
        <v>4.0412913263798464E-2</v>
      </c>
      <c r="N112">
        <f t="shared" si="62"/>
        <v>-1.5707963250000001</v>
      </c>
      <c r="O112">
        <f t="shared" si="63"/>
        <v>12.527429992744695</v>
      </c>
      <c r="P112">
        <f t="shared" si="64"/>
        <v>1.4908864763301113</v>
      </c>
      <c r="Q112">
        <f t="shared" si="65"/>
        <v>7.1095744331483264</v>
      </c>
      <c r="R112">
        <f t="shared" si="66"/>
        <v>1.4296729672284521</v>
      </c>
      <c r="S112">
        <f t="shared" si="67"/>
        <v>0.92109136183217566</v>
      </c>
      <c r="T112">
        <f t="shared" si="68"/>
        <v>-0.39992201027236968</v>
      </c>
      <c r="U112">
        <f t="shared" si="69"/>
        <v>0.99975235434064247</v>
      </c>
      <c r="V112">
        <f t="shared" si="70"/>
        <v>-2.2255600707602591E-2</v>
      </c>
      <c r="X112">
        <f t="shared" si="87"/>
        <v>-3.1156847214999956</v>
      </c>
      <c r="Y112">
        <f t="shared" si="71"/>
        <v>-122.70611197197505</v>
      </c>
      <c r="Z112">
        <f t="shared" si="88"/>
        <v>57.293888028024952</v>
      </c>
      <c r="AC112">
        <v>1</v>
      </c>
      <c r="AD112">
        <f t="shared" si="72"/>
        <v>12.487453792632001</v>
      </c>
      <c r="AE112">
        <f t="shared" si="73"/>
        <v>-3.0599784580674907E-5</v>
      </c>
      <c r="AF112">
        <f t="shared" si="74"/>
        <v>1.3746981117869999E-3</v>
      </c>
      <c r="AG112">
        <f t="shared" si="89"/>
        <v>9063.096305816136</v>
      </c>
      <c r="AH112">
        <f t="shared" si="90"/>
        <v>-929.17040013349322</v>
      </c>
      <c r="AJ112">
        <f t="shared" si="75"/>
        <v>18000</v>
      </c>
      <c r="AK112">
        <f t="shared" si="76"/>
        <v>7608.6232390350006</v>
      </c>
      <c r="AL112">
        <v>1</v>
      </c>
      <c r="AM112">
        <f t="shared" si="77"/>
        <v>7.0388954119575002</v>
      </c>
      <c r="AN112">
        <f t="shared" si="91"/>
        <v>1415.6656190048657</v>
      </c>
      <c r="AO112">
        <f t="shared" si="92"/>
        <v>-2356.0989914443221</v>
      </c>
      <c r="AQ112">
        <f t="shared" si="78"/>
        <v>1.6433853738701725</v>
      </c>
      <c r="AR112">
        <f t="shared" si="79"/>
        <v>-128.18405916187345</v>
      </c>
      <c r="AT112">
        <f t="shared" si="104"/>
        <v>-104210.67363121829</v>
      </c>
      <c r="AU112">
        <f t="shared" si="105"/>
        <v>-1163271.4580999049</v>
      </c>
      <c r="AV112">
        <f t="shared" si="93"/>
        <v>-1.6601419674943838</v>
      </c>
      <c r="AW112">
        <f t="shared" si="94"/>
        <v>-286031.53679392755</v>
      </c>
      <c r="AX112">
        <f t="shared" si="95"/>
        <v>-195392.21282187407</v>
      </c>
      <c r="AY112">
        <f t="shared" si="103"/>
        <v>-2.5422895447959535</v>
      </c>
      <c r="BA112">
        <f t="shared" si="80"/>
        <v>3.3716335181933723</v>
      </c>
      <c r="BB112">
        <f t="shared" si="96"/>
        <v>10.556807252173453</v>
      </c>
      <c r="BC112">
        <f t="shared" si="97"/>
        <v>0.88214757730156967</v>
      </c>
      <c r="BD112">
        <f t="shared" si="81"/>
        <v>-129.45666685517534</v>
      </c>
      <c r="BF112">
        <f t="shared" si="82"/>
        <v>-2.967295340384239</v>
      </c>
      <c r="BG112">
        <f t="shared" si="83"/>
        <v>-125.30951360963286</v>
      </c>
      <c r="BH112">
        <f t="shared" si="98"/>
        <v>54.690486390367141</v>
      </c>
      <c r="BI112">
        <f t="shared" si="99"/>
        <v>54.690486390367141</v>
      </c>
      <c r="BJ112">
        <f t="shared" si="84"/>
        <v>0</v>
      </c>
      <c r="BK112">
        <f t="shared" si="100"/>
        <v>0</v>
      </c>
      <c r="BM112">
        <f t="shared" si="101"/>
        <v>-13.524102592557693</v>
      </c>
      <c r="BN112">
        <f t="shared" si="85"/>
        <v>-175.85284675445752</v>
      </c>
      <c r="BQ112" s="56">
        <f t="shared" si="102"/>
        <v>27.458768052458588</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1.0004433943473967</v>
      </c>
      <c r="D113">
        <f t="shared" si="56"/>
        <v>2.9773497518364306E-2</v>
      </c>
      <c r="F113">
        <f t="shared" si="57"/>
        <v>1.3686955612572086E-2</v>
      </c>
      <c r="G113">
        <f t="shared" si="58"/>
        <v>4.2426116521663566E-2</v>
      </c>
      <c r="H113">
        <f t="shared" si="59"/>
        <v>-3.0991665334783365</v>
      </c>
      <c r="J113">
        <f t="shared" si="60"/>
        <v>15</v>
      </c>
      <c r="M113">
        <f t="shared" si="61"/>
        <v>3.9901357399699751E-2</v>
      </c>
      <c r="N113">
        <f t="shared" si="62"/>
        <v>-1.5707963250000001</v>
      </c>
      <c r="O113">
        <f t="shared" si="63"/>
        <v>12.687021110717373</v>
      </c>
      <c r="P113">
        <f t="shared" si="64"/>
        <v>1.4918937737417977</v>
      </c>
      <c r="Q113">
        <f t="shared" si="65"/>
        <v>7.198930739147781</v>
      </c>
      <c r="R113">
        <f t="shared" si="66"/>
        <v>1.4314361548732746</v>
      </c>
      <c r="S113">
        <f t="shared" si="67"/>
        <v>0.91929504130183604</v>
      </c>
      <c r="T113">
        <f t="shared" si="68"/>
        <v>-0.40451079963304337</v>
      </c>
      <c r="U113">
        <f t="shared" si="69"/>
        <v>0.9997459661824627</v>
      </c>
      <c r="V113">
        <f t="shared" si="70"/>
        <v>-2.2540832894818084E-2</v>
      </c>
      <c r="X113">
        <f t="shared" si="87"/>
        <v>-3.248989102913646</v>
      </c>
      <c r="Y113">
        <f t="shared" si="71"/>
        <v>-122.83705580896907</v>
      </c>
      <c r="Z113">
        <f t="shared" si="88"/>
        <v>57.162944191030931</v>
      </c>
      <c r="AC113">
        <v>1</v>
      </c>
      <c r="AD113">
        <f t="shared" si="72"/>
        <v>12.647549354076</v>
      </c>
      <c r="AE113">
        <f t="shared" si="73"/>
        <v>-3.138942399210915E-5</v>
      </c>
      <c r="AF113">
        <f t="shared" si="74"/>
        <v>1.3923224465535E-3</v>
      </c>
      <c r="AG113">
        <f t="shared" si="89"/>
        <v>9062.9804845178405</v>
      </c>
      <c r="AH113">
        <f t="shared" si="90"/>
        <v>-922.54616754926042</v>
      </c>
      <c r="AJ113">
        <f t="shared" si="75"/>
        <v>18000</v>
      </c>
      <c r="AK113">
        <f t="shared" si="76"/>
        <v>7706.1696908175018</v>
      </c>
      <c r="AL113">
        <v>1</v>
      </c>
      <c r="AM113">
        <f t="shared" si="77"/>
        <v>7.12913766082875</v>
      </c>
      <c r="AN113">
        <f t="shared" si="91"/>
        <v>1407.407664190855</v>
      </c>
      <c r="AO113">
        <f t="shared" si="92"/>
        <v>-2327.4332921045443</v>
      </c>
      <c r="AQ113">
        <f t="shared" si="78"/>
        <v>1.6020506247997437</v>
      </c>
      <c r="AR113">
        <f t="shared" si="79"/>
        <v>-126.56199935917975</v>
      </c>
      <c r="AT113">
        <f t="shared" si="104"/>
        <v>-102239.93391841355</v>
      </c>
      <c r="AU113">
        <f t="shared" si="105"/>
        <v>-1148506.8959379345</v>
      </c>
      <c r="AV113">
        <f t="shared" si="93"/>
        <v>-1.6595821609087615</v>
      </c>
      <c r="AW113">
        <f t="shared" si="94"/>
        <v>-278671.77482093708</v>
      </c>
      <c r="AX113">
        <f t="shared" si="95"/>
        <v>-191789.43779372444</v>
      </c>
      <c r="AY113">
        <f t="shared" si="103"/>
        <v>-2.5388118135279534</v>
      </c>
      <c r="BA113">
        <f t="shared" si="80"/>
        <v>3.4084467704778763</v>
      </c>
      <c r="BB113">
        <f t="shared" si="96"/>
        <v>10.651130320697174</v>
      </c>
      <c r="BC113">
        <f t="shared" si="97"/>
        <v>0.87922965261919184</v>
      </c>
      <c r="BD113">
        <f t="shared" si="81"/>
        <v>-129.62385162460367</v>
      </c>
      <c r="BF113">
        <f t="shared" si="82"/>
        <v>-3.0970569009644242</v>
      </c>
      <c r="BG113">
        <f t="shared" si="83"/>
        <v>-125.48711845290968</v>
      </c>
      <c r="BH113">
        <f t="shared" si="98"/>
        <v>54.512881547090316</v>
      </c>
      <c r="BI113">
        <f t="shared" si="99"/>
        <v>54.512881547090316</v>
      </c>
      <c r="BJ113">
        <f t="shared" si="84"/>
        <v>0</v>
      </c>
      <c r="BK113">
        <f t="shared" si="100"/>
        <v>0</v>
      </c>
      <c r="BM113">
        <f t="shared" si="101"/>
        <v>-13.748187221661599</v>
      </c>
      <c r="BN113">
        <f t="shared" si="85"/>
        <v>-175.863266828306</v>
      </c>
      <c r="BQ113" s="56">
        <f t="shared" si="102"/>
        <v>27.553091120982312</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1.0004546879991747</v>
      </c>
      <c r="D114">
        <f t="shared" si="56"/>
        <v>3.0150150304124917E-2</v>
      </c>
      <c r="F114">
        <f t="shared" si="57"/>
        <v>1.3342658802060351E-2</v>
      </c>
      <c r="G114">
        <f t="shared" si="58"/>
        <v>4.1882093058831039E-2</v>
      </c>
      <c r="H114">
        <f t="shared" si="59"/>
        <v>-3.0997105569411691</v>
      </c>
      <c r="J114">
        <f t="shared" si="60"/>
        <v>15</v>
      </c>
      <c r="M114">
        <f t="shared" si="61"/>
        <v>3.9402590432203503E-2</v>
      </c>
      <c r="N114">
        <f t="shared" si="62"/>
        <v>-1.5707963250000001</v>
      </c>
      <c r="O114">
        <f t="shared" si="63"/>
        <v>12.846624781709993</v>
      </c>
      <c r="P114">
        <f t="shared" si="64"/>
        <v>1.4928760432418777</v>
      </c>
      <c r="Q114">
        <f t="shared" si="65"/>
        <v>7.2883088765899595</v>
      </c>
      <c r="R114">
        <f t="shared" si="66"/>
        <v>1.4331561030393134</v>
      </c>
      <c r="S114">
        <f t="shared" si="67"/>
        <v>0.91748650693191913</v>
      </c>
      <c r="T114">
        <f t="shared" si="68"/>
        <v>-0.40908162982492402</v>
      </c>
      <c r="U114">
        <f t="shared" si="69"/>
        <v>0.99973949677127605</v>
      </c>
      <c r="V114">
        <f t="shared" si="70"/>
        <v>-2.2826061413732404E-2</v>
      </c>
      <c r="X114">
        <f t="shared" si="87"/>
        <v>-3.3808363412760962</v>
      </c>
      <c r="Y114">
        <f t="shared" si="71"/>
        <v>-122.97005144413352</v>
      </c>
      <c r="Z114">
        <f t="shared" si="88"/>
        <v>57.029948555866483</v>
      </c>
      <c r="AC114">
        <v>1</v>
      </c>
      <c r="AD114">
        <f t="shared" si="72"/>
        <v>12.807644915520003</v>
      </c>
      <c r="AE114">
        <f t="shared" si="73"/>
        <v>-3.2189122504326005E-5</v>
      </c>
      <c r="AF114">
        <f t="shared" si="74"/>
        <v>1.40994678132E-3</v>
      </c>
      <c r="AG114">
        <f t="shared" si="89"/>
        <v>9062.8631908060197</v>
      </c>
      <c r="AH114">
        <f t="shared" si="90"/>
        <v>-916.15203538354911</v>
      </c>
      <c r="AJ114">
        <f t="shared" si="75"/>
        <v>18000</v>
      </c>
      <c r="AK114">
        <f t="shared" si="76"/>
        <v>7803.7161426000002</v>
      </c>
      <c r="AL114">
        <v>1</v>
      </c>
      <c r="AM114">
        <f t="shared" si="77"/>
        <v>7.2193799097000007</v>
      </c>
      <c r="AN114">
        <f t="shared" si="91"/>
        <v>1399.4496694907255</v>
      </c>
      <c r="AO114">
        <f t="shared" si="92"/>
        <v>-2299.4426859576511</v>
      </c>
      <c r="AQ114">
        <f t="shared" si="78"/>
        <v>1.562255897516013</v>
      </c>
      <c r="AR114">
        <f t="shared" si="79"/>
        <v>-124.98047180128106</v>
      </c>
      <c r="AT114">
        <f t="shared" si="104"/>
        <v>-100342.60215572242</v>
      </c>
      <c r="AU114">
        <f t="shared" si="105"/>
        <v>-1134112.1813776991</v>
      </c>
      <c r="AV114">
        <f t="shared" si="93"/>
        <v>-1.6590433227422861</v>
      </c>
      <c r="AW114">
        <f t="shared" si="94"/>
        <v>-271578.5952904158</v>
      </c>
      <c r="AX114">
        <f t="shared" si="95"/>
        <v>-188317.56101153008</v>
      </c>
      <c r="AY114">
        <f t="shared" si="103"/>
        <v>-2.5352976263826683</v>
      </c>
      <c r="BA114">
        <f t="shared" si="80"/>
        <v>3.445095590842413</v>
      </c>
      <c r="BB114">
        <f t="shared" si="96"/>
        <v>10.7440255350292</v>
      </c>
      <c r="BC114">
        <f t="shared" si="97"/>
        <v>0.87625430364038226</v>
      </c>
      <c r="BD114">
        <f t="shared" si="81"/>
        <v>-129.79432656386282</v>
      </c>
      <c r="BF114">
        <f t="shared" si="82"/>
        <v>-3.2253532035581634</v>
      </c>
      <c r="BG114">
        <f t="shared" si="83"/>
        <v>-125.66718302559023</v>
      </c>
      <c r="BH114">
        <f t="shared" si="98"/>
        <v>54.332816974409766</v>
      </c>
      <c r="BI114">
        <f t="shared" si="99"/>
        <v>54.332816974409766</v>
      </c>
      <c r="BJ114">
        <f t="shared" si="84"/>
        <v>0</v>
      </c>
      <c r="BK114">
        <f t="shared" si="100"/>
        <v>0</v>
      </c>
      <c r="BM114">
        <f t="shared" si="101"/>
        <v>-13.969378738587363</v>
      </c>
      <c r="BN114">
        <f t="shared" si="85"/>
        <v>-175.87285646172742</v>
      </c>
      <c r="BQ114" s="56">
        <f t="shared" si="102"/>
        <v>27.64598633531434</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1.0004661235795627</v>
      </c>
      <c r="D115">
        <f t="shared" si="56"/>
        <v>3.0526794532845149E-2</v>
      </c>
      <c r="F115">
        <f t="shared" si="57"/>
        <v>1.3011242467433385E-2</v>
      </c>
      <c r="G115">
        <f t="shared" si="58"/>
        <v>4.1352008179678851E-2</v>
      </c>
      <c r="H115">
        <f t="shared" si="59"/>
        <v>-3.1002406418203212</v>
      </c>
      <c r="J115">
        <f t="shared" si="60"/>
        <v>15</v>
      </c>
      <c r="M115">
        <f t="shared" si="61"/>
        <v>3.8916138698472588E-2</v>
      </c>
      <c r="N115">
        <f t="shared" si="62"/>
        <v>-1.5707963250000001</v>
      </c>
      <c r="O115">
        <f t="shared" si="63"/>
        <v>13.006240543596391</v>
      </c>
      <c r="P115">
        <f t="shared" si="64"/>
        <v>1.493834204345003</v>
      </c>
      <c r="Q115">
        <f t="shared" si="65"/>
        <v>7.3777080520359322</v>
      </c>
      <c r="R115">
        <f t="shared" si="66"/>
        <v>1.4348343732205988</v>
      </c>
      <c r="S115">
        <f t="shared" si="67"/>
        <v>0.9156660566959115</v>
      </c>
      <c r="T115">
        <f t="shared" si="68"/>
        <v>-0.41363441620443414</v>
      </c>
      <c r="U115">
        <f t="shared" si="69"/>
        <v>0.99973294611181784</v>
      </c>
      <c r="V115">
        <f t="shared" si="70"/>
        <v>-2.3111286218007513E-2</v>
      </c>
      <c r="X115">
        <f t="shared" si="87"/>
        <v>-3.5112694673576068</v>
      </c>
      <c r="Y115">
        <f t="shared" si="71"/>
        <v>-123.10498418245815</v>
      </c>
      <c r="Z115">
        <f t="shared" si="88"/>
        <v>56.895015817541847</v>
      </c>
      <c r="AC115">
        <v>1</v>
      </c>
      <c r="AD115">
        <f t="shared" si="72"/>
        <v>12.967740476964002</v>
      </c>
      <c r="AE115">
        <f t="shared" si="73"/>
        <v>-3.2998880117325453E-5</v>
      </c>
      <c r="AF115">
        <f t="shared" si="74"/>
        <v>1.4275711160865001E-3</v>
      </c>
      <c r="AG115">
        <f t="shared" si="89"/>
        <v>9062.7444247951298</v>
      </c>
      <c r="AH115">
        <f t="shared" si="90"/>
        <v>-909.97947644736519</v>
      </c>
      <c r="AJ115">
        <f t="shared" si="75"/>
        <v>18000</v>
      </c>
      <c r="AK115">
        <f t="shared" si="76"/>
        <v>7901.2625943825014</v>
      </c>
      <c r="AL115">
        <v>1</v>
      </c>
      <c r="AM115">
        <f t="shared" si="77"/>
        <v>7.3096221585712513</v>
      </c>
      <c r="AN115">
        <f t="shared" si="91"/>
        <v>1391.7773715992541</v>
      </c>
      <c r="AO115">
        <f t="shared" si="92"/>
        <v>-2272.1041208574607</v>
      </c>
      <c r="AQ115">
        <f t="shared" si="78"/>
        <v>1.5239256324291375</v>
      </c>
      <c r="AR115">
        <f t="shared" si="79"/>
        <v>-123.43797622676013</v>
      </c>
      <c r="AT115">
        <f t="shared" si="104"/>
        <v>-98515.076451449946</v>
      </c>
      <c r="AU115">
        <f t="shared" si="105"/>
        <v>-1120073.5719062067</v>
      </c>
      <c r="AV115">
        <f t="shared" si="93"/>
        <v>-1.6585246836185732</v>
      </c>
      <c r="AW115">
        <f t="shared" si="94"/>
        <v>-264739.36797975737</v>
      </c>
      <c r="AX115">
        <f t="shared" si="95"/>
        <v>-184969.82143799122</v>
      </c>
      <c r="AY115">
        <f t="shared" si="103"/>
        <v>-2.5317487794230344</v>
      </c>
      <c r="BA115">
        <f t="shared" si="80"/>
        <v>3.481578310986563</v>
      </c>
      <c r="BB115">
        <f t="shared" si="96"/>
        <v>10.835523363759716</v>
      </c>
      <c r="BC115">
        <f t="shared" si="97"/>
        <v>0.87322409580446125</v>
      </c>
      <c r="BD115">
        <f t="shared" si="81"/>
        <v>-129.96794468410695</v>
      </c>
      <c r="BF115">
        <f t="shared" si="82"/>
        <v>-3.352228298074484</v>
      </c>
      <c r="BG115">
        <f t="shared" si="83"/>
        <v>-125.84959264751991</v>
      </c>
      <c r="BH115">
        <f t="shared" si="98"/>
        <v>54.150407352480087</v>
      </c>
      <c r="BI115">
        <f t="shared" si="99"/>
        <v>54.150407352480087</v>
      </c>
      <c r="BJ115">
        <f t="shared" si="84"/>
        <v>0</v>
      </c>
      <c r="BK115">
        <f t="shared" si="100"/>
        <v>0</v>
      </c>
      <c r="BM115">
        <f t="shared" si="101"/>
        <v>-14.1877516618342</v>
      </c>
      <c r="BN115">
        <f t="shared" si="85"/>
        <v>-175.88164796341295</v>
      </c>
      <c r="BQ115" s="56">
        <f t="shared" si="102"/>
        <v>27.737484164044854</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1.0004777010836943</v>
      </c>
      <c r="D116">
        <f t="shared" si="56"/>
        <v>3.090343009795812E-2</v>
      </c>
      <c r="F116">
        <f t="shared" si="57"/>
        <v>1.2692069621743574E-2</v>
      </c>
      <c r="G116">
        <f t="shared" si="58"/>
        <v>4.0835327233168468E-2</v>
      </c>
      <c r="H116">
        <f t="shared" si="59"/>
        <v>-3.1007573227668317</v>
      </c>
      <c r="J116">
        <f t="shared" si="60"/>
        <v>15</v>
      </c>
      <c r="M116">
        <f t="shared" si="61"/>
        <v>3.8441551641174146E-2</v>
      </c>
      <c r="N116">
        <f t="shared" si="62"/>
        <v>-1.5707963250000001</v>
      </c>
      <c r="O116">
        <f t="shared" si="63"/>
        <v>13.165867956626478</v>
      </c>
      <c r="P116">
        <f t="shared" si="64"/>
        <v>1.494769132153986</v>
      </c>
      <c r="Q116">
        <f t="shared" si="65"/>
        <v>7.467127509861764</v>
      </c>
      <c r="R116">
        <f t="shared" si="66"/>
        <v>1.4364724530808539</v>
      </c>
      <c r="S116">
        <f t="shared" si="67"/>
        <v>0.9138339871036083</v>
      </c>
      <c r="T116">
        <f t="shared" si="68"/>
        <v>-0.41816907778689189</v>
      </c>
      <c r="U116">
        <f t="shared" si="69"/>
        <v>0.99972631420888236</v>
      </c>
      <c r="V116">
        <f t="shared" si="70"/>
        <v>-2.3396507261308996E-2</v>
      </c>
      <c r="X116">
        <f t="shared" si="87"/>
        <v>-3.6403296084093126</v>
      </c>
      <c r="Y116">
        <f t="shared" si="71"/>
        <v>-123.24174464401112</v>
      </c>
      <c r="Z116">
        <f t="shared" si="88"/>
        <v>56.758255355988879</v>
      </c>
      <c r="AC116">
        <v>1</v>
      </c>
      <c r="AD116">
        <f t="shared" si="72"/>
        <v>13.127836038408002</v>
      </c>
      <c r="AE116">
        <f t="shared" si="73"/>
        <v>-3.3818696831107506E-5</v>
      </c>
      <c r="AF116">
        <f t="shared" si="74"/>
        <v>1.4451954508529999E-3</v>
      </c>
      <c r="AG116">
        <f t="shared" si="89"/>
        <v>9062.6241866010514</v>
      </c>
      <c r="AH116">
        <f t="shared" si="90"/>
        <v>-904.02037945095526</v>
      </c>
      <c r="AJ116">
        <f t="shared" si="75"/>
        <v>18000</v>
      </c>
      <c r="AK116">
        <f t="shared" si="76"/>
        <v>7998.8090461649999</v>
      </c>
      <c r="AL116">
        <v>1</v>
      </c>
      <c r="AM116">
        <f t="shared" si="77"/>
        <v>7.3998644074425002</v>
      </c>
      <c r="AN116">
        <f t="shared" si="91"/>
        <v>1384.3773397399752</v>
      </c>
      <c r="AO116">
        <f t="shared" si="92"/>
        <v>-2245.3955566467771</v>
      </c>
      <c r="AQ116">
        <f t="shared" si="78"/>
        <v>1.486988847583643</v>
      </c>
      <c r="AR116">
        <f t="shared" si="79"/>
        <v>-121.93308550185874</v>
      </c>
      <c r="AT116">
        <f t="shared" si="104"/>
        <v>-96753.973127698555</v>
      </c>
      <c r="AU116">
        <f t="shared" si="105"/>
        <v>-1106377.998038271</v>
      </c>
      <c r="AV116">
        <f t="shared" si="93"/>
        <v>-1.6580255112488642</v>
      </c>
      <c r="AW116">
        <f t="shared" si="94"/>
        <v>-258142.19658166065</v>
      </c>
      <c r="AX116">
        <f t="shared" si="95"/>
        <v>-181739.89809663393</v>
      </c>
      <c r="AY116">
        <f t="shared" si="103"/>
        <v>-2.5281669860040563</v>
      </c>
      <c r="BA116">
        <f t="shared" si="80"/>
        <v>3.5178933216591397</v>
      </c>
      <c r="BB116">
        <f t="shared" si="96"/>
        <v>10.925653311199564</v>
      </c>
      <c r="BC116">
        <f t="shared" si="97"/>
        <v>0.8701414747551921</v>
      </c>
      <c r="BD116">
        <f t="shared" si="81"/>
        <v>-130.14456586027009</v>
      </c>
      <c r="BF116">
        <f t="shared" si="82"/>
        <v>-3.4777243247988872</v>
      </c>
      <c r="BG116">
        <f t="shared" si="83"/>
        <v>-126.03423783298659</v>
      </c>
      <c r="BH116">
        <f t="shared" si="98"/>
        <v>53.965762167013409</v>
      </c>
      <c r="BI116">
        <f t="shared" si="99"/>
        <v>53.965762167013409</v>
      </c>
      <c r="BJ116">
        <f t="shared" si="84"/>
        <v>0</v>
      </c>
      <c r="BK116">
        <f t="shared" si="100"/>
        <v>0</v>
      </c>
      <c r="BM116">
        <f t="shared" si="101"/>
        <v>-14.403377635998451</v>
      </c>
      <c r="BN116">
        <f t="shared" si="85"/>
        <v>-175.88967197271651</v>
      </c>
      <c r="BQ116" s="56">
        <f t="shared" si="102"/>
        <v>27.827614111484703</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1.0004894205066426</v>
      </c>
      <c r="D117">
        <f t="shared" si="56"/>
        <v>3.1280056892911676E-2</v>
      </c>
      <c r="F117">
        <f t="shared" si="57"/>
        <v>1.238454231489087E-2</v>
      </c>
      <c r="G117">
        <f t="shared" si="58"/>
        <v>4.0331542829458313E-2</v>
      </c>
      <c r="H117">
        <f t="shared" si="59"/>
        <v>-3.1012611071705418</v>
      </c>
      <c r="J117">
        <f t="shared" si="60"/>
        <v>15</v>
      </c>
      <c r="M117">
        <f t="shared" si="61"/>
        <v>3.7978400416581681E-2</v>
      </c>
      <c r="N117">
        <f t="shared" si="62"/>
        <v>-1.5707963250000001</v>
      </c>
      <c r="O117">
        <f t="shared" si="63"/>
        <v>13.325506602090044</v>
      </c>
      <c r="P117">
        <f t="shared" si="64"/>
        <v>1.4956816600040534</v>
      </c>
      <c r="Q117">
        <f t="shared" si="65"/>
        <v>7.5565665300423008</v>
      </c>
      <c r="R117">
        <f t="shared" si="66"/>
        <v>1.4380717607391682</v>
      </c>
      <c r="S117">
        <f t="shared" si="67"/>
        <v>0.91199059311104236</v>
      </c>
      <c r="T117">
        <f t="shared" si="68"/>
        <v>-0.42268553721262436</v>
      </c>
      <c r="U117">
        <f t="shared" si="69"/>
        <v>0.99971960106732349</v>
      </c>
      <c r="V117">
        <f t="shared" si="70"/>
        <v>-2.3681724497306107E-2</v>
      </c>
      <c r="X117">
        <f t="shared" si="87"/>
        <v>-3.7680560957979532</v>
      </c>
      <c r="Y117">
        <f t="shared" si="71"/>
        <v>-123.38022847232628</v>
      </c>
      <c r="Z117">
        <f t="shared" si="88"/>
        <v>56.61977152767372</v>
      </c>
      <c r="AC117">
        <v>1</v>
      </c>
      <c r="AD117">
        <f t="shared" si="72"/>
        <v>13.287931599852001</v>
      </c>
      <c r="AE117">
        <f t="shared" si="73"/>
        <v>-3.4648572645672164E-5</v>
      </c>
      <c r="AF117">
        <f t="shared" si="74"/>
        <v>1.4628197856195E-3</v>
      </c>
      <c r="AG117">
        <f t="shared" si="89"/>
        <v>9062.5024763410966</v>
      </c>
      <c r="AH117">
        <f t="shared" si="90"/>
        <v>-898.26702394964684</v>
      </c>
      <c r="AJ117">
        <f t="shared" si="75"/>
        <v>18000</v>
      </c>
      <c r="AK117">
        <f t="shared" si="76"/>
        <v>8096.3554979475011</v>
      </c>
      <c r="AL117">
        <v>1</v>
      </c>
      <c r="AM117">
        <f t="shared" si="77"/>
        <v>7.4901066563137499</v>
      </c>
      <c r="AN117">
        <f t="shared" si="91"/>
        <v>1377.2369183945257</v>
      </c>
      <c r="AO117">
        <f t="shared" si="92"/>
        <v>-2219.2959118403733</v>
      </c>
      <c r="AQ117">
        <f t="shared" si="78"/>
        <v>1.4513788098693758</v>
      </c>
      <c r="AR117">
        <f t="shared" si="79"/>
        <v>-120.4644412191582</v>
      </c>
      <c r="AT117">
        <f t="shared" si="104"/>
        <v>-95056.111047140192</v>
      </c>
      <c r="AU117">
        <f t="shared" si="105"/>
        <v>-1093013.0225838325</v>
      </c>
      <c r="AV117">
        <f t="shared" si="93"/>
        <v>-1.6575451082288599</v>
      </c>
      <c r="AW117">
        <f t="shared" si="94"/>
        <v>-251775.86849050052</v>
      </c>
      <c r="AX117">
        <f t="shared" si="95"/>
        <v>-178621.87607227429</v>
      </c>
      <c r="AY117">
        <f t="shared" si="103"/>
        <v>-2.5245538815003012</v>
      </c>
      <c r="BA117">
        <f t="shared" si="80"/>
        <v>3.5540390709725722</v>
      </c>
      <c r="BB117">
        <f t="shared" si="96"/>
        <v>11.014443957368325</v>
      </c>
      <c r="BC117">
        <f t="shared" si="97"/>
        <v>0.86700877327144132</v>
      </c>
      <c r="BD117">
        <f t="shared" si="81"/>
        <v>-130.32405643396848</v>
      </c>
      <c r="BF117">
        <f t="shared" si="82"/>
        <v>-3.6018816216936567</v>
      </c>
      <c r="BG117">
        <f t="shared" si="83"/>
        <v>-126.22101400100804</v>
      </c>
      <c r="BH117">
        <f t="shared" si="98"/>
        <v>53.778985998991956</v>
      </c>
      <c r="BI117">
        <f t="shared" si="99"/>
        <v>53.778985998991956</v>
      </c>
      <c r="BJ117">
        <f t="shared" si="84"/>
        <v>0</v>
      </c>
      <c r="BK117">
        <f t="shared" si="100"/>
        <v>0</v>
      </c>
      <c r="BM117">
        <f t="shared" si="101"/>
        <v>-14.616325579061982</v>
      </c>
      <c r="BN117">
        <f t="shared" si="85"/>
        <v>-175.89695756703958</v>
      </c>
      <c r="BQ117" s="56">
        <f t="shared" si="102"/>
        <v>27.916404757653464</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1.0005012818434202</v>
      </c>
      <c r="D118">
        <f t="shared" si="56"/>
        <v>3.1656674811168573E-2</v>
      </c>
      <c r="F118">
        <f t="shared" si="57"/>
        <v>1.2088098787806666E-2</v>
      </c>
      <c r="G118">
        <f t="shared" si="58"/>
        <v>3.9840173109593285E-2</v>
      </c>
      <c r="H118">
        <f t="shared" si="59"/>
        <v>-3.101752476890407</v>
      </c>
      <c r="J118">
        <f t="shared" si="60"/>
        <v>15</v>
      </c>
      <c r="M118">
        <f t="shared" si="61"/>
        <v>3.752627660209857E-2</v>
      </c>
      <c r="N118">
        <f t="shared" si="62"/>
        <v>-1.5707963250000001</v>
      </c>
      <c r="O118">
        <f t="shared" si="63"/>
        <v>13.485156081075035</v>
      </c>
      <c r="P118">
        <f t="shared" si="64"/>
        <v>1.4965725819207503</v>
      </c>
      <c r="Q118">
        <f t="shared" si="65"/>
        <v>7.6460244260883341</v>
      </c>
      <c r="R118">
        <f t="shared" si="66"/>
        <v>1.4396336487624315</v>
      </c>
      <c r="S118">
        <f t="shared" si="67"/>
        <v>0.91013616803331321</v>
      </c>
      <c r="T118">
        <f t="shared" si="68"/>
        <v>-0.42718372071198379</v>
      </c>
      <c r="U118">
        <f t="shared" si="69"/>
        <v>0.99971280669205498</v>
      </c>
      <c r="V118">
        <f t="shared" si="70"/>
        <v>-2.3966937879671815E-2</v>
      </c>
      <c r="X118">
        <f t="shared" si="87"/>
        <v>-3.8944865651836098</v>
      </c>
      <c r="Y118">
        <f t="shared" si="71"/>
        <v>-123.5203360619615</v>
      </c>
      <c r="Z118">
        <f t="shared" si="88"/>
        <v>56.479663938038499</v>
      </c>
      <c r="AC118">
        <v>1</v>
      </c>
      <c r="AD118">
        <f t="shared" si="72"/>
        <v>13.448027161296</v>
      </c>
      <c r="AE118">
        <f t="shared" si="73"/>
        <v>-3.5488507561019421E-5</v>
      </c>
      <c r="AF118">
        <f t="shared" si="74"/>
        <v>1.4804441203859998E-3</v>
      </c>
      <c r="AG118">
        <f t="shared" si="89"/>
        <v>9062.3792941340143</v>
      </c>
      <c r="AH118">
        <f t="shared" si="90"/>
        <v>-892.71205707927311</v>
      </c>
      <c r="AJ118">
        <f t="shared" si="75"/>
        <v>18000</v>
      </c>
      <c r="AK118">
        <f t="shared" si="76"/>
        <v>8193.9019497300014</v>
      </c>
      <c r="AL118">
        <v>1</v>
      </c>
      <c r="AM118">
        <f t="shared" si="77"/>
        <v>7.5803489051850006</v>
      </c>
      <c r="AN118">
        <f t="shared" si="91"/>
        <v>1370.3441745465745</v>
      </c>
      <c r="AO118">
        <f t="shared" si="92"/>
        <v>-2193.7850135207691</v>
      </c>
      <c r="AQ118">
        <f t="shared" si="78"/>
        <v>1.4170327334561428</v>
      </c>
      <c r="AR118">
        <f t="shared" si="79"/>
        <v>-119.03074961031599</v>
      </c>
      <c r="AT118">
        <f t="shared" si="104"/>
        <v>-93418.497237530013</v>
      </c>
      <c r="AU118">
        <f t="shared" si="105"/>
        <v>-1079966.8028402105</v>
      </c>
      <c r="AV118">
        <f t="shared" si="93"/>
        <v>-1.6570828099904049</v>
      </c>
      <c r="AW118">
        <f t="shared" si="94"/>
        <v>-245629.80852130253</v>
      </c>
      <c r="AX118">
        <f t="shared" si="95"/>
        <v>-175610.21552310354</v>
      </c>
      <c r="AY118">
        <f t="shared" si="103"/>
        <v>-2.5209110277091948</v>
      </c>
      <c r="BA118">
        <f t="shared" si="80"/>
        <v>3.5900140628177244</v>
      </c>
      <c r="BB118">
        <f t="shared" si="96"/>
        <v>11.101922996035329</v>
      </c>
      <c r="BC118">
        <f t="shared" si="97"/>
        <v>0.86382821771878993</v>
      </c>
      <c r="BD118">
        <f t="shared" si="81"/>
        <v>-130.50628884385054</v>
      </c>
      <c r="BF118">
        <f t="shared" si="82"/>
        <v>-3.7247388242517077</v>
      </c>
      <c r="BG118">
        <f t="shared" si="83"/>
        <v>-126.40982120482128</v>
      </c>
      <c r="BH118">
        <f t="shared" si="98"/>
        <v>53.590178795178716</v>
      </c>
      <c r="BI118">
        <f t="shared" si="99"/>
        <v>53.590178795178716</v>
      </c>
      <c r="BJ118">
        <f t="shared" si="84"/>
        <v>0</v>
      </c>
      <c r="BK118">
        <f t="shared" si="100"/>
        <v>0</v>
      </c>
      <c r="BM118">
        <f t="shared" si="101"/>
        <v>-14.826661820287034</v>
      </c>
      <c r="BN118">
        <f t="shared" si="85"/>
        <v>-175.90353236097076</v>
      </c>
      <c r="BQ118" s="56">
        <f t="shared" si="102"/>
        <v>28.003883796320466</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1.00051328508898</v>
      </c>
      <c r="D119">
        <f t="shared" si="56"/>
        <v>3.2033283746206682E-2</v>
      </c>
      <c r="F119">
        <f t="shared" si="57"/>
        <v>1.180221086655471E-2</v>
      </c>
      <c r="G119">
        <f t="shared" si="58"/>
        <v>3.9360760146294749E-2</v>
      </c>
      <c r="H119">
        <f t="shared" si="59"/>
        <v>-3.1022318898537056</v>
      </c>
      <c r="J119">
        <f t="shared" si="60"/>
        <v>15</v>
      </c>
      <c r="M119">
        <f t="shared" si="61"/>
        <v>3.7084790995015056E-2</v>
      </c>
      <c r="N119">
        <f t="shared" si="62"/>
        <v>-1.5707963250000001</v>
      </c>
      <c r="O119">
        <f t="shared" si="63"/>
        <v>13.64481601331263</v>
      </c>
      <c r="P119">
        <f t="shared" si="64"/>
        <v>1.4974426549066124</v>
      </c>
      <c r="Q119">
        <f t="shared" si="65"/>
        <v>7.7355005431249246</v>
      </c>
      <c r="R119">
        <f t="shared" si="66"/>
        <v>1.4411594078875241</v>
      </c>
      <c r="S119">
        <f t="shared" si="67"/>
        <v>0.9082710034603203</v>
      </c>
      <c r="T119">
        <f t="shared" si="68"/>
        <v>-0.43166355806931617</v>
      </c>
      <c r="U119">
        <f t="shared" si="69"/>
        <v>0.99970593108804828</v>
      </c>
      <c r="V119">
        <f t="shared" si="70"/>
        <v>-2.4252147362082848E-2</v>
      </c>
      <c r="X119">
        <f t="shared" si="87"/>
        <v>-4.0196570498528841</v>
      </c>
      <c r="Y119">
        <f t="shared" si="71"/>
        <v>-123.66197230377939</v>
      </c>
      <c r="Z119">
        <f t="shared" si="88"/>
        <v>56.338027696220607</v>
      </c>
      <c r="AC119">
        <v>1</v>
      </c>
      <c r="AD119">
        <f t="shared" si="72"/>
        <v>13.608122722740001</v>
      </c>
      <c r="AE119">
        <f t="shared" si="73"/>
        <v>-3.6338501577149284E-5</v>
      </c>
      <c r="AF119">
        <f t="shared" si="74"/>
        <v>1.4980684551525001E-3</v>
      </c>
      <c r="AG119">
        <f t="shared" si="89"/>
        <v>9062.25464009998</v>
      </c>
      <c r="AH119">
        <f t="shared" si="90"/>
        <v>-887.34847193380142</v>
      </c>
      <c r="AJ119">
        <f t="shared" si="75"/>
        <v>18000</v>
      </c>
      <c r="AK119">
        <f t="shared" si="76"/>
        <v>8291.4484015124999</v>
      </c>
      <c r="AL119">
        <v>1</v>
      </c>
      <c r="AM119">
        <f t="shared" si="77"/>
        <v>7.6705911540562512</v>
      </c>
      <c r="AN119">
        <f t="shared" si="91"/>
        <v>1363.6878490408571</v>
      </c>
      <c r="AO119">
        <f t="shared" si="92"/>
        <v>-2168.8435502342959</v>
      </c>
      <c r="AQ119">
        <f t="shared" si="78"/>
        <v>1.3838915029061722</v>
      </c>
      <c r="AR119">
        <f t="shared" si="79"/>
        <v>-117.63077774702464</v>
      </c>
      <c r="AT119">
        <f t="shared" si="104"/>
        <v>-91838.313692600539</v>
      </c>
      <c r="AU119">
        <f t="shared" si="105"/>
        <v>-1067228.0554669693</v>
      </c>
      <c r="AV119">
        <f t="shared" si="93"/>
        <v>-1.6566379828955049</v>
      </c>
      <c r="AW119">
        <f t="shared" si="94"/>
        <v>-239694.03621601855</v>
      </c>
      <c r="AX119">
        <f t="shared" si="95"/>
        <v>-172699.7234054211</v>
      </c>
      <c r="AY119">
        <f t="shared" si="103"/>
        <v>-2.5172399169556829</v>
      </c>
      <c r="BA119">
        <f t="shared" si="80"/>
        <v>3.6258168553703518</v>
      </c>
      <c r="BB119">
        <f t="shared" si="96"/>
        <v>11.188117270916145</v>
      </c>
      <c r="BC119">
        <f t="shared" si="97"/>
        <v>0.86060193406017804</v>
      </c>
      <c r="BD119">
        <f t="shared" si="81"/>
        <v>-130.69114128121225</v>
      </c>
      <c r="BF119">
        <f t="shared" si="82"/>
        <v>-3.8463329585163946</v>
      </c>
      <c r="BG119">
        <f t="shared" si="83"/>
        <v>-126.60056387912599</v>
      </c>
      <c r="BH119">
        <f t="shared" si="98"/>
        <v>53.399436120874014</v>
      </c>
      <c r="BI119">
        <f t="shared" si="99"/>
        <v>53.399436120874014</v>
      </c>
      <c r="BJ119">
        <f t="shared" si="84"/>
        <v>0</v>
      </c>
      <c r="BK119">
        <f t="shared" si="100"/>
        <v>0</v>
      </c>
      <c r="BM119">
        <f t="shared" si="101"/>
        <v>-15.034450229432538</v>
      </c>
      <c r="BN119">
        <f t="shared" si="85"/>
        <v>-175.90942259791376</v>
      </c>
      <c r="BQ119" s="56">
        <f t="shared" si="102"/>
        <v>28.09007807120128</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1.0005254302382145</v>
      </c>
      <c r="D120">
        <f t="shared" si="56"/>
        <v>3.240988359151914E-2</v>
      </c>
      <c r="F120">
        <f t="shared" si="57"/>
        <v>1.1526381573437848E-2</v>
      </c>
      <c r="G120">
        <f t="shared" si="58"/>
        <v>3.8892868464334471E-2</v>
      </c>
      <c r="H120">
        <f t="shared" si="59"/>
        <v>-3.1026997815356658</v>
      </c>
      <c r="J120">
        <f t="shared" si="60"/>
        <v>15</v>
      </c>
      <c r="M120">
        <f t="shared" si="61"/>
        <v>3.665357249507302E-2</v>
      </c>
      <c r="N120">
        <f t="shared" si="62"/>
        <v>-1.5707963250000001</v>
      </c>
      <c r="O120">
        <f t="shared" si="63"/>
        <v>13.804486036102128</v>
      </c>
      <c r="P120">
        <f t="shared" si="64"/>
        <v>1.4982926010703375</v>
      </c>
      <c r="Q120">
        <f t="shared" si="65"/>
        <v>7.8249942560998242</v>
      </c>
      <c r="R120">
        <f t="shared" si="66"/>
        <v>1.4426502704942299</v>
      </c>
      <c r="S120">
        <f t="shared" si="67"/>
        <v>0.90639538917539331</v>
      </c>
      <c r="T120">
        <f t="shared" si="68"/>
        <v>-0.43612498258593513</v>
      </c>
      <c r="U120">
        <f t="shared" si="69"/>
        <v>0.99969897426033594</v>
      </c>
      <c r="V120">
        <f t="shared" si="70"/>
        <v>-2.4537352898219737E-2</v>
      </c>
      <c r="X120">
        <f t="shared" si="87"/>
        <v>-4.1436020677618588</v>
      </c>
      <c r="Y120">
        <f t="shared" si="71"/>
        <v>-123.8050463466268</v>
      </c>
      <c r="Z120">
        <f t="shared" si="88"/>
        <v>56.194953653373204</v>
      </c>
      <c r="AC120">
        <v>1</v>
      </c>
      <c r="AD120">
        <f t="shared" si="72"/>
        <v>13.768218284184</v>
      </c>
      <c r="AE120">
        <f t="shared" si="73"/>
        <v>-3.7198554694061739E-5</v>
      </c>
      <c r="AF120">
        <f t="shared" si="74"/>
        <v>1.5156927899189999E-3</v>
      </c>
      <c r="AG120">
        <f t="shared" si="89"/>
        <v>9062.1285143606055</v>
      </c>
      <c r="AH120">
        <f t="shared" si="90"/>
        <v>-882.16958745150146</v>
      </c>
      <c r="AJ120">
        <f t="shared" si="75"/>
        <v>18000</v>
      </c>
      <c r="AK120">
        <f t="shared" si="76"/>
        <v>8388.994853295002</v>
      </c>
      <c r="AL120">
        <v>1</v>
      </c>
      <c r="AM120">
        <f t="shared" si="77"/>
        <v>7.7608334029275001</v>
      </c>
      <c r="AN120">
        <f t="shared" si="91"/>
        <v>1357.2573116968747</v>
      </c>
      <c r="AO120">
        <f t="shared" si="92"/>
        <v>-2144.4530276896858</v>
      </c>
      <c r="AQ120">
        <f t="shared" si="78"/>
        <v>1.35189941868325</v>
      </c>
      <c r="AR120">
        <f t="shared" si="79"/>
        <v>-116.2633500067595</v>
      </c>
      <c r="AT120">
        <f t="shared" si="104"/>
        <v>-90312.90524059553</v>
      </c>
      <c r="AU120">
        <f t="shared" si="105"/>
        <v>-1054786.0238237982</v>
      </c>
      <c r="AV120">
        <f t="shared" si="93"/>
        <v>-1.6562100224612915</v>
      </c>
      <c r="AW120">
        <f t="shared" si="94"/>
        <v>-233959.12642525684</v>
      </c>
      <c r="AX120">
        <f t="shared" si="95"/>
        <v>-169885.52764477348</v>
      </c>
      <c r="AY120">
        <f t="shared" si="103"/>
        <v>-2.5135419759215729</v>
      </c>
      <c r="BA120">
        <f t="shared" si="80"/>
        <v>3.6614460596812535</v>
      </c>
      <c r="BB120">
        <f t="shared" si="96"/>
        <v>11.273052810121943</v>
      </c>
      <c r="BC120">
        <f t="shared" si="97"/>
        <v>0.85733195346028146</v>
      </c>
      <c r="BD120">
        <f t="shared" si="81"/>
        <v>-130.87849736889007</v>
      </c>
      <c r="BF120">
        <f t="shared" si="82"/>
        <v>-3.9666995278217061</v>
      </c>
      <c r="BG120">
        <f t="shared" si="83"/>
        <v>-126.79315060375373</v>
      </c>
      <c r="BH120">
        <f t="shared" si="98"/>
        <v>53.20684939624627</v>
      </c>
      <c r="BI120">
        <f t="shared" si="99"/>
        <v>53.20684939624627</v>
      </c>
      <c r="BJ120">
        <f t="shared" si="84"/>
        <v>0</v>
      </c>
      <c r="BK120">
        <f t="shared" si="100"/>
        <v>0</v>
      </c>
      <c r="BM120">
        <f t="shared" si="101"/>
        <v>-15.239752337943649</v>
      </c>
      <c r="BN120">
        <f t="shared" si="85"/>
        <v>-175.91465323486366</v>
      </c>
      <c r="BQ120" s="56">
        <f t="shared" si="102"/>
        <v>28.175013610407081</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1.0005377172859562</v>
      </c>
      <c r="D121">
        <f t="shared" si="56"/>
        <v>3.2786474240614517E-2</v>
      </c>
      <c r="F121">
        <f t="shared" si="57"/>
        <v>1.1260142934638669E-2</v>
      </c>
      <c r="G121">
        <f t="shared" si="58"/>
        <v>3.8436083670124438E-2</v>
      </c>
      <c r="H121">
        <f t="shared" si="59"/>
        <v>-3.1031565663298757</v>
      </c>
      <c r="J121">
        <f t="shared" si="60"/>
        <v>15</v>
      </c>
      <c r="M121">
        <f t="shared" si="61"/>
        <v>3.6232267064095172E-2</v>
      </c>
      <c r="N121">
        <f t="shared" si="62"/>
        <v>-1.5707963250000001</v>
      </c>
      <c r="O121">
        <f t="shared" si="63"/>
        <v>13.964165803309292</v>
      </c>
      <c r="P121">
        <f t="shared" si="64"/>
        <v>1.4991231096109456</v>
      </c>
      <c r="Q121">
        <f t="shared" si="65"/>
        <v>7.9145049681118511</v>
      </c>
      <c r="R121">
        <f t="shared" si="66"/>
        <v>1.444107413848021</v>
      </c>
      <c r="S121">
        <f t="shared" si="67"/>
        <v>0.90450961307681854</v>
      </c>
      <c r="T121">
        <f t="shared" si="68"/>
        <v>-0.44056793104215036</v>
      </c>
      <c r="U121">
        <f t="shared" si="69"/>
        <v>0.99969193621400831</v>
      </c>
      <c r="V121">
        <f t="shared" si="70"/>
        <v>-2.482255444176687E-2</v>
      </c>
      <c r="X121">
        <f t="shared" si="87"/>
        <v>-4.266354702791844</v>
      </c>
      <c r="Y121">
        <f t="shared" si="71"/>
        <v>-123.94947137419553</v>
      </c>
      <c r="Z121">
        <f t="shared" si="88"/>
        <v>56.050528625804475</v>
      </c>
      <c r="AC121">
        <v>1</v>
      </c>
      <c r="AD121">
        <f t="shared" si="72"/>
        <v>13.928313845628001</v>
      </c>
      <c r="AE121">
        <f t="shared" si="73"/>
        <v>-3.8068666911756792E-5</v>
      </c>
      <c r="AF121">
        <f t="shared" si="74"/>
        <v>1.5333171246855E-3</v>
      </c>
      <c r="AG121">
        <f t="shared" si="89"/>
        <v>9062.0009170389239</v>
      </c>
      <c r="AH121">
        <f t="shared" si="90"/>
        <v>-877.16902968827071</v>
      </c>
      <c r="AJ121">
        <f t="shared" si="75"/>
        <v>18000</v>
      </c>
      <c r="AK121">
        <f t="shared" si="76"/>
        <v>8486.5413050775005</v>
      </c>
      <c r="AL121">
        <v>1</v>
      </c>
      <c r="AM121">
        <f t="shared" si="77"/>
        <v>7.8510756517987499</v>
      </c>
      <c r="AN121">
        <f t="shared" si="91"/>
        <v>1351.0425198517191</v>
      </c>
      <c r="AO121">
        <f t="shared" si="92"/>
        <v>-2120.5957270751628</v>
      </c>
      <c r="AQ121">
        <f t="shared" si="78"/>
        <v>1.321003963011889</v>
      </c>
      <c r="AR121">
        <f t="shared" si="79"/>
        <v>-114.92734478203434</v>
      </c>
      <c r="AT121">
        <f t="shared" si="104"/>
        <v>-88839.768382880604</v>
      </c>
      <c r="AU121">
        <f t="shared" si="105"/>
        <v>-1042630.4475720932</v>
      </c>
      <c r="AV121">
        <f t="shared" si="93"/>
        <v>-1.6557983517055839</v>
      </c>
      <c r="AW121">
        <f t="shared" si="94"/>
        <v>-228416.17288353774</v>
      </c>
      <c r="AX121">
        <f t="shared" si="95"/>
        <v>-167163.05351608561</v>
      </c>
      <c r="AY121">
        <f t="shared" si="103"/>
        <v>-2.5098185692208235</v>
      </c>
      <c r="BA121">
        <f t="shared" si="80"/>
        <v>3.6969003383428669</v>
      </c>
      <c r="BB121">
        <f t="shared" si="96"/>
        <v>11.356754858953867</v>
      </c>
      <c r="BC121">
        <f t="shared" si="97"/>
        <v>0.8540202175152396</v>
      </c>
      <c r="BD121">
        <f t="shared" si="81"/>
        <v>-131.06824586161954</v>
      </c>
      <c r="BF121">
        <f t="shared" si="82"/>
        <v>-4.0858725937557292</v>
      </c>
      <c r="BG121">
        <f t="shared" si="83"/>
        <v>-126.98749388254514</v>
      </c>
      <c r="BH121">
        <f t="shared" si="98"/>
        <v>53.012506117454862</v>
      </c>
      <c r="BI121">
        <f t="shared" si="99"/>
        <v>53.012506117454862</v>
      </c>
      <c r="BJ121">
        <f t="shared" si="84"/>
        <v>0</v>
      </c>
      <c r="BK121">
        <f t="shared" si="100"/>
        <v>0</v>
      </c>
      <c r="BM121">
        <f t="shared" si="101"/>
        <v>-15.442627452709596</v>
      </c>
      <c r="BN121">
        <f t="shared" si="85"/>
        <v>-175.91924802092561</v>
      </c>
      <c r="BQ121" s="56">
        <f t="shared" si="102"/>
        <v>28.258715659239005</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1.0005501462269775</v>
      </c>
      <c r="D122">
        <f t="shared" si="56"/>
        <v>3.3163055587017043E-2</v>
      </c>
      <c r="F122">
        <f t="shared" si="57"/>
        <v>1.1003053966075718E-2</v>
      </c>
      <c r="G122">
        <f t="shared" si="58"/>
        <v>3.7990011181174357E-2</v>
      </c>
      <c r="H122">
        <f t="shared" si="59"/>
        <v>-3.1036026388188258</v>
      </c>
      <c r="J122">
        <f t="shared" si="60"/>
        <v>15</v>
      </c>
      <c r="M122">
        <f t="shared" si="61"/>
        <v>3.5820536756548636E-2</v>
      </c>
      <c r="N122">
        <f t="shared" si="62"/>
        <v>-1.5707963250000001</v>
      </c>
      <c r="O122">
        <f t="shared" si="63"/>
        <v>14.123854984432361</v>
      </c>
      <c r="P122">
        <f t="shared" si="64"/>
        <v>1.4999348386683022</v>
      </c>
      <c r="Q122">
        <f t="shared" si="65"/>
        <v>8.0040321088499997</v>
      </c>
      <c r="R122">
        <f t="shared" si="66"/>
        <v>1.4455319631302046</v>
      </c>
      <c r="S122">
        <f t="shared" si="67"/>
        <v>0.90261396110225178</v>
      </c>
      <c r="T122">
        <f t="shared" si="68"/>
        <v>-0.44499234365840229</v>
      </c>
      <c r="U122">
        <f t="shared" si="69"/>
        <v>0.99968481695421585</v>
      </c>
      <c r="V122">
        <f t="shared" si="70"/>
        <v>-2.5107751946412522E-2</v>
      </c>
      <c r="X122">
        <f t="shared" si="87"/>
        <v>-4.3879466806742515</v>
      </c>
      <c r="Y122">
        <f t="shared" si="71"/>
        <v>-124.09516439595087</v>
      </c>
      <c r="Z122">
        <f t="shared" si="88"/>
        <v>55.904835604049126</v>
      </c>
      <c r="AC122">
        <v>1</v>
      </c>
      <c r="AD122">
        <f t="shared" si="72"/>
        <v>14.088409407072</v>
      </c>
      <c r="AE122">
        <f t="shared" si="73"/>
        <v>-3.8948838230234464E-5</v>
      </c>
      <c r="AF122">
        <f t="shared" si="74"/>
        <v>1.5509414594519998E-3</v>
      </c>
      <c r="AG122">
        <f t="shared" si="89"/>
        <v>9061.8718482594122</v>
      </c>
      <c r="AH122">
        <f t="shared" si="90"/>
        <v>-872.34071436778447</v>
      </c>
      <c r="AJ122">
        <f t="shared" si="75"/>
        <v>18000</v>
      </c>
      <c r="AK122">
        <f t="shared" si="76"/>
        <v>8584.0877568600008</v>
      </c>
      <c r="AL122">
        <v>1</v>
      </c>
      <c r="AM122">
        <f t="shared" si="77"/>
        <v>7.9413179006700005</v>
      </c>
      <c r="AN122">
        <f t="shared" si="91"/>
        <v>1345.0339800377001</v>
      </c>
      <c r="AO122">
        <f t="shared" si="92"/>
        <v>-2097.2546658228021</v>
      </c>
      <c r="AQ122">
        <f t="shared" si="78"/>
        <v>1.2911555842479019</v>
      </c>
      <c r="AR122">
        <f t="shared" si="79"/>
        <v>-113.62169141381537</v>
      </c>
      <c r="AT122">
        <f t="shared" si="104"/>
        <v>-87416.541014984672</v>
      </c>
      <c r="AU122">
        <f t="shared" si="105"/>
        <v>-1030751.5343591945</v>
      </c>
      <c r="AV122">
        <f t="shared" si="93"/>
        <v>-1.6554024196036126</v>
      </c>
      <c r="AW122">
        <f t="shared" si="94"/>
        <v>-223056.7545229393</v>
      </c>
      <c r="AX122">
        <f t="shared" si="95"/>
        <v>-164528.00202079819</v>
      </c>
      <c r="AY122">
        <f t="shared" si="103"/>
        <v>-2.5060710027401982</v>
      </c>
      <c r="BA122">
        <f t="shared" si="80"/>
        <v>3.7321784042258166</v>
      </c>
      <c r="BB122">
        <f t="shared" si="96"/>
        <v>11.439247911129955</v>
      </c>
      <c r="BC122">
        <f t="shared" si="97"/>
        <v>0.85066858313658567</v>
      </c>
      <c r="BD122">
        <f t="shared" si="81"/>
        <v>-131.26028036620681</v>
      </c>
      <c r="BF122">
        <f t="shared" si="82"/>
        <v>-4.2038848518038865</v>
      </c>
      <c r="BG122">
        <f t="shared" si="83"/>
        <v>-127.18350993631849</v>
      </c>
      <c r="BH122">
        <f t="shared" si="98"/>
        <v>52.816490063681513</v>
      </c>
      <c r="BI122">
        <f t="shared" si="99"/>
        <v>52.816490063681513</v>
      </c>
      <c r="BJ122">
        <f t="shared" si="84"/>
        <v>0</v>
      </c>
      <c r="BK122">
        <f t="shared" si="100"/>
        <v>0</v>
      </c>
      <c r="BM122">
        <f t="shared" si="101"/>
        <v>-15.643132762933842</v>
      </c>
      <c r="BN122">
        <f t="shared" si="85"/>
        <v>-175.92322957011172</v>
      </c>
      <c r="BQ122" s="56">
        <f t="shared" si="102"/>
        <v>28.341208711415092</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1.0005627170559905</v>
      </c>
      <c r="D123">
        <f t="shared" si="56"/>
        <v>3.3539627524266757E-2</v>
      </c>
      <c r="F123">
        <f t="shared" si="57"/>
        <v>1.0754698821060987E-2</v>
      </c>
      <c r="G123">
        <f t="shared" si="58"/>
        <v>3.755427504697665E-2</v>
      </c>
      <c r="H123">
        <f t="shared" si="59"/>
        <v>-3.1040383749530234</v>
      </c>
      <c r="J123">
        <f t="shared" si="60"/>
        <v>15</v>
      </c>
      <c r="M123">
        <f t="shared" si="61"/>
        <v>3.5418058815463817E-2</v>
      </c>
      <c r="N123">
        <f t="shared" si="62"/>
        <v>-1.5707963250000001</v>
      </c>
      <c r="O123">
        <f t="shared" si="63"/>
        <v>14.283553263730465</v>
      </c>
      <c r="P123">
        <f t="shared" si="64"/>
        <v>1.5007284170503727</v>
      </c>
      <c r="Q123">
        <f t="shared" si="65"/>
        <v>8.093575133134868</v>
      </c>
      <c r="R123">
        <f t="shared" si="66"/>
        <v>1.4469249942714282</v>
      </c>
      <c r="S123">
        <f t="shared" si="67"/>
        <v>0.90070871715600476</v>
      </c>
      <c r="T123">
        <f t="shared" si="68"/>
        <v>-0.4493981640555515</v>
      </c>
      <c r="U123">
        <f t="shared" si="69"/>
        <v>0.99967761648616782</v>
      </c>
      <c r="V123">
        <f t="shared" si="70"/>
        <v>-2.539294536584891E-2</v>
      </c>
      <c r="X123">
        <f t="shared" si="87"/>
        <v>-4.5084084399998581</v>
      </c>
      <c r="Y123">
        <f t="shared" si="71"/>
        <v>-124.24204605110216</v>
      </c>
      <c r="Z123">
        <f t="shared" si="88"/>
        <v>55.757953948897836</v>
      </c>
      <c r="AC123">
        <v>1</v>
      </c>
      <c r="AD123">
        <f t="shared" si="72"/>
        <v>14.248504968516002</v>
      </c>
      <c r="AE123">
        <f t="shared" si="73"/>
        <v>-3.9839068649494729E-5</v>
      </c>
      <c r="AF123">
        <f t="shared" si="74"/>
        <v>1.5685657942185001E-3</v>
      </c>
      <c r="AG123">
        <f t="shared" si="89"/>
        <v>9061.7413081479608</v>
      </c>
      <c r="AH123">
        <f t="shared" si="90"/>
        <v>-867.67883060803297</v>
      </c>
      <c r="AJ123">
        <f t="shared" si="75"/>
        <v>18000</v>
      </c>
      <c r="AK123">
        <f t="shared" si="76"/>
        <v>8681.6342086425011</v>
      </c>
      <c r="AL123">
        <v>1</v>
      </c>
      <c r="AM123">
        <f t="shared" si="77"/>
        <v>8.0315601495412512</v>
      </c>
      <c r="AN123">
        <f t="shared" si="91"/>
        <v>1339.2227125283644</v>
      </c>
      <c r="AO123">
        <f t="shared" si="92"/>
        <v>-2074.4135606608475</v>
      </c>
      <c r="AQ123">
        <f t="shared" si="78"/>
        <v>1.2623074981065388</v>
      </c>
      <c r="AR123">
        <f t="shared" si="79"/>
        <v>-112.34536733148195</v>
      </c>
      <c r="AT123">
        <f t="shared" si="104"/>
        <v>-86040.992951233246</v>
      </c>
      <c r="AU123">
        <f t="shared" si="105"/>
        <v>-1019139.9334205713</v>
      </c>
      <c r="AV123">
        <f t="shared" si="93"/>
        <v>-1.6550216996473066</v>
      </c>
      <c r="AW123">
        <f t="shared" si="94"/>
        <v>-217872.90429401546</v>
      </c>
      <c r="AX123">
        <f t="shared" si="95"/>
        <v>-161976.33007147757</v>
      </c>
      <c r="AY123">
        <f t="shared" si="103"/>
        <v>-2.5023005267630403</v>
      </c>
      <c r="BA123">
        <f t="shared" si="80"/>
        <v>3.7672790192794463</v>
      </c>
      <c r="BB123">
        <f t="shared" si="96"/>
        <v>11.520555738527236</v>
      </c>
      <c r="BC123">
        <f t="shared" si="97"/>
        <v>0.84727882711573366</v>
      </c>
      <c r="BD123">
        <f t="shared" si="81"/>
        <v>-131.45449908000262</v>
      </c>
      <c r="BF123">
        <f t="shared" si="82"/>
        <v>-4.3207677020870001</v>
      </c>
      <c r="BG123">
        <f t="shared" si="83"/>
        <v>-127.38111850890158</v>
      </c>
      <c r="BH123">
        <f t="shared" si="98"/>
        <v>52.618881491098421</v>
      </c>
      <c r="BI123">
        <f t="shared" si="99"/>
        <v>52.618881491098421</v>
      </c>
      <c r="BJ123">
        <f t="shared" si="84"/>
        <v>0</v>
      </c>
      <c r="BK123">
        <f t="shared" si="100"/>
        <v>0</v>
      </c>
      <c r="BM123">
        <f t="shared" si="101"/>
        <v>-15.841323440614234</v>
      </c>
      <c r="BN123">
        <f t="shared" si="85"/>
        <v>-175.92661942889899</v>
      </c>
      <c r="BQ123" s="56">
        <f t="shared" si="102"/>
        <v>28.422516538812374</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1.0005754297676472</v>
      </c>
      <c r="D124">
        <f t="shared" si="56"/>
        <v>3.3916189945919682E-2</v>
      </c>
      <c r="F124">
        <f t="shared" si="57"/>
        <v>1.0514685085030407E-2</v>
      </c>
      <c r="G124">
        <f t="shared" si="58"/>
        <v>3.712851685368878E-2</v>
      </c>
      <c r="H124">
        <f t="shared" si="59"/>
        <v>-3.1044641331463114</v>
      </c>
      <c r="J124">
        <f t="shared" si="60"/>
        <v>15</v>
      </c>
      <c r="M124">
        <f t="shared" si="61"/>
        <v>3.5024524828625336E-2</v>
      </c>
      <c r="N124">
        <f t="shared" si="62"/>
        <v>-1.5707963250000001</v>
      </c>
      <c r="O124">
        <f t="shared" si="63"/>
        <v>14.443260339409646</v>
      </c>
      <c r="P124">
        <f t="shared" si="64"/>
        <v>1.501504445846662</v>
      </c>
      <c r="Q124">
        <f t="shared" si="65"/>
        <v>8.1831335195546604</v>
      </c>
      <c r="R124">
        <f t="shared" si="66"/>
        <v>1.4482875366031904</v>
      </c>
      <c r="S124">
        <f t="shared" si="67"/>
        <v>0.89879416303919191</v>
      </c>
      <c r="T124">
        <f t="shared" si="68"/>
        <v>-0.45378533921437303</v>
      </c>
      <c r="U124">
        <f t="shared" si="69"/>
        <v>0.99967033481513301</v>
      </c>
      <c r="V124">
        <f t="shared" si="70"/>
        <v>-2.5678134653772239E-2</v>
      </c>
      <c r="X124">
        <f t="shared" si="87"/>
        <v>-4.627769198690193</v>
      </c>
      <c r="Y124">
        <f t="shared" si="71"/>
        <v>-124.39004042467542</v>
      </c>
      <c r="Z124">
        <f t="shared" si="88"/>
        <v>55.609959575324581</v>
      </c>
      <c r="AC124">
        <v>1</v>
      </c>
      <c r="AD124">
        <f t="shared" si="72"/>
        <v>14.408600529960001</v>
      </c>
      <c r="AE124">
        <f t="shared" si="73"/>
        <v>-4.0739358169537598E-5</v>
      </c>
      <c r="AF124">
        <f t="shared" si="74"/>
        <v>1.5861901289850001E-3</v>
      </c>
      <c r="AG124">
        <f t="shared" si="89"/>
        <v>9061.6092968319026</v>
      </c>
      <c r="AH124">
        <f t="shared" si="90"/>
        <v>-863.17782573276509</v>
      </c>
      <c r="AJ124">
        <f t="shared" si="75"/>
        <v>18000</v>
      </c>
      <c r="AK124">
        <f t="shared" si="76"/>
        <v>8779.1806604250014</v>
      </c>
      <c r="AL124">
        <v>1</v>
      </c>
      <c r="AM124">
        <f t="shared" si="77"/>
        <v>8.1218023984125001</v>
      </c>
      <c r="AN124">
        <f t="shared" si="91"/>
        <v>1333.6002185115763</v>
      </c>
      <c r="AO124">
        <f t="shared" si="92"/>
        <v>-2052.0567928057526</v>
      </c>
      <c r="AQ124">
        <f t="shared" si="78"/>
        <v>1.2344155042587335</v>
      </c>
      <c r="AR124">
        <f t="shared" si="79"/>
        <v>-111.09739538328601</v>
      </c>
      <c r="AT124">
        <f t="shared" si="104"/>
        <v>-84711.017181973773</v>
      </c>
      <c r="AU124">
        <f t="shared" si="105"/>
        <v>-1007786.7109500112</v>
      </c>
      <c r="AV124">
        <f t="shared" si="93"/>
        <v>-1.6546556884992958</v>
      </c>
      <c r="AW124">
        <f t="shared" si="94"/>
        <v>-212857.08028442226</v>
      </c>
      <c r="AX124">
        <f t="shared" si="95"/>
        <v>-159504.23231423451</v>
      </c>
      <c r="AY124">
        <f t="shared" si="103"/>
        <v>-2.4985083388924085</v>
      </c>
      <c r="BA124">
        <f t="shared" si="80"/>
        <v>3.8022009933909775</v>
      </c>
      <c r="BB124">
        <f t="shared" si="96"/>
        <v>11.60070141951733</v>
      </c>
      <c r="BC124">
        <f t="shared" si="97"/>
        <v>0.84385265039311275</v>
      </c>
      <c r="BD124">
        <f t="shared" si="81"/>
        <v>-131.65080454629907</v>
      </c>
      <c r="BF124">
        <f t="shared" si="82"/>
        <v>-4.4365513155720286</v>
      </c>
      <c r="BG124">
        <f t="shared" si="83"/>
        <v>-127.58024268528582</v>
      </c>
      <c r="BH124">
        <f t="shared" si="98"/>
        <v>52.419757314714175</v>
      </c>
      <c r="BI124">
        <f t="shared" si="99"/>
        <v>52.419757314714175</v>
      </c>
      <c r="BJ124">
        <f t="shared" si="84"/>
        <v>0</v>
      </c>
      <c r="BK124">
        <f t="shared" si="100"/>
        <v>0</v>
      </c>
      <c r="BM124">
        <f t="shared" si="101"/>
        <v>-16.037252735089357</v>
      </c>
      <c r="BN124">
        <f t="shared" si="85"/>
        <v>-175.92943813898677</v>
      </c>
      <c r="BQ124" s="56">
        <f t="shared" si="102"/>
        <v>28.502662219802467</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1.0005882843565401</v>
      </c>
      <c r="D125">
        <f t="shared" si="56"/>
        <v>3.4292742745548041E-2</v>
      </c>
      <c r="F125">
        <f t="shared" si="57"/>
        <v>1.0282642204114503E-2</v>
      </c>
      <c r="G125">
        <f t="shared" si="58"/>
        <v>3.6712394705705323E-2</v>
      </c>
      <c r="H125">
        <f t="shared" si="59"/>
        <v>-3.1048802552942947</v>
      </c>
      <c r="J125">
        <f t="shared" si="60"/>
        <v>15</v>
      </c>
      <c r="M125">
        <f t="shared" si="61"/>
        <v>3.4639639940398682E-2</v>
      </c>
      <c r="N125">
        <f t="shared" si="62"/>
        <v>-1.5707963250000001</v>
      </c>
      <c r="O125">
        <f t="shared" si="63"/>
        <v>14.6029759228621</v>
      </c>
      <c r="P125">
        <f t="shared" si="64"/>
        <v>1.5022634999364859</v>
      </c>
      <c r="Q125">
        <f t="shared" si="65"/>
        <v>8.2727067691887708</v>
      </c>
      <c r="R125">
        <f t="shared" si="66"/>
        <v>1.4496205753407769</v>
      </c>
      <c r="S125">
        <f t="shared" si="67"/>
        <v>0.89687057838271977</v>
      </c>
      <c r="T125">
        <f t="shared" si="68"/>
        <v>-0.45815381943430328</v>
      </c>
      <c r="U125">
        <f t="shared" si="69"/>
        <v>0.99966297194643883</v>
      </c>
      <c r="V125">
        <f t="shared" si="70"/>
        <v>-2.596331976388274E-2</v>
      </c>
      <c r="X125">
        <f t="shared" si="87"/>
        <v>-4.7460570162754099</v>
      </c>
      <c r="Y125">
        <f t="shared" si="71"/>
        <v>-124.53907487482203</v>
      </c>
      <c r="Z125">
        <f t="shared" si="88"/>
        <v>55.460925125177965</v>
      </c>
      <c r="AC125">
        <v>1</v>
      </c>
      <c r="AD125">
        <f t="shared" si="72"/>
        <v>14.568696091404002</v>
      </c>
      <c r="AE125">
        <f t="shared" si="73"/>
        <v>-4.164970679036306E-5</v>
      </c>
      <c r="AF125">
        <f t="shared" si="74"/>
        <v>1.6038144637514999E-3</v>
      </c>
      <c r="AG125">
        <f t="shared" si="89"/>
        <v>9061.4758144399984</v>
      </c>
      <c r="AH125">
        <f t="shared" si="90"/>
        <v>-858.83239108436692</v>
      </c>
      <c r="AJ125">
        <f t="shared" si="75"/>
        <v>18000</v>
      </c>
      <c r="AK125">
        <f t="shared" si="76"/>
        <v>8876.7271122075017</v>
      </c>
      <c r="AL125">
        <v>1</v>
      </c>
      <c r="AM125">
        <f t="shared" si="77"/>
        <v>8.2120446472837507</v>
      </c>
      <c r="AN125">
        <f t="shared" si="91"/>
        <v>1328.1584496707662</v>
      </c>
      <c r="AO125">
        <f t="shared" si="92"/>
        <v>-2030.1693751560008</v>
      </c>
      <c r="AQ125">
        <f t="shared" si="78"/>
        <v>1.2074378169524269</v>
      </c>
      <c r="AR125">
        <f t="shared" si="79"/>
        <v>-109.87684134267086</v>
      </c>
      <c r="AT125">
        <f t="shared" si="104"/>
        <v>-83424.621799368979</v>
      </c>
      <c r="AU125">
        <f t="shared" si="105"/>
        <v>-996683.32710109185</v>
      </c>
      <c r="AV125">
        <f t="shared" si="93"/>
        <v>-1.6543039047344563</v>
      </c>
      <c r="AW125">
        <f t="shared" si="94"/>
        <v>-208002.13894504361</v>
      </c>
      <c r="AX125">
        <f t="shared" si="95"/>
        <v>-157108.12443687412</v>
      </c>
      <c r="AY125">
        <f t="shared" si="103"/>
        <v>-2.4946955867884486</v>
      </c>
      <c r="BA125">
        <f t="shared" si="80"/>
        <v>3.8369431832983745</v>
      </c>
      <c r="BB125">
        <f t="shared" si="96"/>
        <v>11.679707365969518</v>
      </c>
      <c r="BC125">
        <f t="shared" si="97"/>
        <v>0.84039168205399228</v>
      </c>
      <c r="BD125">
        <f t="shared" si="81"/>
        <v>-131.84910342538566</v>
      </c>
      <c r="BF125">
        <f t="shared" si="82"/>
        <v>-4.5512646960997207</v>
      </c>
      <c r="BG125">
        <f t="shared" si="83"/>
        <v>-127.78080872103382</v>
      </c>
      <c r="BH125">
        <f t="shared" si="98"/>
        <v>52.219191278966179</v>
      </c>
      <c r="BI125">
        <f t="shared" si="99"/>
        <v>52.219191278966179</v>
      </c>
      <c r="BJ125">
        <f t="shared" si="84"/>
        <v>0</v>
      </c>
      <c r="BK125">
        <f t="shared" si="100"/>
        <v>0</v>
      </c>
      <c r="BM125">
        <f t="shared" si="101"/>
        <v>-16.230972062069242</v>
      </c>
      <c r="BN125">
        <f t="shared" si="85"/>
        <v>-175.93170529564816</v>
      </c>
      <c r="BQ125" s="56">
        <f t="shared" si="102"/>
        <v>28.581668166254659</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1.0006012808172009</v>
      </c>
      <c r="D126">
        <f t="shared" si="56"/>
        <v>3.4669285816740378E-2</v>
      </c>
      <c r="F126">
        <f t="shared" si="57"/>
        <v>1.0058220035644262E-2</v>
      </c>
      <c r="G126">
        <f t="shared" si="58"/>
        <v>3.6305582277858718E-2</v>
      </c>
      <c r="H126">
        <f t="shared" si="59"/>
        <v>-3.1052870677221414</v>
      </c>
      <c r="J126">
        <f t="shared" si="60"/>
        <v>15</v>
      </c>
      <c r="M126">
        <f t="shared" si="61"/>
        <v>3.4263122114959563E-2</v>
      </c>
      <c r="N126">
        <f t="shared" si="62"/>
        <v>-1.5707963250000001</v>
      </c>
      <c r="O126">
        <f t="shared" si="63"/>
        <v>14.762699737954604</v>
      </c>
      <c r="P126">
        <f t="shared" si="64"/>
        <v>1.5030061293999686</v>
      </c>
      <c r="Q126">
        <f t="shared" si="65"/>
        <v>8.3622944044124043</v>
      </c>
      <c r="R126">
        <f t="shared" si="66"/>
        <v>1.4509250539099243</v>
      </c>
      <c r="S126">
        <f t="shared" si="67"/>
        <v>0.89493824058309868</v>
      </c>
      <c r="T126">
        <f t="shared" si="68"/>
        <v>-0.46250355829148843</v>
      </c>
      <c r="U126">
        <f t="shared" si="69"/>
        <v>0.99965552788547307</v>
      </c>
      <c r="V126">
        <f t="shared" si="70"/>
        <v>-2.6248500649884716E-2</v>
      </c>
      <c r="X126">
        <f t="shared" si="87"/>
        <v>-4.8632988522929397</v>
      </c>
      <c r="Y126">
        <f t="shared" si="71"/>
        <v>-124.68907987056777</v>
      </c>
      <c r="Z126">
        <f t="shared" si="88"/>
        <v>55.310920129432233</v>
      </c>
      <c r="AC126">
        <v>1</v>
      </c>
      <c r="AD126">
        <f t="shared" si="72"/>
        <v>14.728791652848001</v>
      </c>
      <c r="AE126">
        <f t="shared" si="73"/>
        <v>-4.2570114511971141E-5</v>
      </c>
      <c r="AF126">
        <f t="shared" si="74"/>
        <v>1.6214387985179998E-3</v>
      </c>
      <c r="AG126">
        <f t="shared" si="89"/>
        <v>9061.3408611024297</v>
      </c>
      <c r="AH126">
        <f t="shared" si="90"/>
        <v>-854.63744876199246</v>
      </c>
      <c r="AJ126">
        <f t="shared" si="75"/>
        <v>18000</v>
      </c>
      <c r="AK126">
        <f t="shared" si="76"/>
        <v>8974.2735639900002</v>
      </c>
      <c r="AL126">
        <v>1</v>
      </c>
      <c r="AM126">
        <f t="shared" si="77"/>
        <v>8.3022868961550014</v>
      </c>
      <c r="AN126">
        <f t="shared" si="91"/>
        <v>1322.8897799756646</v>
      </c>
      <c r="AO126">
        <f t="shared" si="92"/>
        <v>-2008.7369213593333</v>
      </c>
      <c r="AQ126">
        <f t="shared" si="78"/>
        <v>1.1813349084465445</v>
      </c>
      <c r="AR126">
        <f t="shared" si="79"/>
        <v>-108.68281157708211</v>
      </c>
      <c r="AT126">
        <f t="shared" si="104"/>
        <v>-82179.922533964418</v>
      </c>
      <c r="AU126">
        <f t="shared" si="105"/>
        <v>-985821.61449519848</v>
      </c>
      <c r="AV126">
        <f t="shared" si="93"/>
        <v>-1.653965887662439</v>
      </c>
      <c r="AW126">
        <f t="shared" si="94"/>
        <v>-203301.31025082056</v>
      </c>
      <c r="AX126">
        <f t="shared" si="95"/>
        <v>-154784.6278263056</v>
      </c>
      <c r="AY126">
        <f t="shared" si="103"/>
        <v>-2.4908633707336412</v>
      </c>
      <c r="BA126">
        <f t="shared" si="80"/>
        <v>3.871504491552475</v>
      </c>
      <c r="BB126">
        <f t="shared" si="96"/>
        <v>11.757595348991252</v>
      </c>
      <c r="BC126">
        <f t="shared" si="97"/>
        <v>0.83689748307120215</v>
      </c>
      <c r="BD126">
        <f t="shared" si="81"/>
        <v>-132.0493062801072</v>
      </c>
      <c r="BF126">
        <f t="shared" si="82"/>
        <v>-4.6649357385435044</v>
      </c>
      <c r="BG126">
        <f t="shared" si="83"/>
        <v>-127.9827458821422</v>
      </c>
      <c r="BH126">
        <f t="shared" si="98"/>
        <v>52.017254117857803</v>
      </c>
      <c r="BI126">
        <f t="shared" si="99"/>
        <v>52.017254117857803</v>
      </c>
      <c r="BJ126">
        <f t="shared" si="84"/>
        <v>0</v>
      </c>
      <c r="BK126">
        <f t="shared" si="100"/>
        <v>0</v>
      </c>
      <c r="BM126">
        <f t="shared" si="101"/>
        <v>-16.422531087534757</v>
      </c>
      <c r="BN126">
        <f t="shared" si="85"/>
        <v>-175.93343960203498</v>
      </c>
      <c r="BQ126" s="56">
        <f t="shared" si="102"/>
        <v>28.659556149276391</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1.0006144191441013</v>
      </c>
      <c r="D127">
        <f t="shared" si="56"/>
        <v>3.5045819053101779E-2</v>
      </c>
      <c r="F127">
        <f t="shared" si="57"/>
        <v>9.8410875098687099E-3</v>
      </c>
      <c r="G127">
        <f t="shared" si="58"/>
        <v>3.5907767932566587E-2</v>
      </c>
      <c r="H127">
        <f t="shared" si="59"/>
        <v>-3.1056848820674334</v>
      </c>
      <c r="J127">
        <f t="shared" si="60"/>
        <v>15</v>
      </c>
      <c r="M127">
        <f t="shared" si="61"/>
        <v>3.3894701447056773E-2</v>
      </c>
      <c r="N127">
        <f t="shared" si="62"/>
        <v>-1.5707963250000001</v>
      </c>
      <c r="O127">
        <f t="shared" si="63"/>
        <v>14.922431520362485</v>
      </c>
      <c r="P127">
        <f t="shared" si="64"/>
        <v>1.5037328608389988</v>
      </c>
      <c r="Q127">
        <f t="shared" si="65"/>
        <v>8.4518959677764034</v>
      </c>
      <c r="R127">
        <f t="shared" si="66"/>
        <v>1.4522018761285118</v>
      </c>
      <c r="S127">
        <f t="shared" si="67"/>
        <v>0.89299742474105293</v>
      </c>
      <c r="T127">
        <f t="shared" si="68"/>
        <v>-0.46683451259617997</v>
      </c>
      <c r="U127">
        <f t="shared" si="69"/>
        <v>0.99964800263768128</v>
      </c>
      <c r="V127">
        <f t="shared" si="70"/>
        <v>-2.6533677265486603E-2</v>
      </c>
      <c r="X127">
        <f t="shared" si="87"/>
        <v>-4.9795206210939362</v>
      </c>
      <c r="Y127">
        <f t="shared" si="71"/>
        <v>-124.83998883926841</v>
      </c>
      <c r="Z127">
        <f t="shared" si="88"/>
        <v>55.160011160731585</v>
      </c>
      <c r="AC127">
        <v>1</v>
      </c>
      <c r="AD127">
        <f t="shared" si="72"/>
        <v>14.888887214292001</v>
      </c>
      <c r="AE127">
        <f t="shared" si="73"/>
        <v>-4.3500581334361814E-5</v>
      </c>
      <c r="AF127">
        <f t="shared" si="74"/>
        <v>1.6390631332845E-3</v>
      </c>
      <c r="AG127">
        <f t="shared" si="89"/>
        <v>9061.2044369508185</v>
      </c>
      <c r="AH127">
        <f t="shared" si="90"/>
        <v>-850.58813921529827</v>
      </c>
      <c r="AJ127">
        <f t="shared" si="75"/>
        <v>18000</v>
      </c>
      <c r="AK127">
        <f t="shared" si="76"/>
        <v>9071.8200157725005</v>
      </c>
      <c r="AL127">
        <v>1</v>
      </c>
      <c r="AM127">
        <f t="shared" si="77"/>
        <v>8.3925291450262502</v>
      </c>
      <c r="AN127">
        <f t="shared" si="91"/>
        <v>1317.7869795019687</v>
      </c>
      <c r="AO127">
        <f t="shared" si="92"/>
        <v>-1987.7456166338823</v>
      </c>
      <c r="AQ127">
        <f t="shared" si="78"/>
        <v>1.1560693641618498</v>
      </c>
      <c r="AR127">
        <f t="shared" si="79"/>
        <v>-107.51445086705202</v>
      </c>
      <c r="AT127">
        <f t="shared" si="104"/>
        <v>-80975.135849794126</v>
      </c>
      <c r="AU127">
        <f t="shared" si="105"/>
        <v>-975193.75812212878</v>
      </c>
      <c r="AV127">
        <f t="shared" si="93"/>
        <v>-1.6536411962251796</v>
      </c>
      <c r="AW127">
        <f t="shared" si="94"/>
        <v>-198748.1746391523</v>
      </c>
      <c r="AX127">
        <f t="shared" si="95"/>
        <v>-152530.5554525948</v>
      </c>
      <c r="AY127">
        <f t="shared" si="103"/>
        <v>-2.4870127460384275</v>
      </c>
      <c r="BA127">
        <f t="shared" si="80"/>
        <v>3.9058838655243662</v>
      </c>
      <c r="BB127">
        <f t="shared" si="96"/>
        <v>11.834386523472249</v>
      </c>
      <c r="BC127">
        <f t="shared" si="97"/>
        <v>0.8333715498132479</v>
      </c>
      <c r="BD127">
        <f t="shared" si="81"/>
        <v>-132.25132737486365</v>
      </c>
      <c r="BF127">
        <f t="shared" si="82"/>
        <v>-4.7775912833863954</v>
      </c>
      <c r="BG127">
        <f t="shared" si="83"/>
        <v>-128.18598629462511</v>
      </c>
      <c r="BH127">
        <f t="shared" si="98"/>
        <v>51.81401370537489</v>
      </c>
      <c r="BI127">
        <f t="shared" si="99"/>
        <v>51.81401370537489</v>
      </c>
      <c r="BJ127">
        <f t="shared" si="84"/>
        <v>0</v>
      </c>
      <c r="BK127">
        <f t="shared" si="100"/>
        <v>0</v>
      </c>
      <c r="BM127">
        <f t="shared" si="101"/>
        <v>-16.611977806858643</v>
      </c>
      <c r="BN127">
        <f t="shared" si="85"/>
        <v>-175.93465891976149</v>
      </c>
      <c r="BQ127" s="56">
        <f t="shared" si="102"/>
        <v>28.736347323757386</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1.0006276993316534</v>
      </c>
      <c r="D128">
        <f t="shared" si="56"/>
        <v>3.5422342348254053E-2</v>
      </c>
      <c r="F128">
        <f t="shared" si="57"/>
        <v>9.6309313932127286E-3</v>
      </c>
      <c r="G128">
        <f t="shared" si="58"/>
        <v>3.5518653896762654E-2</v>
      </c>
      <c r="H128">
        <f t="shared" si="59"/>
        <v>-3.1060739961032375</v>
      </c>
      <c r="J128">
        <f t="shared" si="60"/>
        <v>15</v>
      </c>
      <c r="M128">
        <f t="shared" si="61"/>
        <v>3.3534119516768934E-2</v>
      </c>
      <c r="N128">
        <f t="shared" si="62"/>
        <v>-1.5707963250000001</v>
      </c>
      <c r="O128">
        <f t="shared" si="63"/>
        <v>15.082171016945765</v>
      </c>
      <c r="P128">
        <f t="shared" si="64"/>
        <v>1.5044441986147672</v>
      </c>
      <c r="Q128">
        <f t="shared" si="65"/>
        <v>8.541511020956758</v>
      </c>
      <c r="R128">
        <f t="shared" si="66"/>
        <v>1.4534519082536548</v>
      </c>
      <c r="S128">
        <f t="shared" si="67"/>
        <v>0.89104840360290727</v>
      </c>
      <c r="T128">
        <f t="shared" si="68"/>
        <v>-0.47114664234952597</v>
      </c>
      <c r="U128">
        <f t="shared" si="69"/>
        <v>0.99964039620856904</v>
      </c>
      <c r="V128">
        <f t="shared" si="70"/>
        <v>-2.681884956440098E-2</v>
      </c>
      <c r="X128">
        <f t="shared" si="87"/>
        <v>-5.0947472433200076</v>
      </c>
      <c r="Y128">
        <f t="shared" si="71"/>
        <v>-124.99173802309726</v>
      </c>
      <c r="Z128">
        <f t="shared" si="88"/>
        <v>55.008261976902745</v>
      </c>
      <c r="AC128">
        <v>1</v>
      </c>
      <c r="AD128">
        <f t="shared" si="72"/>
        <v>15.048982775736</v>
      </c>
      <c r="AE128">
        <f t="shared" si="73"/>
        <v>-4.4441107257535092E-5</v>
      </c>
      <c r="AF128">
        <f t="shared" si="74"/>
        <v>1.6566874680509999E-3</v>
      </c>
      <c r="AG128">
        <f t="shared" si="89"/>
        <v>9061.0665421182057</v>
      </c>
      <c r="AH128">
        <f t="shared" si="90"/>
        <v>-846.67980963006676</v>
      </c>
      <c r="AJ128">
        <f t="shared" si="75"/>
        <v>18000</v>
      </c>
      <c r="AK128">
        <f t="shared" si="76"/>
        <v>9169.3664675550008</v>
      </c>
      <c r="AL128">
        <v>1</v>
      </c>
      <c r="AM128">
        <f t="shared" si="77"/>
        <v>8.4827713938975009</v>
      </c>
      <c r="AN128">
        <f t="shared" si="91"/>
        <v>1312.8431901157421</v>
      </c>
      <c r="AO128">
        <f t="shared" si="92"/>
        <v>-1967.1821902319548</v>
      </c>
      <c r="AQ128">
        <f t="shared" si="78"/>
        <v>1.1316057485572026</v>
      </c>
      <c r="AR128">
        <f t="shared" si="79"/>
        <v>-106.37094036437705</v>
      </c>
      <c r="AT128">
        <f t="shared" si="104"/>
        <v>-79808.572550761644</v>
      </c>
      <c r="AU128">
        <f t="shared" si="105"/>
        <v>-964792.27652907255</v>
      </c>
      <c r="AV128">
        <f t="shared" si="93"/>
        <v>-1.6533294079638854</v>
      </c>
      <c r="AW128">
        <f t="shared" si="94"/>
        <v>-194336.64158285683</v>
      </c>
      <c r="AX128">
        <f t="shared" si="95"/>
        <v>-150342.89886936135</v>
      </c>
      <c r="AY128">
        <f t="shared" si="103"/>
        <v>-2.4831447252987058</v>
      </c>
      <c r="BA128">
        <f t="shared" si="80"/>
        <v>3.940080296454282</v>
      </c>
      <c r="BB128">
        <f t="shared" si="96"/>
        <v>11.910101451494581</v>
      </c>
      <c r="BC128">
        <f t="shared" si="97"/>
        <v>0.82981531733482039</v>
      </c>
      <c r="BD128">
        <f t="shared" si="81"/>
        <v>-132.4550844870777</v>
      </c>
      <c r="BF128">
        <f t="shared" si="82"/>
        <v>-4.889257167978573</v>
      </c>
      <c r="BG128">
        <f t="shared" si="83"/>
        <v>-128.39046480314028</v>
      </c>
      <c r="BH128">
        <f t="shared" si="98"/>
        <v>51.609535196859724</v>
      </c>
      <c r="BI128">
        <f t="shared" si="99"/>
        <v>51.609535196859724</v>
      </c>
      <c r="BJ128">
        <f t="shared" si="84"/>
        <v>0</v>
      </c>
      <c r="BK128">
        <f t="shared" si="100"/>
        <v>0</v>
      </c>
      <c r="BM128">
        <f t="shared" si="101"/>
        <v>-16.799358619473153</v>
      </c>
      <c r="BN128">
        <f t="shared" si="85"/>
        <v>-175.93538031606263</v>
      </c>
      <c r="BQ128" s="56">
        <f t="shared" si="102"/>
        <v>28.812062251779714</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1.000641121374209</v>
      </c>
      <c r="D129">
        <f t="shared" si="56"/>
        <v>3.5798855595835892E-2</v>
      </c>
      <c r="F129">
        <f t="shared" si="57"/>
        <v>9.4274551443420136E-3</v>
      </c>
      <c r="G129">
        <f t="shared" si="58"/>
        <v>3.5137955493914082E-2</v>
      </c>
      <c r="H129">
        <f t="shared" si="59"/>
        <v>-3.1064546945060862</v>
      </c>
      <c r="J129">
        <f t="shared" si="60"/>
        <v>15</v>
      </c>
      <c r="M129">
        <f t="shared" si="61"/>
        <v>3.3181128785013475E-2</v>
      </c>
      <c r="N129">
        <f t="shared" si="62"/>
        <v>-1.5707963250000001</v>
      </c>
      <c r="O129">
        <f t="shared" si="63"/>
        <v>15.241917985164399</v>
      </c>
      <c r="P129">
        <f t="shared" si="64"/>
        <v>1.5051406260079567</v>
      </c>
      <c r="Q129">
        <f t="shared" si="65"/>
        <v>8.6311391437688627</v>
      </c>
      <c r="R129">
        <f t="shared" si="66"/>
        <v>1.4546759809037431</v>
      </c>
      <c r="S129">
        <f t="shared" si="67"/>
        <v>0.88909144750471747</v>
      </c>
      <c r="T129">
        <f t="shared" si="68"/>
        <v>-0.47543991069980074</v>
      </c>
      <c r="U129">
        <f t="shared" si="69"/>
        <v>0.99963270860370113</v>
      </c>
      <c r="V129">
        <f t="shared" si="70"/>
        <v>-2.7104017500344659E-2</v>
      </c>
      <c r="X129">
        <f t="shared" si="87"/>
        <v>-5.2090026942907155</v>
      </c>
      <c r="Y129">
        <f t="shared" si="71"/>
        <v>-125.14426634394034</v>
      </c>
      <c r="Z129">
        <f t="shared" si="88"/>
        <v>54.855733656059655</v>
      </c>
      <c r="AC129">
        <v>1</v>
      </c>
      <c r="AD129">
        <f t="shared" si="72"/>
        <v>15.209078337179999</v>
      </c>
      <c r="AE129">
        <f t="shared" si="73"/>
        <v>-4.5391692281490969E-5</v>
      </c>
      <c r="AF129">
        <f t="shared" si="74"/>
        <v>1.6743118028174999E-3</v>
      </c>
      <c r="AG129">
        <f t="shared" si="89"/>
        <v>9060.9271767390655</v>
      </c>
      <c r="AH129">
        <f t="shared" si="90"/>
        <v>-842.90800304736865</v>
      </c>
      <c r="AJ129">
        <f t="shared" si="75"/>
        <v>18000</v>
      </c>
      <c r="AK129">
        <f t="shared" si="76"/>
        <v>9266.9129193375011</v>
      </c>
      <c r="AL129">
        <v>1</v>
      </c>
      <c r="AM129">
        <f t="shared" si="77"/>
        <v>8.5730136427687498</v>
      </c>
      <c r="AN129">
        <f t="shared" si="91"/>
        <v>1308.0519028730621</v>
      </c>
      <c r="AO129">
        <f t="shared" si="92"/>
        <v>-1947.033889442883</v>
      </c>
      <c r="AQ129">
        <f t="shared" si="78"/>
        <v>1.1079104808331486</v>
      </c>
      <c r="AR129">
        <f t="shared" si="79"/>
        <v>-105.25149567914913</v>
      </c>
      <c r="AT129">
        <f t="shared" si="104"/>
        <v>-78678.631855485219</v>
      </c>
      <c r="AU129">
        <f t="shared" si="105"/>
        <v>-954610.00420259102</v>
      </c>
      <c r="AV129">
        <f t="shared" si="93"/>
        <v>-1.6530301180504556</v>
      </c>
      <c r="AW129">
        <f t="shared" si="94"/>
        <v>-190060.9296674116</v>
      </c>
      <c r="AX129">
        <f t="shared" si="95"/>
        <v>-148218.81623119224</v>
      </c>
      <c r="AY129">
        <f t="shared" si="103"/>
        <v>-2.4792602805157511</v>
      </c>
      <c r="BA129">
        <f t="shared" si="80"/>
        <v>3.9740928185386863</v>
      </c>
      <c r="BB129">
        <f t="shared" si="96"/>
        <v>11.98476012466778</v>
      </c>
      <c r="BC129">
        <f t="shared" si="97"/>
        <v>0.82623016246529546</v>
      </c>
      <c r="BD129">
        <f t="shared" si="81"/>
        <v>-132.66049873023698</v>
      </c>
      <c r="BF129">
        <f t="shared" si="82"/>
        <v>-4.99995827471583</v>
      </c>
      <c r="BG129">
        <f t="shared" si="83"/>
        <v>-128.59611883803325</v>
      </c>
      <c r="BH129">
        <f t="shared" si="98"/>
        <v>51.403881161966751</v>
      </c>
      <c r="BI129">
        <f t="shared" si="99"/>
        <v>51.403881161966751</v>
      </c>
      <c r="BJ129">
        <f t="shared" si="84"/>
        <v>0</v>
      </c>
      <c r="BK129">
        <f t="shared" si="100"/>
        <v>0</v>
      </c>
      <c r="BM129">
        <f t="shared" si="101"/>
        <v>-16.98471839938361</v>
      </c>
      <c r="BN129">
        <f t="shared" si="85"/>
        <v>-175.9356201077963</v>
      </c>
      <c r="BQ129" s="56">
        <f t="shared" si="102"/>
        <v>28.886720924952915</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1.0006546852660596</v>
      </c>
      <c r="D130">
        <f t="shared" si="56"/>
        <v>3.6175358689503077E-2</v>
      </c>
      <c r="F130">
        <f t="shared" si="57"/>
        <v>9.2303778551401702E-3</v>
      </c>
      <c r="G130">
        <f t="shared" si="58"/>
        <v>3.4765400426847684E-2</v>
      </c>
      <c r="H130">
        <f t="shared" si="59"/>
        <v>-3.1068272495731524</v>
      </c>
      <c r="J130">
        <f t="shared" si="60"/>
        <v>15</v>
      </c>
      <c r="M130">
        <f t="shared" si="61"/>
        <v>3.2835492026836249E-2</v>
      </c>
      <c r="N130">
        <f t="shared" si="62"/>
        <v>-1.5707963250000001</v>
      </c>
      <c r="O130">
        <f t="shared" si="63"/>
        <v>15.401672192529787</v>
      </c>
      <c r="P130">
        <f t="shared" si="64"/>
        <v>1.5058226063071609</v>
      </c>
      <c r="Q130">
        <f t="shared" si="65"/>
        <v>8.7207799332419338</v>
      </c>
      <c r="R130">
        <f t="shared" si="66"/>
        <v>1.4558748908642025</v>
      </c>
      <c r="S130">
        <f t="shared" si="67"/>
        <v>0.88712682431911916</v>
      </c>
      <c r="T130">
        <f t="shared" si="68"/>
        <v>-0.47971428389812121</v>
      </c>
      <c r="U130">
        <f t="shared" si="69"/>
        <v>0.99962493982870126</v>
      </c>
      <c r="V130">
        <f t="shared" si="70"/>
        <v>-2.7389181027038693E-2</v>
      </c>
      <c r="X130">
        <f t="shared" si="87"/>
        <v>-5.3223100495220574</v>
      </c>
      <c r="Y130">
        <f t="shared" si="71"/>
        <v>-125.29751527612599</v>
      </c>
      <c r="Z130">
        <f t="shared" si="88"/>
        <v>54.702484723874008</v>
      </c>
      <c r="AC130">
        <v>1</v>
      </c>
      <c r="AD130">
        <f t="shared" si="72"/>
        <v>15.369173898624</v>
      </c>
      <c r="AE130">
        <f t="shared" si="73"/>
        <v>-4.6352336406229451E-5</v>
      </c>
      <c r="AF130">
        <f t="shared" si="74"/>
        <v>1.6919361375840002E-3</v>
      </c>
      <c r="AG130">
        <f t="shared" si="89"/>
        <v>9060.7863409493002</v>
      </c>
      <c r="AH130">
        <f t="shared" si="90"/>
        <v>-839.26844816277958</v>
      </c>
      <c r="AJ130">
        <f t="shared" si="75"/>
        <v>18000</v>
      </c>
      <c r="AK130">
        <f t="shared" si="76"/>
        <v>9364.4593711200014</v>
      </c>
      <c r="AL130">
        <v>1</v>
      </c>
      <c r="AM130">
        <f t="shared" si="77"/>
        <v>8.6632558916400004</v>
      </c>
      <c r="AN130">
        <f t="shared" si="91"/>
        <v>1303.4069369986978</v>
      </c>
      <c r="AO130">
        <f t="shared" si="92"/>
        <v>-1927.2884550384151</v>
      </c>
      <c r="AQ130">
        <f t="shared" si="78"/>
        <v>1.0849517196484757</v>
      </c>
      <c r="AR130">
        <f t="shared" si="79"/>
        <v>-104.15536508625367</v>
      </c>
      <c r="AT130">
        <f t="shared" si="104"/>
        <v>-77583.795901787496</v>
      </c>
      <c r="AU130">
        <f t="shared" si="105"/>
        <v>-944640.07505619584</v>
      </c>
      <c r="AV130">
        <f t="shared" si="93"/>
        <v>-1.6527429383787011</v>
      </c>
      <c r="AW130">
        <f t="shared" si="94"/>
        <v>-185915.54805368424</v>
      </c>
      <c r="AX130">
        <f t="shared" si="95"/>
        <v>-146155.62123851918</v>
      </c>
      <c r="AY130">
        <f t="shared" si="103"/>
        <v>-2.4753603450882715</v>
      </c>
      <c r="BA130">
        <f t="shared" si="80"/>
        <v>4.0079205080525035</v>
      </c>
      <c r="BB130">
        <f t="shared" si="96"/>
        <v>12.058381985444715</v>
      </c>
      <c r="BC130">
        <f t="shared" si="97"/>
        <v>0.8226174067095704</v>
      </c>
      <c r="BD130">
        <f t="shared" si="81"/>
        <v>-132.86749438768814</v>
      </c>
      <c r="BF130">
        <f t="shared" si="82"/>
        <v>-5.1097185763591435</v>
      </c>
      <c r="BG130">
        <f t="shared" si="83"/>
        <v>-128.80288829022254</v>
      </c>
      <c r="BH130">
        <f t="shared" si="98"/>
        <v>51.19711170977746</v>
      </c>
      <c r="BI130">
        <f t="shared" si="99"/>
        <v>51.19711170977746</v>
      </c>
      <c r="BJ130">
        <f t="shared" si="84"/>
        <v>0</v>
      </c>
      <c r="BK130">
        <f t="shared" si="100"/>
        <v>0</v>
      </c>
      <c r="BM130">
        <f t="shared" si="101"/>
        <v>-17.168100561803858</v>
      </c>
      <c r="BN130">
        <f t="shared" si="85"/>
        <v>-175.93539390253437</v>
      </c>
      <c r="BQ130" s="56">
        <f t="shared" si="102"/>
        <v>28.96034278572985</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1.0006683910014376</v>
      </c>
      <c r="D131">
        <f t="shared" si="56"/>
        <v>3.6551851522928613E-2</v>
      </c>
      <c r="F131">
        <f t="shared" si="57"/>
        <v>9.0394332694524009E-3</v>
      </c>
      <c r="G131">
        <f t="shared" si="58"/>
        <v>3.4400728107484277E-2</v>
      </c>
      <c r="H131">
        <f t="shared" si="59"/>
        <v>-3.1071919218925159</v>
      </c>
      <c r="J131">
        <f t="shared" si="60"/>
        <v>15</v>
      </c>
      <c r="M131">
        <f t="shared" si="61"/>
        <v>3.2496981799755464E-2</v>
      </c>
      <c r="N131">
        <f t="shared" si="62"/>
        <v>-1.5707963250000001</v>
      </c>
      <c r="O131">
        <f t="shared" si="63"/>
        <v>15.561433416089942</v>
      </c>
      <c r="P131">
        <f t="shared" si="64"/>
        <v>1.5064905838306502</v>
      </c>
      <c r="Q131">
        <f t="shared" si="65"/>
        <v>8.8104330027492939</v>
      </c>
      <c r="R131">
        <f t="shared" si="66"/>
        <v>1.4570494027850669</v>
      </c>
      <c r="S131">
        <f t="shared" si="67"/>
        <v>0.88515479940486042</v>
      </c>
      <c r="T131">
        <f t="shared" si="68"/>
        <v>-0.48396973125369097</v>
      </c>
      <c r="U131">
        <f t="shared" si="69"/>
        <v>0.99961708988925191</v>
      </c>
      <c r="V131">
        <f t="shared" si="70"/>
        <v>-2.767434009820843E-2</v>
      </c>
      <c r="X131">
        <f t="shared" si="87"/>
        <v>-5.4346915275781793</v>
      </c>
      <c r="Y131">
        <f t="shared" si="71"/>
        <v>-125.45142872645775</v>
      </c>
      <c r="Z131">
        <f t="shared" si="88"/>
        <v>54.548571273542251</v>
      </c>
      <c r="AC131">
        <v>1</v>
      </c>
      <c r="AD131">
        <f t="shared" si="72"/>
        <v>15.529269460068003</v>
      </c>
      <c r="AE131">
        <f t="shared" si="73"/>
        <v>-4.7323039631750519E-5</v>
      </c>
      <c r="AF131">
        <f t="shared" si="74"/>
        <v>1.7095604723505E-3</v>
      </c>
      <c r="AG131">
        <f t="shared" si="89"/>
        <v>9060.6440348862398</v>
      </c>
      <c r="AH131">
        <f t="shared" si="90"/>
        <v>-835.75704975657186</v>
      </c>
      <c r="AJ131">
        <f t="shared" si="75"/>
        <v>18000</v>
      </c>
      <c r="AK131">
        <f t="shared" si="76"/>
        <v>9462.0058229024999</v>
      </c>
      <c r="AL131">
        <v>1</v>
      </c>
      <c r="AM131">
        <f t="shared" si="77"/>
        <v>8.7534981405112511</v>
      </c>
      <c r="AN131">
        <f t="shared" si="91"/>
        <v>1298.9024203196086</v>
      </c>
      <c r="AO131">
        <f t="shared" si="92"/>
        <v>-1907.934098070758</v>
      </c>
      <c r="AQ131">
        <f t="shared" si="78"/>
        <v>1.0626992561105206</v>
      </c>
      <c r="AR131">
        <f t="shared" si="79"/>
        <v>-103.08182784272051</v>
      </c>
      <c r="AT131">
        <f t="shared" si="104"/>
        <v>-76522.624645591117</v>
      </c>
      <c r="AU131">
        <f t="shared" si="105"/>
        <v>-934875.90694338141</v>
      </c>
      <c r="AV131">
        <f t="shared" si="93"/>
        <v>-1.6524674967111082</v>
      </c>
      <c r="AW131">
        <f t="shared" si="94"/>
        <v>-181895.2792177528</v>
      </c>
      <c r="AX131">
        <f t="shared" si="95"/>
        <v>-144150.77292913431</v>
      </c>
      <c r="AY131">
        <f t="shared" si="103"/>
        <v>-2.471445815685537</v>
      </c>
      <c r="BA131">
        <f t="shared" si="80"/>
        <v>4.0415624825036813</v>
      </c>
      <c r="BB131">
        <f t="shared" si="96"/>
        <v>12.130985947470826</v>
      </c>
      <c r="BC131">
        <f t="shared" si="97"/>
        <v>0.81897831897442885</v>
      </c>
      <c r="BD131">
        <f t="shared" si="81"/>
        <v>-133.07599875642785</v>
      </c>
      <c r="BF131">
        <f t="shared" si="82"/>
        <v>-5.2185611786974011</v>
      </c>
      <c r="BG131">
        <f t="shared" si="83"/>
        <v>-129.01071539339404</v>
      </c>
      <c r="BH131">
        <f t="shared" si="98"/>
        <v>50.989284606605963</v>
      </c>
      <c r="BI131">
        <f t="shared" si="99"/>
        <v>50.989284606605963</v>
      </c>
      <c r="BJ131">
        <f t="shared" si="84"/>
        <v>0</v>
      </c>
      <c r="BK131">
        <f t="shared" si="100"/>
        <v>0</v>
      </c>
      <c r="BM131">
        <f t="shared" si="101"/>
        <v>-17.349547126168229</v>
      </c>
      <c r="BN131">
        <f t="shared" si="85"/>
        <v>-175.93471663696619</v>
      </c>
      <c r="BQ131" s="56">
        <f t="shared" si="102"/>
        <v>29.032946747755961</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1.000682238574514</v>
      </c>
      <c r="D132">
        <f t="shared" si="56"/>
        <v>3.6928333989802949E-2</v>
      </c>
      <c r="F132">
        <f t="shared" si="57"/>
        <v>8.8543688731212208E-3</v>
      </c>
      <c r="G132">
        <f t="shared" si="58"/>
        <v>3.4043689029920964E-2</v>
      </c>
      <c r="H132">
        <f t="shared" si="59"/>
        <v>-3.107548960970079</v>
      </c>
      <c r="J132">
        <f t="shared" si="60"/>
        <v>15</v>
      </c>
      <c r="M132">
        <f t="shared" si="61"/>
        <v>3.2165379944655917E-2</v>
      </c>
      <c r="N132">
        <f t="shared" si="62"/>
        <v>-1.5707963250000001</v>
      </c>
      <c r="O132">
        <f t="shared" si="63"/>
        <v>15.721201441945977</v>
      </c>
      <c r="P132">
        <f t="shared" si="64"/>
        <v>1.5071449848861906</v>
      </c>
      <c r="Q132">
        <f t="shared" si="65"/>
        <v>8.900097981190731</v>
      </c>
      <c r="R132">
        <f t="shared" si="66"/>
        <v>1.458200250777812</v>
      </c>
      <c r="S132">
        <f t="shared" si="67"/>
        <v>0.88317563555898604</v>
      </c>
      <c r="T132">
        <f t="shared" si="68"/>
        <v>-0.4882062250886165</v>
      </c>
      <c r="U132">
        <f t="shared" si="69"/>
        <v>0.99960915879109558</v>
      </c>
      <c r="V132">
        <f t="shared" si="70"/>
        <v>-2.795949466758358E-2</v>
      </c>
      <c r="X132">
        <f t="shared" si="87"/>
        <v>-5.5461685304419408</v>
      </c>
      <c r="Y132">
        <f t="shared" si="71"/>
        <v>-125.60595292105907</v>
      </c>
      <c r="Z132">
        <f t="shared" si="88"/>
        <v>54.394047078940929</v>
      </c>
      <c r="AC132">
        <v>1</v>
      </c>
      <c r="AD132">
        <f t="shared" si="72"/>
        <v>15.689365021512002</v>
      </c>
      <c r="AE132">
        <f t="shared" si="73"/>
        <v>-4.8303801958054199E-5</v>
      </c>
      <c r="AF132">
        <f t="shared" si="74"/>
        <v>1.7271848071169999E-3</v>
      </c>
      <c r="AG132">
        <f t="shared" si="89"/>
        <v>9060.5002586886294</v>
      </c>
      <c r="AH132">
        <f t="shared" si="90"/>
        <v>-832.36987970981329</v>
      </c>
      <c r="AJ132">
        <f t="shared" si="75"/>
        <v>18000</v>
      </c>
      <c r="AK132">
        <f t="shared" si="76"/>
        <v>9559.5522746850002</v>
      </c>
      <c r="AL132">
        <v>1</v>
      </c>
      <c r="AM132">
        <f t="shared" si="77"/>
        <v>8.8437403893825</v>
      </c>
      <c r="AN132">
        <f t="shared" si="91"/>
        <v>1294.5327710398608</v>
      </c>
      <c r="AO132">
        <f t="shared" si="92"/>
        <v>-1888.9594779394663</v>
      </c>
      <c r="AQ132">
        <f t="shared" si="78"/>
        <v>1.0411244143675169</v>
      </c>
      <c r="AR132">
        <f t="shared" si="79"/>
        <v>-102.03019260801666</v>
      </c>
      <c r="AT132">
        <f t="shared" si="104"/>
        <v>-75493.751122199988</v>
      </c>
      <c r="AU132">
        <f t="shared" si="105"/>
        <v>-925311.18712253578</v>
      </c>
      <c r="AV132">
        <f t="shared" si="93"/>
        <v>-1.652203435877232</v>
      </c>
      <c r="AW132">
        <f t="shared" si="94"/>
        <v>-177995.16286880439</v>
      </c>
      <c r="AX132">
        <f t="shared" si="95"/>
        <v>-142201.86624331429</v>
      </c>
      <c r="AY132">
        <f t="shared" si="103"/>
        <v>-2.4675175540098144</v>
      </c>
      <c r="BA132">
        <f t="shared" si="80"/>
        <v>4.0750178998175599</v>
      </c>
      <c r="BB132">
        <f t="shared" si="96"/>
        <v>12.202590415016449</v>
      </c>
      <c r="BC132">
        <f t="shared" si="97"/>
        <v>0.81531411813258248</v>
      </c>
      <c r="BD132">
        <f t="shared" si="81"/>
        <v>-133.28594200019381</v>
      </c>
      <c r="BF132">
        <f t="shared" si="82"/>
        <v>-5.3265083607389805</v>
      </c>
      <c r="BG132">
        <f t="shared" si="83"/>
        <v>-129.21954461301175</v>
      </c>
      <c r="BH132">
        <f t="shared" si="98"/>
        <v>50.780455386988251</v>
      </c>
      <c r="BI132">
        <f t="shared" si="99"/>
        <v>50.780455386988251</v>
      </c>
      <c r="BJ132">
        <f t="shared" si="84"/>
        <v>0</v>
      </c>
      <c r="BK132">
        <f t="shared" si="100"/>
        <v>0</v>
      </c>
      <c r="BM132">
        <f t="shared" si="101"/>
        <v>-17.529098775755429</v>
      </c>
      <c r="BN132">
        <f t="shared" si="85"/>
        <v>-175.93360261281796</v>
      </c>
      <c r="BQ132" s="56">
        <f t="shared" si="102"/>
        <v>29.104551215301587</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1.0006962279794012</v>
      </c>
      <c r="D133">
        <f t="shared" si="56"/>
        <v>3.7304805983834136E-2</v>
      </c>
      <c r="F133">
        <f t="shared" si="57"/>
        <v>8.6749450494412825E-3</v>
      </c>
      <c r="G133">
        <f t="shared" si="58"/>
        <v>3.3694044183607857E-2</v>
      </c>
      <c r="H133">
        <f t="shared" si="59"/>
        <v>-3.1078986058163922</v>
      </c>
      <c r="J133">
        <f t="shared" si="60"/>
        <v>15</v>
      </c>
      <c r="M133">
        <f t="shared" si="61"/>
        <v>3.1840477116932123E-2</v>
      </c>
      <c r="N133">
        <f t="shared" si="62"/>
        <v>-1.5707963250000001</v>
      </c>
      <c r="O133">
        <f t="shared" si="63"/>
        <v>15.880976064797656</v>
      </c>
      <c r="P133">
        <f t="shared" si="64"/>
        <v>1.5077862186732518</v>
      </c>
      <c r="Q133">
        <f t="shared" si="65"/>
        <v>8.9897745122232884</v>
      </c>
      <c r="R133">
        <f t="shared" si="66"/>
        <v>1.4593281399183275</v>
      </c>
      <c r="S133">
        <f t="shared" si="67"/>
        <v>0.88118959297163513</v>
      </c>
      <c r="T133">
        <f t="shared" si="68"/>
        <v>-0.49242374069233791</v>
      </c>
      <c r="U133">
        <f t="shared" si="69"/>
        <v>0.99960114654003318</v>
      </c>
      <c r="V133">
        <f t="shared" si="70"/>
        <v>-2.8244644688898222E-2</v>
      </c>
      <c r="X133">
        <f t="shared" si="87"/>
        <v>-5.6567616815750679</v>
      </c>
      <c r="Y133">
        <f t="shared" si="71"/>
        <v>-125.76103629857887</v>
      </c>
      <c r="Z133">
        <f t="shared" si="88"/>
        <v>54.238963701421127</v>
      </c>
      <c r="AC133">
        <v>1</v>
      </c>
      <c r="AD133">
        <f t="shared" si="72"/>
        <v>15.849460582956002</v>
      </c>
      <c r="AE133">
        <f t="shared" si="73"/>
        <v>-4.9294623385140491E-5</v>
      </c>
      <c r="AF133">
        <f t="shared" si="74"/>
        <v>1.7448091418834999E-3</v>
      </c>
      <c r="AG133">
        <f t="shared" si="89"/>
        <v>9060.3550124966623</v>
      </c>
      <c r="AH133">
        <f t="shared" si="90"/>
        <v>-829.10316856494524</v>
      </c>
      <c r="AJ133">
        <f t="shared" si="75"/>
        <v>18000</v>
      </c>
      <c r="AK133">
        <f t="shared" si="76"/>
        <v>9657.0987264675023</v>
      </c>
      <c r="AL133">
        <v>1</v>
      </c>
      <c r="AM133">
        <f t="shared" si="77"/>
        <v>8.9339826382537506</v>
      </c>
      <c r="AN133">
        <f t="shared" si="91"/>
        <v>1290.2926807533768</v>
      </c>
      <c r="AO133">
        <f t="shared" si="92"/>
        <v>-1870.3536816490532</v>
      </c>
      <c r="AQ133">
        <f t="shared" si="78"/>
        <v>1.0201999591920017</v>
      </c>
      <c r="AR133">
        <f t="shared" si="79"/>
        <v>-100.99979596000816</v>
      </c>
      <c r="AT133">
        <f t="shared" si="104"/>
        <v>-74495.877040841588</v>
      </c>
      <c r="AU133">
        <f t="shared" si="105"/>
        <v>-915939.85860613594</v>
      </c>
      <c r="AV133">
        <f t="shared" si="93"/>
        <v>-1.6519504130201177</v>
      </c>
      <c r="AW133">
        <f t="shared" si="94"/>
        <v>-174210.48095460443</v>
      </c>
      <c r="AX133">
        <f t="shared" si="95"/>
        <v>-140306.62329649797</v>
      </c>
      <c r="AY133">
        <f t="shared" si="103"/>
        <v>-2.4635763884557051</v>
      </c>
      <c r="BA133">
        <f t="shared" si="80"/>
        <v>4.1082859575487678</v>
      </c>
      <c r="BB133">
        <f t="shared" si="96"/>
        <v>12.273213301539226</v>
      </c>
      <c r="BC133">
        <f t="shared" si="97"/>
        <v>0.81162597543558745</v>
      </c>
      <c r="BD133">
        <f t="shared" si="81"/>
        <v>-133.49725701121508</v>
      </c>
      <c r="BF133">
        <f t="shared" si="82"/>
        <v>-5.4335816126025529</v>
      </c>
      <c r="BG133">
        <f t="shared" si="83"/>
        <v>-129.42932254169062</v>
      </c>
      <c r="BH133">
        <f t="shared" si="98"/>
        <v>50.570677458309376</v>
      </c>
      <c r="BI133">
        <f t="shared" si="99"/>
        <v>50.570677458309376</v>
      </c>
      <c r="BJ133">
        <f t="shared" si="84"/>
        <v>0</v>
      </c>
      <c r="BK133">
        <f t="shared" si="100"/>
        <v>0</v>
      </c>
      <c r="BM133">
        <f t="shared" si="101"/>
        <v>-17.706794914141778</v>
      </c>
      <c r="BN133">
        <f t="shared" si="85"/>
        <v>-175.93206553047557</v>
      </c>
      <c r="BQ133" s="56">
        <f t="shared" si="102"/>
        <v>29.175174101824361</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1.0007103592101507</v>
      </c>
      <c r="D134">
        <f t="shared" si="56"/>
        <v>3.7681267398748032E-2</v>
      </c>
      <c r="F134">
        <f t="shared" si="57"/>
        <v>8.500934294700311E-3</v>
      </c>
      <c r="G134">
        <f t="shared" si="58"/>
        <v>3.3351564503643356E-2</v>
      </c>
      <c r="H134">
        <f t="shared" si="59"/>
        <v>-3.1082410854963567</v>
      </c>
      <c r="J134">
        <f t="shared" si="60"/>
        <v>15</v>
      </c>
      <c r="M134">
        <f t="shared" si="61"/>
        <v>3.1522072345762799E-2</v>
      </c>
      <c r="N134">
        <f t="shared" si="62"/>
        <v>-1.5707963250000001</v>
      </c>
      <c r="O134">
        <f t="shared" si="63"/>
        <v>16.040757087516031</v>
      </c>
      <c r="P134">
        <f t="shared" si="64"/>
        <v>1.5084146781315877</v>
      </c>
      <c r="Q134">
        <f t="shared" si="65"/>
        <v>9.0794622535371694</v>
      </c>
      <c r="R134">
        <f t="shared" si="66"/>
        <v>1.4604337476623697</v>
      </c>
      <c r="S134">
        <f t="shared" si="67"/>
        <v>0.87919692918341752</v>
      </c>
      <c r="T134">
        <f t="shared" si="68"/>
        <v>-0.4966222562757146</v>
      </c>
      <c r="U134">
        <f t="shared" si="69"/>
        <v>0.99959305314192493</v>
      </c>
      <c r="V134">
        <f t="shared" si="70"/>
        <v>-2.8529790115890893E-2</v>
      </c>
      <c r="X134">
        <f t="shared" si="87"/>
        <v>-5.7664908618251252</v>
      </c>
      <c r="Y134">
        <f t="shared" si="71"/>
        <v>-125.91662940933674</v>
      </c>
      <c r="Z134">
        <f t="shared" si="88"/>
        <v>54.083370590663264</v>
      </c>
      <c r="AC134">
        <v>1</v>
      </c>
      <c r="AD134">
        <f t="shared" si="72"/>
        <v>16.009556144400001</v>
      </c>
      <c r="AE134">
        <f t="shared" si="73"/>
        <v>-5.0295503913009382E-5</v>
      </c>
      <c r="AF134">
        <f t="shared" si="74"/>
        <v>1.76243347665E-3</v>
      </c>
      <c r="AG134">
        <f t="shared" si="89"/>
        <v>9060.2082964519395</v>
      </c>
      <c r="AH134">
        <f t="shared" si="90"/>
        <v>-825.95329759272522</v>
      </c>
      <c r="AJ134">
        <f t="shared" si="75"/>
        <v>18000</v>
      </c>
      <c r="AK134">
        <f t="shared" si="76"/>
        <v>9754.6451782500008</v>
      </c>
      <c r="AL134">
        <v>1</v>
      </c>
      <c r="AM134">
        <f t="shared" si="77"/>
        <v>9.0242248871250013</v>
      </c>
      <c r="AN134">
        <f t="shared" si="91"/>
        <v>1286.1770985997932</v>
      </c>
      <c r="AO134">
        <f t="shared" si="92"/>
        <v>-1852.1062041844805</v>
      </c>
      <c r="AQ134">
        <f t="shared" si="78"/>
        <v>0.99990000999900008</v>
      </c>
      <c r="AR134">
        <f t="shared" si="79"/>
        <v>-99.990000999900005</v>
      </c>
      <c r="AT134">
        <f t="shared" si="104"/>
        <v>-73527.768685951989</v>
      </c>
      <c r="AU134">
        <f t="shared" si="105"/>
        <v>-906756.10733205348</v>
      </c>
      <c r="AV134">
        <f t="shared" si="93"/>
        <v>-1.6517080988874311</v>
      </c>
      <c r="AW134">
        <f t="shared" si="94"/>
        <v>-170536.74367173409</v>
      </c>
      <c r="AX134">
        <f t="shared" si="95"/>
        <v>-138462.8852997105</v>
      </c>
      <c r="AY134">
        <f t="shared" si="103"/>
        <v>-2.4596231156733879</v>
      </c>
      <c r="BA134">
        <f t="shared" si="80"/>
        <v>4.1413658921184542</v>
      </c>
      <c r="BB134">
        <f t="shared" si="96"/>
        <v>12.342872047420844</v>
      </c>
      <c r="BC134">
        <f t="shared" si="97"/>
        <v>0.80791501678595679</v>
      </c>
      <c r="BD134">
        <f t="shared" si="81"/>
        <v>-133.70987928002944</v>
      </c>
      <c r="BF134">
        <f t="shared" si="82"/>
        <v>-5.5398016712644331</v>
      </c>
      <c r="BG134">
        <f t="shared" si="83"/>
        <v>-129.63999780050963</v>
      </c>
      <c r="BH134">
        <f t="shared" si="98"/>
        <v>50.360002199490367</v>
      </c>
      <c r="BI134">
        <f t="shared" si="99"/>
        <v>50.360002199490367</v>
      </c>
      <c r="BJ134">
        <f t="shared" si="84"/>
        <v>0</v>
      </c>
      <c r="BK134">
        <f t="shared" si="100"/>
        <v>0</v>
      </c>
      <c r="BM134">
        <f t="shared" si="101"/>
        <v>-17.882673718685275</v>
      </c>
      <c r="BN134">
        <f t="shared" si="85"/>
        <v>-175.93011852048019</v>
      </c>
      <c r="BQ134" s="56">
        <f t="shared" si="102"/>
        <v>29.244832847705979</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1.0007246322607544</v>
      </c>
      <c r="D135">
        <f t="shared" si="56"/>
        <v>3.805771812828844E-2</v>
      </c>
      <c r="F135">
        <f t="shared" si="57"/>
        <v>8.3321204889584416E-3</v>
      </c>
      <c r="G135">
        <f t="shared" si="58"/>
        <v>3.3016030355462994E-2</v>
      </c>
      <c r="H135">
        <f t="shared" si="59"/>
        <v>-3.1085766196445372</v>
      </c>
      <c r="J135">
        <f t="shared" si="60"/>
        <v>15</v>
      </c>
      <c r="M135">
        <f t="shared" si="61"/>
        <v>3.1209972619567129E-2</v>
      </c>
      <c r="N135">
        <f t="shared" si="62"/>
        <v>-1.5707963250000001</v>
      </c>
      <c r="O135">
        <f t="shared" si="63"/>
        <v>16.200544320741319</v>
      </c>
      <c r="P135">
        <f t="shared" si="64"/>
        <v>1.5090307407398722</v>
      </c>
      <c r="Q135">
        <f t="shared" si="65"/>
        <v>9.1691608761737662</v>
      </c>
      <c r="R135">
        <f t="shared" si="66"/>
        <v>1.4615177251793612</v>
      </c>
      <c r="S135">
        <f t="shared" si="67"/>
        <v>0.87719789904532819</v>
      </c>
      <c r="T135">
        <f t="shared" si="68"/>
        <v>-0.50080175292480711</v>
      </c>
      <c r="U135">
        <f t="shared" si="69"/>
        <v>0.99958487860268985</v>
      </c>
      <c r="V135">
        <f t="shared" si="70"/>
        <v>-2.8814930902304584E-2</v>
      </c>
      <c r="X135">
        <f t="shared" si="87"/>
        <v>-5.8753752433238828</v>
      </c>
      <c r="Y135">
        <f t="shared" si="71"/>
        <v>-126.07268482002046</v>
      </c>
      <c r="Z135">
        <f t="shared" si="88"/>
        <v>53.927315179979544</v>
      </c>
      <c r="AC135">
        <v>1</v>
      </c>
      <c r="AD135">
        <f t="shared" si="72"/>
        <v>16.169651705844</v>
      </c>
      <c r="AE135">
        <f t="shared" si="73"/>
        <v>-5.1306443541660871E-5</v>
      </c>
      <c r="AF135">
        <f t="shared" si="74"/>
        <v>1.7800578114165E-3</v>
      </c>
      <c r="AG135">
        <f t="shared" si="89"/>
        <v>9060.0601106974973</v>
      </c>
      <c r="AH135">
        <f t="shared" si="90"/>
        <v>-822.91679133044181</v>
      </c>
      <c r="AJ135">
        <f t="shared" si="75"/>
        <v>18000</v>
      </c>
      <c r="AK135">
        <f t="shared" si="76"/>
        <v>9852.1916300325011</v>
      </c>
      <c r="AL135">
        <v>1</v>
      </c>
      <c r="AM135">
        <f t="shared" si="77"/>
        <v>9.1144671359962519</v>
      </c>
      <c r="AN135">
        <f t="shared" si="91"/>
        <v>1282.1812164767516</v>
      </c>
      <c r="AO135">
        <f t="shared" si="92"/>
        <v>-1834.2069299365482</v>
      </c>
      <c r="AQ135">
        <f t="shared" si="78"/>
        <v>0.98019996079200156</v>
      </c>
      <c r="AR135">
        <f t="shared" si="79"/>
        <v>-99.000196039992161</v>
      </c>
      <c r="AT135">
        <f t="shared" si="104"/>
        <v>-72588.2531010362</v>
      </c>
      <c r="AU135">
        <f t="shared" si="105"/>
        <v>-897754.35009976244</v>
      </c>
      <c r="AV135">
        <f t="shared" si="93"/>
        <v>-1.651476177164237</v>
      </c>
      <c r="AW135">
        <f t="shared" si="94"/>
        <v>-166969.6764047771</v>
      </c>
      <c r="AX135">
        <f t="shared" si="95"/>
        <v>-136668.60507352592</v>
      </c>
      <c r="AY135">
        <f t="shared" si="103"/>
        <v>-2.4556585020422355</v>
      </c>
      <c r="BA135">
        <f t="shared" si="80"/>
        <v>4.1742569780750101</v>
      </c>
      <c r="BB135">
        <f t="shared" si="96"/>
        <v>12.411583636920069</v>
      </c>
      <c r="BC135">
        <f t="shared" si="97"/>
        <v>0.80418232487799846</v>
      </c>
      <c r="BD135">
        <f t="shared" si="81"/>
        <v>-133.92374677282248</v>
      </c>
      <c r="BF135">
        <f t="shared" si="82"/>
        <v>-5.6451885543068592</v>
      </c>
      <c r="BG135">
        <f t="shared" si="83"/>
        <v>-129.85152094587596</v>
      </c>
      <c r="BH135">
        <f t="shared" si="98"/>
        <v>50.148479054124039</v>
      </c>
      <c r="BI135">
        <f t="shared" si="99"/>
        <v>50.148479054124039</v>
      </c>
      <c r="BJ135">
        <f t="shared" si="84"/>
        <v>0</v>
      </c>
      <c r="BK135">
        <f t="shared" si="100"/>
        <v>0</v>
      </c>
      <c r="BM135">
        <f t="shared" si="101"/>
        <v>-18.056772191226926</v>
      </c>
      <c r="BN135">
        <f t="shared" si="85"/>
        <v>-175.92777417305351</v>
      </c>
      <c r="BQ135" s="56">
        <f t="shared" si="102"/>
        <v>29.313544437205206</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1.0007390471251441</v>
      </c>
      <c r="D136">
        <f t="shared" si="56"/>
        <v>3.8434158066217312E-2</v>
      </c>
      <c r="F136">
        <f t="shared" si="57"/>
        <v>8.168298217654843E-3</v>
      </c>
      <c r="G136">
        <f t="shared" si="58"/>
        <v>3.2687231051424036E-2</v>
      </c>
      <c r="H136">
        <f t="shared" si="59"/>
        <v>-3.1089054189485763</v>
      </c>
      <c r="J136">
        <f t="shared" si="60"/>
        <v>15</v>
      </c>
      <c r="M136">
        <f t="shared" si="61"/>
        <v>3.0903992495845887E-2</v>
      </c>
      <c r="N136">
        <f t="shared" si="62"/>
        <v>-1.5707963250000001</v>
      </c>
      <c r="O136">
        <f t="shared" si="63"/>
        <v>16.360337582504219</v>
      </c>
      <c r="P136">
        <f t="shared" si="64"/>
        <v>1.5096347692677785</v>
      </c>
      <c r="Q136">
        <f t="shared" si="65"/>
        <v>9.2588700638829486</v>
      </c>
      <c r="R136">
        <f t="shared" si="66"/>
        <v>1.4625806986099561</v>
      </c>
      <c r="S136">
        <f t="shared" si="67"/>
        <v>0.87519275468115632</v>
      </c>
      <c r="T136">
        <f t="shared" si="68"/>
        <v>-0.50496221455439394</v>
      </c>
      <c r="U136">
        <f t="shared" si="69"/>
        <v>0.99957662292830696</v>
      </c>
      <c r="V136">
        <f t="shared" si="70"/>
        <v>-2.9100067001886821E-2</v>
      </c>
      <c r="X136">
        <f t="shared" si="87"/>
        <v>-5.9834333215106987</v>
      </c>
      <c r="Y136">
        <f t="shared" si="71"/>
        <v>-126.22915702357619</v>
      </c>
      <c r="Z136">
        <f t="shared" si="88"/>
        <v>53.770842976423808</v>
      </c>
      <c r="AC136">
        <v>1</v>
      </c>
      <c r="AD136">
        <f t="shared" si="72"/>
        <v>16.329747267287999</v>
      </c>
      <c r="AE136">
        <f t="shared" si="73"/>
        <v>-5.232744227109496E-5</v>
      </c>
      <c r="AF136">
        <f t="shared" si="74"/>
        <v>1.7976821461829998E-3</v>
      </c>
      <c r="AG136">
        <f t="shared" si="89"/>
        <v>9059.9104553777997</v>
      </c>
      <c r="AH136">
        <f t="shared" si="90"/>
        <v>-819.99031055905789</v>
      </c>
      <c r="AJ136">
        <f t="shared" si="75"/>
        <v>18000</v>
      </c>
      <c r="AK136">
        <f t="shared" si="76"/>
        <v>9949.7380818149995</v>
      </c>
      <c r="AL136">
        <v>1</v>
      </c>
      <c r="AM136">
        <f t="shared" si="77"/>
        <v>9.2047093848675008</v>
      </c>
      <c r="AN136">
        <f t="shared" si="91"/>
        <v>1278.3004552292166</v>
      </c>
      <c r="AO136">
        <f t="shared" si="92"/>
        <v>-1816.6461151137678</v>
      </c>
      <c r="AQ136">
        <f t="shared" si="78"/>
        <v>0.96107640557424312</v>
      </c>
      <c r="AR136">
        <f t="shared" si="79"/>
        <v>-98.029793368572797</v>
      </c>
      <c r="AT136">
        <f t="shared" si="104"/>
        <v>-71676.214533057282</v>
      </c>
      <c r="AU136">
        <f t="shared" si="105"/>
        <v>-888929.22321873577</v>
      </c>
      <c r="AV136">
        <f t="shared" si="93"/>
        <v>-1.6512543438446055</v>
      </c>
      <c r="AW136">
        <f t="shared" si="94"/>
        <v>-163505.20752498065</v>
      </c>
      <c r="AX136">
        <f t="shared" si="95"/>
        <v>-134921.84010638727</v>
      </c>
      <c r="AY136">
        <f t="shared" si="103"/>
        <v>-2.4516832850607893</v>
      </c>
      <c r="BA136">
        <f t="shared" si="80"/>
        <v>4.206958527376492</v>
      </c>
      <c r="BB136">
        <f t="shared" si="96"/>
        <v>12.479364614381677</v>
      </c>
      <c r="BC136">
        <f t="shared" si="97"/>
        <v>0.8004289412161838</v>
      </c>
      <c r="BD136">
        <f t="shared" si="81"/>
        <v>-134.13879981578356</v>
      </c>
      <c r="BF136">
        <f t="shared" si="82"/>
        <v>-5.7497615918006098</v>
      </c>
      <c r="BG136">
        <f t="shared" si="83"/>
        <v>-130.06384438157869</v>
      </c>
      <c r="BH136">
        <f t="shared" si="98"/>
        <v>49.93615561842131</v>
      </c>
      <c r="BI136">
        <f t="shared" si="99"/>
        <v>49.93615561842131</v>
      </c>
      <c r="BJ136">
        <f t="shared" si="84"/>
        <v>0</v>
      </c>
      <c r="BK136">
        <f t="shared" si="100"/>
        <v>0</v>
      </c>
      <c r="BM136">
        <f t="shared" si="101"/>
        <v>-18.229126206182286</v>
      </c>
      <c r="BN136">
        <f t="shared" si="85"/>
        <v>-175.92504456579516</v>
      </c>
      <c r="BQ136" s="56">
        <f t="shared" si="102"/>
        <v>29.381325414666811</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1.0007536037971918</v>
      </c>
      <c r="D137">
        <f t="shared" ref="D137:D200" si="108">ATAN(A137/Fesr)</f>
        <v>3.881058710631495E-2</v>
      </c>
      <c r="F137">
        <f t="shared" ref="F137:F200" si="109">(Ro/(Ro+Rdcr))/SQRT((A137/(Q*Fo))^2+(1-(A137^2/Fo^2))^2)</f>
        <v>8.009272140023652E-3</v>
      </c>
      <c r="G137">
        <f t="shared" ref="G137:G200" si="110">-ATAN(A137*Fo/(Q*(Fo^2-A137^2)))</f>
        <v>3.2364964396994378E-2</v>
      </c>
      <c r="H137">
        <f t="shared" ref="H137:H200" si="111">IF(G137&gt;0,G137-Pi,G137)</f>
        <v>-3.1092276856030057</v>
      </c>
      <c r="J137">
        <f t="shared" ref="J137:J200" si="112">Vin/Vramp</f>
        <v>15</v>
      </c>
      <c r="M137">
        <f t="shared" ref="M137:M200" si="113">1/(2*Pi*_Rfb1*(Cc1ea_u+Cc2ea_u)*A137)</f>
        <v>3.0603953733750289E-2</v>
      </c>
      <c r="N137">
        <f t="shared" ref="N137:N200" si="114">-Pi/2</f>
        <v>-1.5707963250000001</v>
      </c>
      <c r="O137">
        <f t="shared" ref="O137:O200" si="115">SQRT(1+(A137/Fz1_u)^2)</f>
        <v>16.520136697869187</v>
      </c>
      <c r="P137">
        <f t="shared" ref="P137:P200" si="116">ATAN2(Fz1_u,A137)</f>
        <v>1.5102271124846358</v>
      </c>
      <c r="Q137">
        <f t="shared" ref="Q137:Q200" si="117">SQRT(1+(A137/Fz2_u)^2)</f>
        <v>9.3485895125169911</v>
      </c>
      <c r="R137">
        <f t="shared" ref="R137:R200" si="118">ATAN2(Fz2_u,A137)</f>
        <v>1.4636232702523833</v>
      </c>
      <c r="S137">
        <f t="shared" ref="S137:S200" si="119">1/SQRT(1+(A137/Fp1_u)^2)</f>
        <v>0.87318174545235516</v>
      </c>
      <c r="T137">
        <f t="shared" ref="T137:T200" si="120">-ATAN2(Fp1_u,A137)</f>
        <v>-0.50910362786126118</v>
      </c>
      <c r="U137">
        <f t="shared" ref="U137:U200" si="121">1/SQRT(1+(A137/Fp2_u)^2)</f>
        <v>0.99956828612481341</v>
      </c>
      <c r="V137">
        <f t="shared" ref="V137:V200" si="122">-ATAN2(Fp2_u,A137)</f>
        <v>-2.9385198368389709E-2</v>
      </c>
      <c r="X137">
        <f t="shared" si="87"/>
        <v>-6.090682945404108</v>
      </c>
      <c r="Y137">
        <f t="shared" ref="Y137:Y200" si="123">(180/Pi)*(D137+H137+N137+P137+R137+T137+V137)</f>
        <v>-126.38600235395828</v>
      </c>
      <c r="Z137">
        <f t="shared" si="88"/>
        <v>53.613997646041724</v>
      </c>
      <c r="AC137">
        <v>1</v>
      </c>
      <c r="AD137">
        <f t="shared" ref="AD137:AD200" si="124">Rcea1_u*Cc1ea_u*A137*2*Pi</f>
        <v>16.489842828732002</v>
      </c>
      <c r="AE137">
        <f t="shared" ref="AE137:AE200" si="125">-Rcea1_u*Cc1ea_u*Cc2ea_u*(A137*2*Pi)^2</f>
        <v>-5.3358500101311653E-5</v>
      </c>
      <c r="AF137">
        <f t="shared" ref="AF137:AF200" si="126">(Cc2ea_u+Cc1ea_u)*A137*2*Pi</f>
        <v>1.8153064809495001E-3</v>
      </c>
      <c r="AG137">
        <f t="shared" si="89"/>
        <v>9059.7593306387316</v>
      </c>
      <c r="AH137">
        <f t="shared" si="90"/>
        <v>-817.17064568944988</v>
      </c>
      <c r="AJ137">
        <f t="shared" ref="AJ137:AJ200" si="127">_Rfb1</f>
        <v>18000</v>
      </c>
      <c r="AK137">
        <f t="shared" ref="AK137:AK200" si="128">_Rfb1*Rcea2_u*Cc3ea_u*A137*2*Pi</f>
        <v>10047.284533597502</v>
      </c>
      <c r="AL137">
        <v>1</v>
      </c>
      <c r="AM137">
        <f t="shared" ref="AM137:AM200" si="129">(_Rfb1+Rcea2_u)*Cc3ea_u*A137*2*Pi</f>
        <v>9.2949516337387497</v>
      </c>
      <c r="AN137">
        <f t="shared" si="91"/>
        <v>1274.5304517430659</v>
      </c>
      <c r="AO137">
        <f t="shared" si="92"/>
        <v>-1799.4143710814958</v>
      </c>
      <c r="AQ137">
        <f t="shared" ref="AQ137:AQ200" si="130">Eadcg/(1+(Eadcg*A137/GBP)^2)</f>
        <v>0.94250706880301605</v>
      </c>
      <c r="AR137">
        <f t="shared" ref="AR137:AR200" si="131">-(A137*Eadcg*Eadcg/GBP)/(1+(Eadcg*A137/GBP)^2)</f>
        <v>-97.078228086710652</v>
      </c>
      <c r="AT137">
        <f t="shared" si="104"/>
        <v>-70790.591117223943</v>
      </c>
      <c r="AU137">
        <f t="shared" si="105"/>
        <v>-880275.57182043244</v>
      </c>
      <c r="AV137">
        <f t="shared" si="93"/>
        <v>-1.6510423066394382</v>
      </c>
      <c r="AW137">
        <f t="shared" si="94"/>
        <v>-160139.45698467537</v>
      </c>
      <c r="AX137">
        <f t="shared" si="95"/>
        <v>-133220.7461126218</v>
      </c>
      <c r="AY137">
        <f t="shared" si="103"/>
        <v>-2.4476981746586102</v>
      </c>
      <c r="BA137">
        <f t="shared" ref="BA137:BA200" si="132">SQRT(AT137^2+AU137^2)/SQRT(AW137^2+AX137^2)</f>
        <v>4.2394698886931277</v>
      </c>
      <c r="BB137">
        <f t="shared" si="96"/>
        <v>12.546231099738536</v>
      </c>
      <c r="BC137">
        <f t="shared" si="97"/>
        <v>0.79665586801917199</v>
      </c>
      <c r="BD137">
        <f t="shared" ref="BD137:BD200" si="133">BC137*180/Pi-180</f>
        <v>-134.35498098601329</v>
      </c>
      <c r="BF137">
        <f t="shared" ref="BF137:BF200" si="134">20*LOG(BA137*J137*F137*C137)</f>
        <v>-5.8535394564451178</v>
      </c>
      <c r="BG137">
        <f t="shared" ref="BG137:BG200" si="135">(180/Pi)*(D137+H137+BC137)</f>
        <v>-130.27692227569776</v>
      </c>
      <c r="BH137">
        <f t="shared" si="98"/>
        <v>49.723077724302243</v>
      </c>
      <c r="BI137">
        <f t="shared" si="99"/>
        <v>49.723077724302243</v>
      </c>
      <c r="BJ137">
        <f t="shared" ref="BJ137:BJ200" si="136">SUM((BF138&lt;0)*(BF137&gt;0))*A137</f>
        <v>0</v>
      </c>
      <c r="BK137">
        <f t="shared" si="100"/>
        <v>0</v>
      </c>
      <c r="BM137">
        <f t="shared" si="101"/>
        <v>-18.399770556183654</v>
      </c>
      <c r="BN137">
        <f t="shared" ref="BN137:BN200" si="137">(H137+D137)*180/Pi</f>
        <v>-175.9219412896845</v>
      </c>
      <c r="BQ137" s="56">
        <f t="shared" si="102"/>
        <v>29.448191900023669</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1.0007683022707097</v>
      </c>
      <c r="D138">
        <f t="shared" si="108"/>
        <v>3.9187005142380125E-2</v>
      </c>
      <c r="F138">
        <f t="shared" si="109"/>
        <v>7.8548564006559705E-3</v>
      </c>
      <c r="G138">
        <f t="shared" si="110"/>
        <v>3.2049036264441264E-2</v>
      </c>
      <c r="H138">
        <f t="shared" si="111"/>
        <v>-3.1095436137355588</v>
      </c>
      <c r="J138">
        <f t="shared" si="112"/>
        <v>15</v>
      </c>
      <c r="M138">
        <f t="shared" si="113"/>
        <v>3.0309684947848844E-2</v>
      </c>
      <c r="N138">
        <f t="shared" si="114"/>
        <v>-1.5707963250000001</v>
      </c>
      <c r="O138">
        <f t="shared" si="115"/>
        <v>16.679941498598147</v>
      </c>
      <c r="P138">
        <f t="shared" si="116"/>
        <v>1.510808105827556</v>
      </c>
      <c r="Q138">
        <f t="shared" si="117"/>
        <v>9.4383189294587932</v>
      </c>
      <c r="R138">
        <f t="shared" si="118"/>
        <v>1.4646460196822133</v>
      </c>
      <c r="S138">
        <f t="shared" si="119"/>
        <v>0.8711651179253177</v>
      </c>
      <c r="T138">
        <f t="shared" si="120"/>
        <v>-0.51322598227730487</v>
      </c>
      <c r="U138">
        <f t="shared" si="121"/>
        <v>0.99955986819830578</v>
      </c>
      <c r="V138">
        <f t="shared" si="122"/>
        <v>-2.9670324955569947E-2</v>
      </c>
      <c r="X138">
        <f t="shared" ref="X138:X201" si="139">20*LOG(C138*J138*O138*Q138*F138*M138*S138*U138)</f>
        <v>-6.1971413462353722</v>
      </c>
      <c r="Y138">
        <f t="shared" si="123"/>
        <v>-126.54317890542909</v>
      </c>
      <c r="Z138">
        <f t="shared" ref="Z138:Z201" si="140">Y138+180</f>
        <v>53.456821094570913</v>
      </c>
      <c r="AC138">
        <v>1</v>
      </c>
      <c r="AD138">
        <f t="shared" si="124"/>
        <v>16.649938390176001</v>
      </c>
      <c r="AE138">
        <f t="shared" si="125"/>
        <v>-5.4399617032310953E-5</v>
      </c>
      <c r="AF138">
        <f t="shared" si="126"/>
        <v>1.8329308157159999E-3</v>
      </c>
      <c r="AG138">
        <f t="shared" ref="AG138:AG201" si="141">AC138*AE138/(AE138^2+AF138^2)+AD138*AF138/(AE138^2+AF138^2)</f>
        <v>9059.606736627602</v>
      </c>
      <c r="AH138">
        <f t="shared" ref="AH138:AH201" si="142">AD138*AE138/(AE138^2+AF138^2)-AC138*AF138/(AE138^2+AF138^2)</f>
        <v>-814.45471053021527</v>
      </c>
      <c r="AJ138">
        <f t="shared" si="127"/>
        <v>18000</v>
      </c>
      <c r="AK138">
        <f t="shared" si="128"/>
        <v>10144.830985380002</v>
      </c>
      <c r="AL138">
        <v>1</v>
      </c>
      <c r="AM138">
        <f t="shared" si="129"/>
        <v>9.3851938826100003</v>
      </c>
      <c r="AN138">
        <f t="shared" ref="AN138:AN201" si="143">AJ138*AL138/(AL138^2+AM138^2)+AK138*AM138/(AL138^2+AM138^2)</f>
        <v>1270.8670468761886</v>
      </c>
      <c r="AO138">
        <f t="shared" ref="AO138:AO201" si="144">AK138*AL138/(AL138^2+AM138^2)-AJ138*AM138/(AL138^2+AM138^2)</f>
        <v>-1782.5026485730393</v>
      </c>
      <c r="AQ138">
        <f t="shared" si="130"/>
        <v>0.92447074050106315</v>
      </c>
      <c r="AR138">
        <f t="shared" si="131"/>
        <v>-96.144957012110567</v>
      </c>
      <c r="AT138">
        <f t="shared" si="104"/>
        <v>-69930.371783779963</v>
      </c>
      <c r="AU138">
        <f t="shared" si="105"/>
        <v>-871788.43978903652</v>
      </c>
      <c r="AV138">
        <f t="shared" ref="AV138:AV201" si="145">ATAN2(AT138,AU138)</f>
        <v>-1.6508397844181046</v>
      </c>
      <c r="AW138">
        <f t="shared" ref="AW138:AW201" si="146">AG138-AH138*AO138/_Rfb2+AG138*AN138/_Rfb2+AN138-AO138*AR138+AQ138*AN138</f>
        <v>-156868.72564897648</v>
      </c>
      <c r="AX138">
        <f t="shared" ref="AX138:AX201" si="147">AH138+AH138*AN138/_Rfb2+AG138*AO138/_Rfb2+AO138+AO138*AQ138+AN138*AR138</f>
        <v>-131563.57104955037</v>
      </c>
      <c r="AY138">
        <f t="shared" si="103"/>
        <v>-2.4437038544351384</v>
      </c>
      <c r="BA138">
        <f t="shared" si="132"/>
        <v>4.2717904467284571</v>
      </c>
      <c r="BB138">
        <f t="shared" ref="BB138:BB201" si="148">20*LOG(BA138)</f>
        <v>12.612198803342302</v>
      </c>
      <c r="BC138">
        <f t="shared" ref="BC138:BC201" si="149">AV138-AY138</f>
        <v>0.79286407001703374</v>
      </c>
      <c r="BD138">
        <f t="shared" si="133"/>
        <v>-134.57223500855019</v>
      </c>
      <c r="BF138">
        <f t="shared" si="134"/>
        <v>-5.9565401920796388</v>
      </c>
      <c r="BG138">
        <f t="shared" si="135"/>
        <v>-130.4907104820563</v>
      </c>
      <c r="BH138">
        <f t="shared" ref="BH138:BH201" si="150">IF(BG138&gt;180,BG138-180,BG138+180)</f>
        <v>49.509289517943699</v>
      </c>
      <c r="BI138">
        <f t="shared" ref="BI138:BI201" si="151">IF(BH138&gt;180,BH138-360,BH138)</f>
        <v>49.509289517943699</v>
      </c>
      <c r="BJ138">
        <f t="shared" si="136"/>
        <v>0</v>
      </c>
      <c r="BK138">
        <f t="shared" ref="BK138:BK201" si="152">IF(BJ138&gt;0,BI138,0)</f>
        <v>0</v>
      </c>
      <c r="BM138">
        <f t="shared" ref="BM138:BM201" si="153">20*LOG(J138*F138*C138)</f>
        <v>-18.568738995421942</v>
      </c>
      <c r="BN138">
        <f t="shared" si="137"/>
        <v>-175.91847547350613</v>
      </c>
      <c r="BQ138" s="56">
        <f t="shared" ref="BQ138:BQ201" si="154">20*LOG(BA138*7)</f>
        <v>29.514159603627441</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1.0007831425394496</v>
      </c>
      <c r="D139">
        <f t="shared" si="108"/>
        <v>3.9563412068230303E-2</v>
      </c>
      <c r="F139">
        <f t="shared" si="109"/>
        <v>7.7048740808646149E-3</v>
      </c>
      <c r="G139">
        <f t="shared" si="110"/>
        <v>3.1739260192085332E-2</v>
      </c>
      <c r="H139">
        <f t="shared" si="111"/>
        <v>-3.109853389807915</v>
      </c>
      <c r="J139">
        <f t="shared" si="112"/>
        <v>15</v>
      </c>
      <c r="M139">
        <f t="shared" si="113"/>
        <v>3.0021021281678856E-2</v>
      </c>
      <c r="N139">
        <f t="shared" si="114"/>
        <v>-1.5707963250000001</v>
      </c>
      <c r="O139">
        <f t="shared" si="115"/>
        <v>16.839751822833293</v>
      </c>
      <c r="P139">
        <f t="shared" si="116"/>
        <v>1.511378072031706</v>
      </c>
      <c r="Q139">
        <f t="shared" si="117"/>
        <v>9.5280580330821021</v>
      </c>
      <c r="R139">
        <f t="shared" si="118"/>
        <v>1.4656495048098481</v>
      </c>
      <c r="S139">
        <f t="shared" si="119"/>
        <v>0.86914311584102377</v>
      </c>
      <c r="T139">
        <f t="shared" si="120"/>
        <v>-0.51732926992247852</v>
      </c>
      <c r="U139">
        <f t="shared" si="121"/>
        <v>0.9995513691549397</v>
      </c>
      <c r="V139">
        <f t="shared" si="122"/>
        <v>-2.9955446717188909E-2</v>
      </c>
      <c r="X139">
        <f t="shared" si="139"/>
        <v>-6.3028251645492919</v>
      </c>
      <c r="Y139">
        <f t="shared" si="123"/>
        <v>-126.70064645612268</v>
      </c>
      <c r="Z139">
        <f t="shared" si="140"/>
        <v>53.299353543877316</v>
      </c>
      <c r="AC139">
        <v>1</v>
      </c>
      <c r="AD139">
        <f t="shared" si="124"/>
        <v>16.810033951619999</v>
      </c>
      <c r="AE139">
        <f t="shared" si="125"/>
        <v>-5.5450793064092851E-5</v>
      </c>
      <c r="AF139">
        <f t="shared" si="126"/>
        <v>1.8505551504825E-3</v>
      </c>
      <c r="AG139">
        <f t="shared" si="141"/>
        <v>9059.4526734931442</v>
      </c>
      <c r="AH139">
        <f t="shared" si="142"/>
        <v>-811.83953641159985</v>
      </c>
      <c r="AJ139">
        <f t="shared" si="127"/>
        <v>18000</v>
      </c>
      <c r="AK139">
        <f t="shared" si="128"/>
        <v>10242.3774371625</v>
      </c>
      <c r="AL139">
        <v>1</v>
      </c>
      <c r="AM139">
        <f t="shared" si="129"/>
        <v>9.475436131481251</v>
      </c>
      <c r="AN139">
        <f t="shared" si="143"/>
        <v>1267.3062741658059</v>
      </c>
      <c r="AO139">
        <f t="shared" si="144"/>
        <v>-1765.9022227210612</v>
      </c>
      <c r="AQ139">
        <f t="shared" si="130"/>
        <v>0.90694721567204784</v>
      </c>
      <c r="AR139">
        <f t="shared" si="131"/>
        <v>-95.229457645565034</v>
      </c>
      <c r="AT139">
        <f t="shared" si="104"/>
        <v>-69094.5933699663</v>
      </c>
      <c r="AU139">
        <f t="shared" si="105"/>
        <v>-863463.06026953727</v>
      </c>
      <c r="AV139">
        <f t="shared" si="145"/>
        <v>-1.6506465066816631</v>
      </c>
      <c r="AW139">
        <f t="shared" si="146"/>
        <v>-153689.48531105494</v>
      </c>
      <c r="AX139">
        <f t="shared" si="147"/>
        <v>-129948.64955674984</v>
      </c>
      <c r="AY139">
        <f t="shared" ref="AY139:AY202" si="155">ATAN2(AW139,AX139)</f>
        <v>-2.4397009828302796</v>
      </c>
      <c r="BA139">
        <f t="shared" si="132"/>
        <v>4.3039196215577817</v>
      </c>
      <c r="BB139">
        <f t="shared" si="148"/>
        <v>12.677283040156055</v>
      </c>
      <c r="BC139">
        <f t="shared" si="149"/>
        <v>0.78905447614861646</v>
      </c>
      <c r="BD139">
        <f t="shared" si="133"/>
        <v>-134.79050865911881</v>
      </c>
      <c r="BF139">
        <f t="shared" si="134"/>
        <v>-6.0587812406706227</v>
      </c>
      <c r="BG139">
        <f t="shared" si="135"/>
        <v>-130.70516646593001</v>
      </c>
      <c r="BH139">
        <f t="shared" si="150"/>
        <v>49.294833534069994</v>
      </c>
      <c r="BI139">
        <f t="shared" si="151"/>
        <v>49.294833534069994</v>
      </c>
      <c r="BJ139">
        <f t="shared" si="136"/>
        <v>0</v>
      </c>
      <c r="BK139">
        <f t="shared" si="152"/>
        <v>0</v>
      </c>
      <c r="BM139">
        <f t="shared" si="153"/>
        <v>-18.736064280826678</v>
      </c>
      <c r="BN139">
        <f t="shared" si="137"/>
        <v>-175.91465780681119</v>
      </c>
      <c r="BQ139" s="56">
        <f t="shared" si="154"/>
        <v>29.579243840441194</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1.0007981245971036</v>
      </c>
      <c r="D140">
        <f t="shared" si="108"/>
        <v>3.993980777770182E-2</v>
      </c>
      <c r="F140">
        <f t="shared" si="109"/>
        <v>7.5591566867976587E-3</v>
      </c>
      <c r="G140">
        <f t="shared" si="110"/>
        <v>3.1435457007340142E-2</v>
      </c>
      <c r="H140">
        <f t="shared" si="111"/>
        <v>-3.1101571929926601</v>
      </c>
      <c r="J140">
        <f t="shared" si="112"/>
        <v>15</v>
      </c>
      <c r="M140">
        <f t="shared" si="113"/>
        <v>2.9737804099776225E-2</v>
      </c>
      <c r="N140">
        <f t="shared" si="114"/>
        <v>-1.5707963250000001</v>
      </c>
      <c r="O140">
        <f t="shared" si="115"/>
        <v>16.999567514797718</v>
      </c>
      <c r="P140">
        <f t="shared" si="116"/>
        <v>1.5119373217252028</v>
      </c>
      <c r="Q140">
        <f t="shared" si="117"/>
        <v>9.6178065522416922</v>
      </c>
      <c r="R140">
        <f t="shared" si="118"/>
        <v>1.4666342628797224</v>
      </c>
      <c r="S140">
        <f t="shared" si="119"/>
        <v>0.86711598008700874</v>
      </c>
      <c r="T140">
        <f t="shared" si="120"/>
        <v>-0.52141348555762479</v>
      </c>
      <c r="U140">
        <f t="shared" si="121"/>
        <v>0.99954278900092974</v>
      </c>
      <c r="V140">
        <f t="shared" si="122"/>
        <v>-3.0240563607012667E-2</v>
      </c>
      <c r="X140">
        <f t="shared" si="139"/>
        <v>-6.4077504758696522</v>
      </c>
      <c r="Y140">
        <f t="shared" si="123"/>
        <v>-126.8583663956053</v>
      </c>
      <c r="Z140">
        <f t="shared" si="140"/>
        <v>53.141633604394698</v>
      </c>
      <c r="AC140">
        <v>1</v>
      </c>
      <c r="AD140">
        <f t="shared" si="124"/>
        <v>16.970129513064002</v>
      </c>
      <c r="AE140">
        <f t="shared" si="125"/>
        <v>-5.6512028196657347E-5</v>
      </c>
      <c r="AF140">
        <f t="shared" si="126"/>
        <v>1.8681794852489998E-3</v>
      </c>
      <c r="AG140">
        <f t="shared" si="141"/>
        <v>9059.2971413855248</v>
      </c>
      <c r="AH140">
        <f t="shared" si="142"/>
        <v>-809.3222666420379</v>
      </c>
      <c r="AJ140">
        <f t="shared" si="127"/>
        <v>18000</v>
      </c>
      <c r="AK140">
        <f t="shared" si="128"/>
        <v>10339.923888945001</v>
      </c>
      <c r="AL140">
        <v>1</v>
      </c>
      <c r="AM140">
        <f t="shared" si="129"/>
        <v>9.5656783803524998</v>
      </c>
      <c r="AN140">
        <f t="shared" si="143"/>
        <v>1263.8443492557087</v>
      </c>
      <c r="AO140">
        <f t="shared" si="144"/>
        <v>-1749.6046788610049</v>
      </c>
      <c r="AQ140">
        <f t="shared" si="130"/>
        <v>0.88991723769689424</v>
      </c>
      <c r="AR140">
        <f t="shared" si="131"/>
        <v>-94.331227195870781</v>
      </c>
      <c r="AT140">
        <f t="shared" si="104"/>
        <v>-68282.337921750004</v>
      </c>
      <c r="AU140">
        <f t="shared" si="105"/>
        <v>-855294.84671487729</v>
      </c>
      <c r="AV140">
        <f t="shared" si="145"/>
        <v>-1.6504622130656021</v>
      </c>
      <c r="AW140">
        <f t="shared" si="146"/>
        <v>-150598.36934160822</v>
      </c>
      <c r="AX140">
        <f t="shared" si="147"/>
        <v>-128374.39778382356</v>
      </c>
      <c r="AY140">
        <f t="shared" si="155"/>
        <v>-2.4356901942311313</v>
      </c>
      <c r="BA140">
        <f t="shared" si="132"/>
        <v>4.3358568679826899</v>
      </c>
      <c r="BB140">
        <f t="shared" si="148"/>
        <v>12.741498743340451</v>
      </c>
      <c r="BC140">
        <f t="shared" si="149"/>
        <v>0.78522798116552917</v>
      </c>
      <c r="BD140">
        <f t="shared" si="133"/>
        <v>-135.00975067222822</v>
      </c>
      <c r="BF140">
        <f t="shared" si="134"/>
        <v>-6.1602794678725203</v>
      </c>
      <c r="BG140">
        <f t="shared" si="135"/>
        <v>-130.92024923374365</v>
      </c>
      <c r="BH140">
        <f t="shared" si="150"/>
        <v>49.079750766256353</v>
      </c>
      <c r="BI140">
        <f t="shared" si="151"/>
        <v>49.079750766256353</v>
      </c>
      <c r="BJ140">
        <f t="shared" si="136"/>
        <v>0</v>
      </c>
      <c r="BK140">
        <f t="shared" si="152"/>
        <v>0</v>
      </c>
      <c r="BM140">
        <f t="shared" si="153"/>
        <v>-18.901778211212971</v>
      </c>
      <c r="BN140">
        <f t="shared" si="137"/>
        <v>-175.91049856151542</v>
      </c>
      <c r="BQ140" s="56">
        <f t="shared" si="154"/>
        <v>29.643459543625585</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1.0008132484373045</v>
      </c>
      <c r="D141">
        <f t="shared" si="108"/>
        <v>4.0316192164650044E-2</v>
      </c>
      <c r="F141">
        <f t="shared" si="109"/>
        <v>7.417543671508417E-3</v>
      </c>
      <c r="G141">
        <f t="shared" si="110"/>
        <v>3.1137454471898352E-2</v>
      </c>
      <c r="H141">
        <f t="shared" si="111"/>
        <v>-3.1104551955281017</v>
      </c>
      <c r="J141">
        <f t="shared" si="112"/>
        <v>15</v>
      </c>
      <c r="M141">
        <f t="shared" si="113"/>
        <v>2.945988069697458E-2</v>
      </c>
      <c r="N141">
        <f t="shared" si="114"/>
        <v>-1.5707963250000001</v>
      </c>
      <c r="O141">
        <f t="shared" si="115"/>
        <v>17.159388424512763</v>
      </c>
      <c r="P141">
        <f t="shared" si="116"/>
        <v>1.5124861539909207</v>
      </c>
      <c r="Q141">
        <f t="shared" si="117"/>
        <v>9.7075642257915966</v>
      </c>
      <c r="R141">
        <f t="shared" si="118"/>
        <v>1.4676008114149168</v>
      </c>
      <c r="S141">
        <f t="shared" si="119"/>
        <v>0.86508394867160487</v>
      </c>
      <c r="T141">
        <f t="shared" si="120"/>
        <v>-0.52547862653722388</v>
      </c>
      <c r="U141">
        <f t="shared" si="121"/>
        <v>0.9995341277425499</v>
      </c>
      <c r="V141">
        <f t="shared" si="122"/>
        <v>-3.0525675578812032E-2</v>
      </c>
      <c r="X141">
        <f t="shared" si="139"/>
        <v>-6.511932815019529</v>
      </c>
      <c r="Y141">
        <f t="shared" si="123"/>
        <v>-127.01630165618607</v>
      </c>
      <c r="Z141">
        <f t="shared" si="140"/>
        <v>52.983698343813927</v>
      </c>
      <c r="AC141">
        <v>1</v>
      </c>
      <c r="AD141">
        <f t="shared" si="124"/>
        <v>17.130225074508001</v>
      </c>
      <c r="AE141">
        <f t="shared" si="125"/>
        <v>-5.7583322430004436E-5</v>
      </c>
      <c r="AF141">
        <f t="shared" si="126"/>
        <v>1.8858038200155001E-3</v>
      </c>
      <c r="AG141">
        <f t="shared" si="141"/>
        <v>9059.1401404563203</v>
      </c>
      <c r="AH141">
        <f t="shared" si="142"/>
        <v>-806.9001512755367</v>
      </c>
      <c r="AJ141">
        <f t="shared" si="127"/>
        <v>18000</v>
      </c>
      <c r="AK141">
        <f t="shared" si="128"/>
        <v>10437.470340727501</v>
      </c>
      <c r="AL141">
        <v>1</v>
      </c>
      <c r="AM141">
        <f t="shared" si="129"/>
        <v>9.6559206292237505</v>
      </c>
      <c r="AN141">
        <f t="shared" si="143"/>
        <v>1260.4776599916333</v>
      </c>
      <c r="AO141">
        <f t="shared" si="144"/>
        <v>-1733.601899061392</v>
      </c>
      <c r="AQ141">
        <f t="shared" si="130"/>
        <v>0.8733624454148472</v>
      </c>
      <c r="AR141">
        <f t="shared" si="131"/>
        <v>-93.449781659388648</v>
      </c>
      <c r="AT141">
        <f t="shared" si="104"/>
        <v>-67492.730171201852</v>
      </c>
      <c r="AU141">
        <f t="shared" si="105"/>
        <v>-847279.38443677023</v>
      </c>
      <c r="AV141">
        <f t="shared" si="145"/>
        <v>-1.6502866528701945</v>
      </c>
      <c r="AW141">
        <f t="shared" si="146"/>
        <v>-147592.16392711611</v>
      </c>
      <c r="AX141">
        <f t="shared" si="147"/>
        <v>-126839.30857601183</v>
      </c>
      <c r="AY141">
        <f t="shared" si="155"/>
        <v>-2.431672100018905</v>
      </c>
      <c r="BA141">
        <f t="shared" si="132"/>
        <v>4.3676016749005413</v>
      </c>
      <c r="BB141">
        <f t="shared" si="148"/>
        <v>12.804860477263208</v>
      </c>
      <c r="BC141">
        <f t="shared" si="149"/>
        <v>0.7813854471487105</v>
      </c>
      <c r="BD141">
        <f t="shared" si="133"/>
        <v>-135.22991165427896</v>
      </c>
      <c r="BF141">
        <f t="shared" si="134"/>
        <v>-6.261051187252078</v>
      </c>
      <c r="BG141">
        <f t="shared" si="135"/>
        <v>-131.13591926650747</v>
      </c>
      <c r="BH141">
        <f t="shared" si="150"/>
        <v>48.864080733492528</v>
      </c>
      <c r="BI141">
        <f t="shared" si="151"/>
        <v>48.864080733492528</v>
      </c>
      <c r="BJ141">
        <f t="shared" si="136"/>
        <v>0</v>
      </c>
      <c r="BK141">
        <f t="shared" si="152"/>
        <v>0</v>
      </c>
      <c r="BM141">
        <f t="shared" si="153"/>
        <v>-19.065911664515287</v>
      </c>
      <c r="BN141">
        <f t="shared" si="137"/>
        <v>-175.90600761222854</v>
      </c>
      <c r="BQ141" s="56">
        <f t="shared" si="154"/>
        <v>29.706821277548343</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1.0008285140536244</v>
      </c>
      <c r="D142">
        <f t="shared" si="108"/>
        <v>4.0692565122949567E-2</v>
      </c>
      <c r="F142">
        <f t="shared" si="109"/>
        <v>7.2798819884264164E-3</v>
      </c>
      <c r="G142">
        <f t="shared" si="110"/>
        <v>3.0845086947553793E-2</v>
      </c>
      <c r="H142">
        <f t="shared" si="111"/>
        <v>-3.1107475630524464</v>
      </c>
      <c r="J142">
        <f t="shared" si="112"/>
        <v>15</v>
      </c>
      <c r="M142">
        <f t="shared" si="113"/>
        <v>2.9187104023854441E-2</v>
      </c>
      <c r="N142">
        <f t="shared" si="114"/>
        <v>-1.5707963250000001</v>
      </c>
      <c r="O142">
        <f t="shared" si="115"/>
        <v>17.319214407530954</v>
      </c>
      <c r="P142">
        <f t="shared" si="116"/>
        <v>1.5130248568973406</v>
      </c>
      <c r="Q142">
        <f t="shared" si="117"/>
        <v>9.7973308021295793</v>
      </c>
      <c r="R142">
        <f t="shared" si="118"/>
        <v>1.4685496491106156</v>
      </c>
      <c r="S142">
        <f t="shared" si="119"/>
        <v>0.86304725670041416</v>
      </c>
      <c r="T142">
        <f t="shared" si="120"/>
        <v>-0.52952469276209213</v>
      </c>
      <c r="U142">
        <f t="shared" si="121"/>
        <v>0.99952538538613211</v>
      </c>
      <c r="V142">
        <f t="shared" si="122"/>
        <v>-3.0810782586362623E-2</v>
      </c>
      <c r="X142">
        <f t="shared" si="139"/>
        <v>-6.615387199180125</v>
      </c>
      <c r="Y142">
        <f t="shared" si="123"/>
        <v>-127.17441664774687</v>
      </c>
      <c r="Z142">
        <f t="shared" si="140"/>
        <v>52.825583352253133</v>
      </c>
      <c r="AC142">
        <v>1</v>
      </c>
      <c r="AD142">
        <f t="shared" si="124"/>
        <v>17.290320635952</v>
      </c>
      <c r="AE142">
        <f t="shared" si="125"/>
        <v>-5.866467576413413E-5</v>
      </c>
      <c r="AF142">
        <f t="shared" si="126"/>
        <v>1.9034281547819999E-3</v>
      </c>
      <c r="AG142">
        <f t="shared" si="141"/>
        <v>9058.981670858544</v>
      </c>
      <c r="AH142">
        <f t="shared" si="142"/>
        <v>-804.57054216976576</v>
      </c>
      <c r="AJ142">
        <f t="shared" si="127"/>
        <v>18000</v>
      </c>
      <c r="AK142">
        <f t="shared" si="128"/>
        <v>10535.016792510001</v>
      </c>
      <c r="AL142">
        <v>1</v>
      </c>
      <c r="AM142">
        <f t="shared" si="129"/>
        <v>9.7461628780950011</v>
      </c>
      <c r="AN142">
        <f t="shared" si="143"/>
        <v>1257.20275713715</v>
      </c>
      <c r="AO142">
        <f t="shared" si="144"/>
        <v>-1717.8860493387751</v>
      </c>
      <c r="AQ142">
        <f t="shared" si="130"/>
        <v>0.85726532361765961</v>
      </c>
      <c r="AR142">
        <f t="shared" si="131"/>
        <v>-92.584654950707247</v>
      </c>
      <c r="AT142">
        <f t="shared" si="104"/>
        <v>-66724.935176576226</v>
      </c>
      <c r="AU142">
        <f t="shared" si="105"/>
        <v>-839412.4226274261</v>
      </c>
      <c r="AV142">
        <f t="shared" si="145"/>
        <v>-1.6501195846166921</v>
      </c>
      <c r="AW142">
        <f t="shared" si="146"/>
        <v>-144667.79985507726</v>
      </c>
      <c r="AX142">
        <f t="shared" si="147"/>
        <v>-125341.94698966072</v>
      </c>
      <c r="AY142">
        <f t="shared" si="155"/>
        <v>-2.4276472895598316</v>
      </c>
      <c r="BA142">
        <f t="shared" si="132"/>
        <v>4.3991535646879134</v>
      </c>
      <c r="BB142">
        <f t="shared" si="148"/>
        <v>12.867382449960186</v>
      </c>
      <c r="BC142">
        <f t="shared" si="149"/>
        <v>0.7775277049431395</v>
      </c>
      <c r="BD142">
        <f t="shared" si="133"/>
        <v>-135.45094400136023</v>
      </c>
      <c r="BF142">
        <f t="shared" si="134"/>
        <v>-6.3611121832596211</v>
      </c>
      <c r="BG142">
        <f t="shared" si="135"/>
        <v>-131.35213845676148</v>
      </c>
      <c r="BH142">
        <f t="shared" si="150"/>
        <v>48.64786154323852</v>
      </c>
      <c r="BI142">
        <f t="shared" si="151"/>
        <v>48.64786154323852</v>
      </c>
      <c r="BJ142">
        <f t="shared" si="136"/>
        <v>0</v>
      </c>
      <c r="BK142">
        <f t="shared" si="152"/>
        <v>0</v>
      </c>
      <c r="BM142">
        <f t="shared" si="153"/>
        <v>-19.228494633219807</v>
      </c>
      <c r="BN142">
        <f t="shared" si="137"/>
        <v>-175.90119445540125</v>
      </c>
      <c r="BQ142" s="56">
        <f t="shared" si="154"/>
        <v>29.769343250245321</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1.0008439214395757</v>
      </c>
      <c r="D143">
        <f t="shared" si="108"/>
        <v>4.1068926546494362E-2</v>
      </c>
      <c r="F143">
        <f t="shared" si="109"/>
        <v>7.1460256738887324E-3</v>
      </c>
      <c r="G143">
        <f t="shared" si="110"/>
        <v>3.0558195081266126E-2</v>
      </c>
      <c r="H143">
        <f t="shared" si="111"/>
        <v>-3.1110344549187339</v>
      </c>
      <c r="J143">
        <f t="shared" si="112"/>
        <v>15</v>
      </c>
      <c r="M143">
        <f t="shared" si="113"/>
        <v>2.8919332427305322E-2</v>
      </c>
      <c r="N143">
        <f t="shared" si="114"/>
        <v>-1.5707963250000001</v>
      </c>
      <c r="O143">
        <f t="shared" si="115"/>
        <v>17.479045324683518</v>
      </c>
      <c r="P143">
        <f t="shared" si="116"/>
        <v>1.5135537080004047</v>
      </c>
      <c r="Q143">
        <f t="shared" si="117"/>
        <v>9.8871060387662446</v>
      </c>
      <c r="R143">
        <f t="shared" si="118"/>
        <v>1.4694812566796045</v>
      </c>
      <c r="S143">
        <f t="shared" si="119"/>
        <v>0.86100613635495804</v>
      </c>
      <c r="T143">
        <f t="shared" si="120"/>
        <v>-0.53355168663206376</v>
      </c>
      <c r="U143">
        <f t="shared" si="121"/>
        <v>0.99951656193806893</v>
      </c>
      <c r="V143">
        <f t="shared" si="122"/>
        <v>-3.1095884583444894E-2</v>
      </c>
      <c r="X143">
        <f t="shared" si="139"/>
        <v>-6.7181281497656409</v>
      </c>
      <c r="Y143">
        <f t="shared" si="123"/>
        <v>-127.33267719587803</v>
      </c>
      <c r="Z143">
        <f t="shared" si="140"/>
        <v>52.667322804121966</v>
      </c>
      <c r="AC143">
        <v>1</v>
      </c>
      <c r="AD143">
        <f t="shared" si="124"/>
        <v>17.450416197396002</v>
      </c>
      <c r="AE143">
        <f t="shared" si="125"/>
        <v>-5.9756088199046443E-5</v>
      </c>
      <c r="AF143">
        <f t="shared" si="126"/>
        <v>1.9210524895484997E-3</v>
      </c>
      <c r="AG143">
        <f t="shared" si="141"/>
        <v>9058.8217327466264</v>
      </c>
      <c r="AH143">
        <f t="shared" si="142"/>
        <v>-802.33088831617442</v>
      </c>
      <c r="AJ143">
        <f t="shared" si="127"/>
        <v>18000</v>
      </c>
      <c r="AK143">
        <f t="shared" si="128"/>
        <v>10632.563244292502</v>
      </c>
      <c r="AL143">
        <v>1</v>
      </c>
      <c r="AM143">
        <f t="shared" si="129"/>
        <v>9.8364051269662518</v>
      </c>
      <c r="AN143">
        <f t="shared" si="143"/>
        <v>1254.016345666183</v>
      </c>
      <c r="AO143">
        <f t="shared" si="144"/>
        <v>-1702.4495675178255</v>
      </c>
      <c r="AQ143">
        <f t="shared" si="130"/>
        <v>0.84160915670762493</v>
      </c>
      <c r="AR143">
        <f t="shared" si="131"/>
        <v>-91.735398081131123</v>
      </c>
      <c r="AT143">
        <f t="shared" si="104"/>
        <v>-65978.156113210222</v>
      </c>
      <c r="AU143">
        <f t="shared" si="105"/>
        <v>-831689.86682183004</v>
      </c>
      <c r="AV143">
        <f t="shared" si="145"/>
        <v>-1.6499607756277235</v>
      </c>
      <c r="AW143">
        <f t="shared" si="146"/>
        <v>-141822.3448077151</v>
      </c>
      <c r="AX143">
        <f t="shared" si="147"/>
        <v>-123880.94611199637</v>
      </c>
      <c r="AY143">
        <f t="shared" si="155"/>
        <v>-2.4236163311435623</v>
      </c>
      <c r="BA143">
        <f t="shared" si="132"/>
        <v>4.4305120925970698</v>
      </c>
      <c r="BB143">
        <f t="shared" si="148"/>
        <v>12.929078525074694</v>
      </c>
      <c r="BC143">
        <f t="shared" si="149"/>
        <v>0.77365555551583887</v>
      </c>
      <c r="BD143">
        <f t="shared" si="133"/>
        <v>-135.67280182144208</v>
      </c>
      <c r="BF143">
        <f t="shared" si="134"/>
        <v>-6.4604777330247334</v>
      </c>
      <c r="BG143">
        <f t="shared" si="135"/>
        <v>-131.56887004881173</v>
      </c>
      <c r="BH143">
        <f t="shared" si="150"/>
        <v>48.431129951188268</v>
      </c>
      <c r="BI143">
        <f t="shared" si="151"/>
        <v>48.431129951188268</v>
      </c>
      <c r="BJ143">
        <f t="shared" si="136"/>
        <v>0</v>
      </c>
      <c r="BK143">
        <f t="shared" si="152"/>
        <v>0</v>
      </c>
      <c r="BM143">
        <f t="shared" si="153"/>
        <v>-19.389556258099429</v>
      </c>
      <c r="BN143">
        <f t="shared" si="137"/>
        <v>-175.89606822736965</v>
      </c>
      <c r="BQ143" s="56">
        <f t="shared" si="154"/>
        <v>29.831039325359828</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1.0008594705886116</v>
      </c>
      <c r="D144">
        <f t="shared" si="108"/>
        <v>4.1445276329197991E-2</v>
      </c>
      <c r="F144">
        <f t="shared" si="109"/>
        <v>7.0158354565858574E-3</v>
      </c>
      <c r="G144">
        <f t="shared" si="110"/>
        <v>3.0276625508181457E-2</v>
      </c>
      <c r="H144">
        <f t="shared" si="111"/>
        <v>-3.1113160244918188</v>
      </c>
      <c r="J144">
        <f t="shared" si="112"/>
        <v>15</v>
      </c>
      <c r="M144">
        <f t="shared" si="113"/>
        <v>2.8656429405238909E-2</v>
      </c>
      <c r="N144">
        <f t="shared" si="114"/>
        <v>-1.5707963250000001</v>
      </c>
      <c r="O144">
        <f t="shared" si="115"/>
        <v>17.638881041841685</v>
      </c>
      <c r="P144">
        <f t="shared" si="116"/>
        <v>1.5140729748182127</v>
      </c>
      <c r="Q144">
        <f t="shared" si="117"/>
        <v>9.9768897019172034</v>
      </c>
      <c r="R144">
        <f t="shared" si="118"/>
        <v>1.470396097652769</v>
      </c>
      <c r="S144">
        <f t="shared" si="119"/>
        <v>0.85896081687345993</v>
      </c>
      <c r="T144">
        <f t="shared" si="120"/>
        <v>-0.53755961299868682</v>
      </c>
      <c r="U144">
        <f t="shared" si="121"/>
        <v>0.99950765740481029</v>
      </c>
      <c r="V144">
        <f t="shared" si="122"/>
        <v>-3.1380981523844172E-2</v>
      </c>
      <c r="X144">
        <f t="shared" si="139"/>
        <v>-6.8201697131863606</v>
      </c>
      <c r="Y144">
        <f t="shared" si="123"/>
        <v>-127.49105048312059</v>
      </c>
      <c r="Z144">
        <f t="shared" si="140"/>
        <v>52.508949516879412</v>
      </c>
      <c r="AC144">
        <v>1</v>
      </c>
      <c r="AD144">
        <f t="shared" si="124"/>
        <v>17.610511758840001</v>
      </c>
      <c r="AE144">
        <f t="shared" si="125"/>
        <v>-6.0857559734741348E-5</v>
      </c>
      <c r="AF144">
        <f t="shared" si="126"/>
        <v>1.938676824315E-3</v>
      </c>
      <c r="AG144">
        <f t="shared" si="141"/>
        <v>9058.6603262764183</v>
      </c>
      <c r="AH144">
        <f t="shared" si="142"/>
        <v>-800.17873142483199</v>
      </c>
      <c r="AJ144">
        <f t="shared" si="127"/>
        <v>18000</v>
      </c>
      <c r="AK144">
        <f t="shared" si="128"/>
        <v>10730.109696075</v>
      </c>
      <c r="AL144">
        <v>1</v>
      </c>
      <c r="AM144">
        <f t="shared" si="129"/>
        <v>9.9266473758375007</v>
      </c>
      <c r="AN144">
        <f t="shared" si="143"/>
        <v>1250.9152765917547</v>
      </c>
      <c r="AO144">
        <f t="shared" si="144"/>
        <v>-1687.2851516995829</v>
      </c>
      <c r="AQ144">
        <f t="shared" si="130"/>
        <v>0.82637798529047191</v>
      </c>
      <c r="AR144">
        <f t="shared" si="131"/>
        <v>-90.901578381951907</v>
      </c>
      <c r="AT144">
        <f t="shared" si="104"/>
        <v>-65251.632204326168</v>
      </c>
      <c r="AU144">
        <f t="shared" si="105"/>
        <v>-824107.77177244099</v>
      </c>
      <c r="AV144">
        <f t="shared" si="145"/>
        <v>-1.6498100016303647</v>
      </c>
      <c r="AW144">
        <f t="shared" si="146"/>
        <v>-139052.99612865291</v>
      </c>
      <c r="AX144">
        <f t="shared" si="147"/>
        <v>-122455.00316185133</v>
      </c>
      <c r="AY144">
        <f t="shared" si="155"/>
        <v>-2.4195797728723138</v>
      </c>
      <c r="BA144">
        <f t="shared" si="132"/>
        <v>4.4616768461646164</v>
      </c>
      <c r="BB144">
        <f t="shared" si="148"/>
        <v>12.989962233300346</v>
      </c>
      <c r="BC144">
        <f t="shared" si="149"/>
        <v>0.76976977124194912</v>
      </c>
      <c r="BD144">
        <f t="shared" si="133"/>
        <v>-135.89544086068867</v>
      </c>
      <c r="BF144">
        <f t="shared" si="134"/>
        <v>-6.5591626270481838</v>
      </c>
      <c r="BG144">
        <f t="shared" si="135"/>
        <v>-131.78607858205959</v>
      </c>
      <c r="BH144">
        <f t="shared" si="150"/>
        <v>48.213921417940412</v>
      </c>
      <c r="BI144">
        <f t="shared" si="151"/>
        <v>48.213921417940412</v>
      </c>
      <c r="BJ144">
        <f t="shared" si="136"/>
        <v>0</v>
      </c>
      <c r="BK144">
        <f t="shared" si="152"/>
        <v>0</v>
      </c>
      <c r="BM144">
        <f t="shared" si="153"/>
        <v>-19.549124860348531</v>
      </c>
      <c r="BN144">
        <f t="shared" si="137"/>
        <v>-175.89063772137092</v>
      </c>
      <c r="BQ144" s="56">
        <f t="shared" si="154"/>
        <v>29.891923033585485</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1.0008751614941247</v>
      </c>
      <c r="D145">
        <f t="shared" si="108"/>
        <v>4.1821614364993764E-2</v>
      </c>
      <c r="F145">
        <f t="shared" si="109"/>
        <v>6.88917839195324E-3</v>
      </c>
      <c r="G145">
        <f t="shared" si="110"/>
        <v>3.0000230571420278E-2</v>
      </c>
      <c r="H145">
        <f t="shared" si="111"/>
        <v>-3.1115924194285798</v>
      </c>
      <c r="J145">
        <f t="shared" si="112"/>
        <v>15</v>
      </c>
      <c r="M145">
        <f t="shared" si="113"/>
        <v>2.8398263374561084E-2</v>
      </c>
      <c r="N145">
        <f t="shared" si="114"/>
        <v>-1.5707963250000001</v>
      </c>
      <c r="O145">
        <f t="shared" si="115"/>
        <v>17.798721429690708</v>
      </c>
      <c r="P145">
        <f t="shared" si="116"/>
        <v>1.5145829152802512</v>
      </c>
      <c r="Q145">
        <f t="shared" si="117"/>
        <v>10.066681566116902</v>
      </c>
      <c r="R145">
        <f t="shared" si="118"/>
        <v>1.4712946191373582</v>
      </c>
      <c r="S145">
        <f t="shared" si="119"/>
        <v>0.85691152453370856</v>
      </c>
      <c r="T145">
        <f t="shared" si="120"/>
        <v>-0.54154847911796278</v>
      </c>
      <c r="U145">
        <f t="shared" si="121"/>
        <v>0.99949867179286611</v>
      </c>
      <c r="V145">
        <f t="shared" si="122"/>
        <v>-3.1666073361350716E-2</v>
      </c>
      <c r="X145">
        <f t="shared" si="139"/>
        <v>-6.9215254805668094</v>
      </c>
      <c r="Y145">
        <f t="shared" si="123"/>
        <v>-127.64950499312896</v>
      </c>
      <c r="Z145">
        <f t="shared" si="140"/>
        <v>52.350495006871043</v>
      </c>
      <c r="AC145">
        <v>1</v>
      </c>
      <c r="AD145">
        <f t="shared" si="124"/>
        <v>17.770607320284</v>
      </c>
      <c r="AE145">
        <f t="shared" si="125"/>
        <v>-6.1969090371218852E-5</v>
      </c>
      <c r="AF145">
        <f t="shared" si="126"/>
        <v>1.9563011590814998E-3</v>
      </c>
      <c r="AG145">
        <f t="shared" si="141"/>
        <v>9058.4974516051971</v>
      </c>
      <c r="AH145">
        <f t="shared" si="142"/>
        <v>-798.1117017479271</v>
      </c>
      <c r="AJ145">
        <f t="shared" si="127"/>
        <v>18000</v>
      </c>
      <c r="AK145">
        <f t="shared" si="128"/>
        <v>10827.6561478575</v>
      </c>
      <c r="AL145">
        <v>1</v>
      </c>
      <c r="AM145">
        <f t="shared" si="129"/>
        <v>10.016889624708751</v>
      </c>
      <c r="AN145">
        <f t="shared" si="143"/>
        <v>1247.8965392936714</v>
      </c>
      <c r="AO145">
        <f t="shared" si="144"/>
        <v>-1672.3857493032331</v>
      </c>
      <c r="AQ145">
        <f t="shared" si="130"/>
        <v>0.81155656549261479</v>
      </c>
      <c r="AR145">
        <f t="shared" si="131"/>
        <v>-90.082778769680246</v>
      </c>
      <c r="AT145">
        <f t="shared" si="104"/>
        <v>-64544.636781703215</v>
      </c>
      <c r="AU145">
        <f t="shared" si="105"/>
        <v>-816662.33471021324</v>
      </c>
      <c r="AV145">
        <f t="shared" si="145"/>
        <v>-1.6496670463804757</v>
      </c>
      <c r="AW145">
        <f t="shared" si="146"/>
        <v>-136357.0740298098</v>
      </c>
      <c r="AX145">
        <f t="shared" si="147"/>
        <v>-121062.87584997895</v>
      </c>
      <c r="AY145">
        <f t="shared" si="155"/>
        <v>-2.4155381435038055</v>
      </c>
      <c r="BA145">
        <f t="shared" si="132"/>
        <v>4.4926474446315741</v>
      </c>
      <c r="BB145">
        <f t="shared" si="148"/>
        <v>13.050046783351302</v>
      </c>
      <c r="BC145">
        <f t="shared" si="149"/>
        <v>0.76587109712332979</v>
      </c>
      <c r="BD145">
        <f t="shared" si="133"/>
        <v>-136.11881843363767</v>
      </c>
      <c r="BF145">
        <f t="shared" si="134"/>
        <v>-6.6571811888569785</v>
      </c>
      <c r="BG145">
        <f t="shared" si="135"/>
        <v>-132.00372983723591</v>
      </c>
      <c r="BH145">
        <f t="shared" si="150"/>
        <v>47.996270162764091</v>
      </c>
      <c r="BI145">
        <f t="shared" si="151"/>
        <v>47.996270162764091</v>
      </c>
      <c r="BJ145">
        <f t="shared" si="136"/>
        <v>0</v>
      </c>
      <c r="BK145">
        <f t="shared" si="152"/>
        <v>0</v>
      </c>
      <c r="BM145">
        <f t="shared" si="153"/>
        <v>-19.70722797220828</v>
      </c>
      <c r="BN145">
        <f t="shared" si="137"/>
        <v>-175.88491140359827</v>
      </c>
      <c r="BQ145" s="56">
        <f t="shared" si="154"/>
        <v>29.952007583636437</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1.0008909941494479</v>
      </c>
      <c r="D146">
        <f t="shared" si="108"/>
        <v>4.2197940547834926E-2</v>
      </c>
      <c r="F146">
        <f t="shared" si="109"/>
        <v>6.7659275197005358E-3</v>
      </c>
      <c r="G146">
        <f t="shared" si="110"/>
        <v>2.9728868057533442E-2</v>
      </c>
      <c r="H146">
        <f t="shared" si="111"/>
        <v>-3.1118637819424668</v>
      </c>
      <c r="J146">
        <f t="shared" si="112"/>
        <v>15</v>
      </c>
      <c r="M146">
        <f t="shared" si="113"/>
        <v>2.8144707451573926E-2</v>
      </c>
      <c r="N146">
        <f t="shared" si="114"/>
        <v>-1.5707963250000001</v>
      </c>
      <c r="O146">
        <f t="shared" si="115"/>
        <v>17.958566363516017</v>
      </c>
      <c r="P146">
        <f t="shared" si="116"/>
        <v>1.5150837781527373</v>
      </c>
      <c r="Q146">
        <f t="shared" si="117"/>
        <v>10.15648141385277</v>
      </c>
      <c r="R146">
        <f t="shared" si="118"/>
        <v>1.4721772525355781</v>
      </c>
      <c r="S146">
        <f t="shared" si="119"/>
        <v>0.85485848263795283</v>
      </c>
      <c r="T146">
        <f t="shared" si="120"/>
        <v>-0.54551829460316092</v>
      </c>
      <c r="U146">
        <f t="shared" si="121"/>
        <v>0.99948960510880502</v>
      </c>
      <c r="V146">
        <f t="shared" si="122"/>
        <v>-3.1951160049759758E-2</v>
      </c>
      <c r="X146">
        <f t="shared" si="139"/>
        <v>-7.0222086064813354</v>
      </c>
      <c r="Y146">
        <f t="shared" si="123"/>
        <v>-127.80801045758196</v>
      </c>
      <c r="Z146">
        <f t="shared" si="140"/>
        <v>52.191989542418042</v>
      </c>
      <c r="AC146">
        <v>1</v>
      </c>
      <c r="AD146">
        <f t="shared" si="124"/>
        <v>17.930702881727999</v>
      </c>
      <c r="AE146">
        <f t="shared" si="125"/>
        <v>-6.3090680108478968E-5</v>
      </c>
      <c r="AF146">
        <f t="shared" si="126"/>
        <v>1.9739254938479999E-3</v>
      </c>
      <c r="AG146">
        <f t="shared" si="141"/>
        <v>9058.3331088916566</v>
      </c>
      <c r="AH146">
        <f t="shared" si="142"/>
        <v>-796.12751412700413</v>
      </c>
      <c r="AJ146">
        <f t="shared" si="127"/>
        <v>18000</v>
      </c>
      <c r="AK146">
        <f t="shared" si="128"/>
        <v>10925.202599640001</v>
      </c>
      <c r="AL146">
        <v>1</v>
      </c>
      <c r="AM146">
        <f t="shared" si="129"/>
        <v>10.10713187358</v>
      </c>
      <c r="AN146">
        <f t="shared" si="143"/>
        <v>1244.9572543107645</v>
      </c>
      <c r="AO146">
        <f t="shared" si="144"/>
        <v>-1657.7445466489703</v>
      </c>
      <c r="AQ146">
        <f t="shared" si="130"/>
        <v>0.79713033080908724</v>
      </c>
      <c r="AR146">
        <f t="shared" si="131"/>
        <v>-89.278597050617776</v>
      </c>
      <c r="AT146">
        <f t="shared" si="104"/>
        <v>-63856.475466985095</v>
      </c>
      <c r="AU146">
        <f t="shared" si="105"/>
        <v>-809349.8889677102</v>
      </c>
      <c r="AV146">
        <f t="shared" si="145"/>
        <v>-1.6495317013069788</v>
      </c>
      <c r="AW146">
        <f t="shared" si="146"/>
        <v>-133732.01520828757</v>
      </c>
      <c r="AX146">
        <f t="shared" si="147"/>
        <v>-119703.37897939843</v>
      </c>
      <c r="AY146">
        <f t="shared" si="155"/>
        <v>-2.4114919532508026</v>
      </c>
      <c r="BA146">
        <f t="shared" si="132"/>
        <v>4.5234235383741446</v>
      </c>
      <c r="BB146">
        <f t="shared" si="148"/>
        <v>13.109345072482466</v>
      </c>
      <c r="BC146">
        <f t="shared" si="149"/>
        <v>0.76196025194382377</v>
      </c>
      <c r="BD146">
        <f t="shared" si="133"/>
        <v>-136.34289335700851</v>
      </c>
      <c r="BF146">
        <f t="shared" si="134"/>
        <v>-6.7545472936845901</v>
      </c>
      <c r="BG146">
        <f t="shared" si="135"/>
        <v>-132.22179078536658</v>
      </c>
      <c r="BH146">
        <f t="shared" si="150"/>
        <v>47.778209214633421</v>
      </c>
      <c r="BI146">
        <f t="shared" si="151"/>
        <v>47.778209214633421</v>
      </c>
      <c r="BJ146">
        <f t="shared" si="136"/>
        <v>0</v>
      </c>
      <c r="BK146">
        <f t="shared" si="152"/>
        <v>0</v>
      </c>
      <c r="BM146">
        <f t="shared" si="153"/>
        <v>-19.863892366167054</v>
      </c>
      <c r="BN146">
        <f t="shared" si="137"/>
        <v>-175.8788974283581</v>
      </c>
      <c r="BQ146" s="56">
        <f t="shared" si="154"/>
        <v>30.011305872767604</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1.0009069685478549</v>
      </c>
      <c r="D147">
        <f t="shared" si="108"/>
        <v>4.2574254771694825E-2</v>
      </c>
      <c r="F147">
        <f t="shared" si="109"/>
        <v>6.6459615428169231E-3</v>
      </c>
      <c r="G147">
        <f t="shared" si="110"/>
        <v>2.9462400946608892E-2</v>
      </c>
      <c r="H147">
        <f t="shared" si="111"/>
        <v>-3.1121302490533913</v>
      </c>
      <c r="J147">
        <f t="shared" si="112"/>
        <v>15</v>
      </c>
      <c r="M147">
        <f t="shared" si="113"/>
        <v>2.7895639244037877E-2</v>
      </c>
      <c r="N147">
        <f t="shared" si="114"/>
        <v>-1.5707963250000001</v>
      </c>
      <c r="O147">
        <f t="shared" si="115"/>
        <v>18.118415723000577</v>
      </c>
      <c r="P147">
        <f t="shared" si="116"/>
        <v>1.5155758034415434</v>
      </c>
      <c r="Q147">
        <f t="shared" si="117"/>
        <v>10.246289035218478</v>
      </c>
      <c r="R147">
        <f t="shared" si="118"/>
        <v>1.47304441422591</v>
      </c>
      <c r="S147">
        <f t="shared" si="119"/>
        <v>0.85280191149977969</v>
      </c>
      <c r="T147">
        <f t="shared" si="120"/>
        <v>-0.54946907137773371</v>
      </c>
      <c r="U147">
        <f t="shared" si="121"/>
        <v>0.99948045735925461</v>
      </c>
      <c r="V147">
        <f t="shared" si="122"/>
        <v>-3.2236241542871559E-2</v>
      </c>
      <c r="X147">
        <f t="shared" si="139"/>
        <v>-7.1222318267650051</v>
      </c>
      <c r="Y147">
        <f t="shared" si="123"/>
        <v>-127.96653780568037</v>
      </c>
      <c r="Z147">
        <f t="shared" si="140"/>
        <v>52.033462194319625</v>
      </c>
      <c r="AC147">
        <v>1</v>
      </c>
      <c r="AD147">
        <f t="shared" si="124"/>
        <v>18.090798443172002</v>
      </c>
      <c r="AE147">
        <f t="shared" si="125"/>
        <v>-6.4222328946521683E-5</v>
      </c>
      <c r="AF147">
        <f t="shared" si="126"/>
        <v>1.9915498286144999E-3</v>
      </c>
      <c r="AG147">
        <f t="shared" si="141"/>
        <v>9058.1672982959262</v>
      </c>
      <c r="AH147">
        <f t="shared" si="142"/>
        <v>-794.22396425008549</v>
      </c>
      <c r="AJ147">
        <f t="shared" si="127"/>
        <v>18000</v>
      </c>
      <c r="AK147">
        <f t="shared" si="128"/>
        <v>11022.749051422501</v>
      </c>
      <c r="AL147">
        <v>1</v>
      </c>
      <c r="AM147">
        <f t="shared" si="129"/>
        <v>10.197374122451251</v>
      </c>
      <c r="AN147">
        <f t="shared" si="143"/>
        <v>1242.094666565921</v>
      </c>
      <c r="AO147">
        <f t="shared" si="144"/>
        <v>-1643.3549590515368</v>
      </c>
      <c r="AQ147">
        <f t="shared" si="130"/>
        <v>0.78308535630383713</v>
      </c>
      <c r="AR147">
        <f t="shared" si="131"/>
        <v>-88.488645262333591</v>
      </c>
      <c r="AT147">
        <f t="shared" si="104"/>
        <v>-63186.484465124297</v>
      </c>
      <c r="AU147">
        <f t="shared" si="105"/>
        <v>-802166.89794180868</v>
      </c>
      <c r="AV147">
        <f t="shared" si="145"/>
        <v>-1.6494037651748634</v>
      </c>
      <c r="AW147">
        <f t="shared" si="146"/>
        <v>-131175.36684532263</v>
      </c>
      <c r="AX147">
        <f t="shared" si="147"/>
        <v>-118375.38126784885</v>
      </c>
      <c r="AY147">
        <f t="shared" si="155"/>
        <v>-2.4074416945398847</v>
      </c>
      <c r="BA147">
        <f t="shared" si="132"/>
        <v>4.5540048083445948</v>
      </c>
      <c r="BB147">
        <f t="shared" si="148"/>
        <v>13.16786969658126</v>
      </c>
      <c r="BC147">
        <f t="shared" si="149"/>
        <v>0.75803792936502123</v>
      </c>
      <c r="BD147">
        <f t="shared" si="133"/>
        <v>-136.56762588691956</v>
      </c>
      <c r="BF147">
        <f t="shared" si="134"/>
        <v>-6.8512743862340617</v>
      </c>
      <c r="BG147">
        <f t="shared" si="135"/>
        <v>-132.44022953930755</v>
      </c>
      <c r="BH147">
        <f t="shared" si="150"/>
        <v>47.559770460692448</v>
      </c>
      <c r="BI147">
        <f t="shared" si="151"/>
        <v>47.559770460692448</v>
      </c>
      <c r="BJ147">
        <f t="shared" si="136"/>
        <v>0</v>
      </c>
      <c r="BK147">
        <f t="shared" si="152"/>
        <v>0</v>
      </c>
      <c r="BM147">
        <f t="shared" si="153"/>
        <v>-20.01914408281532</v>
      </c>
      <c r="BN147">
        <f t="shared" si="137"/>
        <v>-175.87260365238799</v>
      </c>
      <c r="BQ147" s="56">
        <f t="shared" si="154"/>
        <v>30.069830496866395</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1.0009230846825592</v>
      </c>
      <c r="D148">
        <f t="shared" si="108"/>
        <v>4.2950556930567103E-2</v>
      </c>
      <c r="F148">
        <f t="shared" si="109"/>
        <v>6.5291645265241659E-3</v>
      </c>
      <c r="G148">
        <f t="shared" si="110"/>
        <v>2.9200697176086848E-2</v>
      </c>
      <c r="H148">
        <f t="shared" si="111"/>
        <v>-3.1123919528239132</v>
      </c>
      <c r="J148">
        <f t="shared" si="112"/>
        <v>15</v>
      </c>
      <c r="M148">
        <f t="shared" si="113"/>
        <v>2.7650940654177895E-2</v>
      </c>
      <c r="N148">
        <f t="shared" si="114"/>
        <v>-1.5707963250000001</v>
      </c>
      <c r="O148">
        <f t="shared" si="115"/>
        <v>18.278269392032943</v>
      </c>
      <c r="P148">
        <f t="shared" si="116"/>
        <v>1.5160592227740675</v>
      </c>
      <c r="Q148">
        <f t="shared" si="117"/>
        <v>10.336104227585107</v>
      </c>
      <c r="R148">
        <f t="shared" si="118"/>
        <v>1.4738965062093796</v>
      </c>
      <c r="S148">
        <f t="shared" si="119"/>
        <v>0.85074202843292168</v>
      </c>
      <c r="T148">
        <f t="shared" si="120"/>
        <v>-0.55340082362836129</v>
      </c>
      <c r="U148">
        <f t="shared" si="121"/>
        <v>0.99947122855090109</v>
      </c>
      <c r="V148">
        <f t="shared" si="122"/>
        <v>-3.2521317794491418E-2</v>
      </c>
      <c r="X148">
        <f t="shared" si="139"/>
        <v>-7.2216074754538955</v>
      </c>
      <c r="Y148">
        <f t="shared" si="123"/>
        <v>-128.12505911608091</v>
      </c>
      <c r="Z148">
        <f t="shared" si="140"/>
        <v>51.874940883919095</v>
      </c>
      <c r="AC148">
        <v>1</v>
      </c>
      <c r="AD148">
        <f t="shared" si="124"/>
        <v>18.250894004616001</v>
      </c>
      <c r="AE148">
        <f t="shared" si="125"/>
        <v>-6.5364036885346997E-5</v>
      </c>
      <c r="AF148">
        <f t="shared" si="126"/>
        <v>2.009174163381E-3</v>
      </c>
      <c r="AG148">
        <f t="shared" si="141"/>
        <v>9058.0000199795431</v>
      </c>
      <c r="AH148">
        <f t="shared" si="142"/>
        <v>-792.39892510578375</v>
      </c>
      <c r="AJ148">
        <f t="shared" si="127"/>
        <v>18000</v>
      </c>
      <c r="AK148">
        <f t="shared" si="128"/>
        <v>11120.295503205001</v>
      </c>
      <c r="AL148">
        <v>1</v>
      </c>
      <c r="AM148">
        <f t="shared" si="129"/>
        <v>10.2876163713225</v>
      </c>
      <c r="AN148">
        <f t="shared" si="143"/>
        <v>1239.3061389945633</v>
      </c>
      <c r="AO148">
        <f t="shared" si="144"/>
        <v>-1629.2106213959457</v>
      </c>
      <c r="AQ148">
        <f t="shared" si="130"/>
        <v>0.76940832499807643</v>
      </c>
      <c r="AR148">
        <f t="shared" si="131"/>
        <v>-87.712549049780719</v>
      </c>
      <c r="AT148">
        <f t="shared" si="104"/>
        <v>-62534.028962129574</v>
      </c>
      <c r="AU148">
        <f t="shared" si="105"/>
        <v>-795109.94937506632</v>
      </c>
      <c r="AV148">
        <f t="shared" si="145"/>
        <v>-1.6492830437657744</v>
      </c>
      <c r="AW148">
        <f t="shared" si="146"/>
        <v>-128684.78096149339</v>
      </c>
      <c r="AX148">
        <f t="shared" si="147"/>
        <v>-117077.80237592004</v>
      </c>
      <c r="AY148">
        <f t="shared" si="155"/>
        <v>-2.4033878427319042</v>
      </c>
      <c r="BA148">
        <f t="shared" si="132"/>
        <v>4.5843909655215747</v>
      </c>
      <c r="BB148">
        <f t="shared" si="148"/>
        <v>13.225632959850914</v>
      </c>
      <c r="BC148">
        <f t="shared" si="149"/>
        <v>0.75410479896612981</v>
      </c>
      <c r="BD148">
        <f t="shared" si="133"/>
        <v>-136.79297765930812</v>
      </c>
      <c r="BF148">
        <f t="shared" si="134"/>
        <v>-6.9473754975780135</v>
      </c>
      <c r="BG148">
        <f t="shared" si="135"/>
        <v>-132.65901530769716</v>
      </c>
      <c r="BH148">
        <f t="shared" si="150"/>
        <v>47.34098469230284</v>
      </c>
      <c r="BI148">
        <f t="shared" si="151"/>
        <v>47.34098469230284</v>
      </c>
      <c r="BJ148">
        <f t="shared" si="136"/>
        <v>0</v>
      </c>
      <c r="BK148">
        <f t="shared" si="152"/>
        <v>0</v>
      </c>
      <c r="BM148">
        <f t="shared" si="153"/>
        <v>-20.173008457428928</v>
      </c>
      <c r="BN148">
        <f t="shared" si="137"/>
        <v>-175.86603764838904</v>
      </c>
      <c r="BQ148" s="56">
        <f t="shared" si="154"/>
        <v>30.127593760136051</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1.0009393425467139</v>
      </c>
      <c r="D149">
        <f t="shared" si="108"/>
        <v>4.3326846918465854E-2</v>
      </c>
      <c r="F149">
        <f t="shared" si="109"/>
        <v>6.415425615770594E-3</v>
      </c>
      <c r="G149">
        <f t="shared" si="110"/>
        <v>2.8943629417410341E-2</v>
      </c>
      <c r="H149">
        <f t="shared" si="111"/>
        <v>-3.1126490205825901</v>
      </c>
      <c r="J149">
        <f t="shared" si="112"/>
        <v>15</v>
      </c>
      <c r="M149">
        <f t="shared" si="113"/>
        <v>2.7410497691967656E-2</v>
      </c>
      <c r="N149">
        <f t="shared" si="114"/>
        <v>-1.5707963250000001</v>
      </c>
      <c r="O149">
        <f t="shared" si="115"/>
        <v>18.43812725852521</v>
      </c>
      <c r="P149">
        <f t="shared" si="116"/>
        <v>1.5165342597613203</v>
      </c>
      <c r="Q149">
        <f t="shared" si="117"/>
        <v>10.42592679528922</v>
      </c>
      <c r="R149">
        <f t="shared" si="118"/>
        <v>1.4747339167228577</v>
      </c>
      <c r="S149">
        <f t="shared" si="119"/>
        <v>0.8486790477419448</v>
      </c>
      <c r="T149">
        <f t="shared" si="120"/>
        <v>-0.55731356775815244</v>
      </c>
      <c r="U149">
        <f t="shared" si="121"/>
        <v>0.99946191869048984</v>
      </c>
      <c r="V149">
        <f t="shared" si="122"/>
        <v>-3.2806388758429748E-2</v>
      </c>
      <c r="X149">
        <f t="shared" si="139"/>
        <v>-7.3203475009049832</v>
      </c>
      <c r="Y149">
        <f t="shared" si="123"/>
        <v>-128.28354757112612</v>
      </c>
      <c r="Z149">
        <f t="shared" si="140"/>
        <v>51.716452428873879</v>
      </c>
      <c r="AC149">
        <v>1</v>
      </c>
      <c r="AD149">
        <f t="shared" si="124"/>
        <v>18.410989566060003</v>
      </c>
      <c r="AE149">
        <f t="shared" si="125"/>
        <v>-6.6515803924954909E-5</v>
      </c>
      <c r="AF149">
        <f t="shared" si="126"/>
        <v>2.0267984981475E-3</v>
      </c>
      <c r="AG149">
        <f t="shared" si="141"/>
        <v>9057.8312741054651</v>
      </c>
      <c r="AH149">
        <f t="shared" si="142"/>
        <v>-790.65034362241897</v>
      </c>
      <c r="AJ149">
        <f t="shared" si="127"/>
        <v>18000</v>
      </c>
      <c r="AK149">
        <f t="shared" si="128"/>
        <v>11217.841954987502</v>
      </c>
      <c r="AL149">
        <v>1</v>
      </c>
      <c r="AM149">
        <f t="shared" si="129"/>
        <v>10.37785862019375</v>
      </c>
      <c r="AN149">
        <f t="shared" si="143"/>
        <v>1236.5891465494399</v>
      </c>
      <c r="AO149">
        <f t="shared" si="144"/>
        <v>-1615.3053791686355</v>
      </c>
      <c r="AQ149">
        <f t="shared" si="130"/>
        <v>0.75608649629517621</v>
      </c>
      <c r="AR149">
        <f t="shared" si="131"/>
        <v>-86.949947073945253</v>
      </c>
      <c r="AT149">
        <f t="shared" si="104"/>
        <v>-61898.501619894683</v>
      </c>
      <c r="AU149">
        <f t="shared" si="105"/>
        <v>-788175.74993630033</v>
      </c>
      <c r="AV149">
        <f t="shared" si="145"/>
        <v>-1.6491693495751238</v>
      </c>
      <c r="AW149">
        <f t="shared" si="146"/>
        <v>-126258.00910430677</v>
      </c>
      <c r="AX149">
        <f t="shared" si="147"/>
        <v>-115809.61012577798</v>
      </c>
      <c r="AY149">
        <f t="shared" si="155"/>
        <v>-2.3993308568063956</v>
      </c>
      <c r="BA149">
        <f t="shared" si="132"/>
        <v>4.6145817503694557</v>
      </c>
      <c r="BB149">
        <f t="shared" si="148"/>
        <v>13.282646884104825</v>
      </c>
      <c r="BC149">
        <f t="shared" si="149"/>
        <v>0.75016150723127173</v>
      </c>
      <c r="BD149">
        <f t="shared" si="133"/>
        <v>-137.01891163336251</v>
      </c>
      <c r="BF149">
        <f t="shared" si="134"/>
        <v>-7.0428632612454543</v>
      </c>
      <c r="BG149">
        <f t="shared" si="135"/>
        <v>-132.87811835118512</v>
      </c>
      <c r="BH149">
        <f t="shared" si="150"/>
        <v>47.121881648814878</v>
      </c>
      <c r="BI149">
        <f t="shared" si="151"/>
        <v>47.121881648814878</v>
      </c>
      <c r="BJ149">
        <f t="shared" si="136"/>
        <v>0</v>
      </c>
      <c r="BK149">
        <f t="shared" si="152"/>
        <v>0</v>
      </c>
      <c r="BM149">
        <f t="shared" si="153"/>
        <v>-20.325510145350279</v>
      </c>
      <c r="BN149">
        <f t="shared" si="137"/>
        <v>-175.85920671782267</v>
      </c>
      <c r="BQ149" s="56">
        <f t="shared" si="154"/>
        <v>30.18460768438996</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1.0009557421334137</v>
      </c>
      <c r="D150">
        <f t="shared" si="108"/>
        <v>4.370312462942582E-2</v>
      </c>
      <c r="F150">
        <f t="shared" si="109"/>
        <v>6.3046387699699936E-3</v>
      </c>
      <c r="G150">
        <f t="shared" si="110"/>
        <v>2.8691074864700811E-2</v>
      </c>
      <c r="H150">
        <f t="shared" si="111"/>
        <v>-3.1129015751352993</v>
      </c>
      <c r="J150">
        <f t="shared" si="112"/>
        <v>15</v>
      </c>
      <c r="M150">
        <f t="shared" si="113"/>
        <v>2.7174200298071379E-2</v>
      </c>
      <c r="N150">
        <f t="shared" si="114"/>
        <v>-1.5707963250000001</v>
      </c>
      <c r="O150">
        <f t="shared" si="115"/>
        <v>18.597989214240346</v>
      </c>
      <c r="P150">
        <f t="shared" si="116"/>
        <v>1.5170011303414157</v>
      </c>
      <c r="Q150">
        <f t="shared" si="117"/>
        <v>10.515756549336782</v>
      </c>
      <c r="R150">
        <f t="shared" si="118"/>
        <v>1.4755570208213318</v>
      </c>
      <c r="S150">
        <f t="shared" si="119"/>
        <v>0.84661318071476654</v>
      </c>
      <c r="T150">
        <f t="shared" si="120"/>
        <v>-0.56120732234002413</v>
      </c>
      <c r="U150">
        <f t="shared" si="121"/>
        <v>0.99945252778482552</v>
      </c>
      <c r="V150">
        <f t="shared" si="122"/>
        <v>-3.3091454388502139E-2</v>
      </c>
      <c r="X150">
        <f t="shared" si="139"/>
        <v>-7.418463481142739</v>
      </c>
      <c r="Y150">
        <f t="shared" si="123"/>
        <v>-128.44197741323893</v>
      </c>
      <c r="Z150">
        <f t="shared" si="140"/>
        <v>51.558022586761069</v>
      </c>
      <c r="AC150">
        <v>1</v>
      </c>
      <c r="AD150">
        <f t="shared" si="124"/>
        <v>18.571085127504002</v>
      </c>
      <c r="AE150">
        <f t="shared" si="125"/>
        <v>-6.7677630065345434E-5</v>
      </c>
      <c r="AF150">
        <f t="shared" si="126"/>
        <v>2.0444228329139997E-3</v>
      </c>
      <c r="AG150">
        <f t="shared" si="141"/>
        <v>9057.6610608380834</v>
      </c>
      <c r="AH150">
        <f t="shared" si="142"/>
        <v>-788.97623748097521</v>
      </c>
      <c r="AJ150">
        <f t="shared" si="127"/>
        <v>18000</v>
      </c>
      <c r="AK150">
        <f t="shared" si="128"/>
        <v>11315.388406770002</v>
      </c>
      <c r="AL150">
        <v>1</v>
      </c>
      <c r="AM150">
        <f t="shared" si="129"/>
        <v>10.468100869065001</v>
      </c>
      <c r="AN150">
        <f t="shared" si="143"/>
        <v>1233.941270556626</v>
      </c>
      <c r="AO150">
        <f t="shared" si="144"/>
        <v>-1601.6332799189868</v>
      </c>
      <c r="AQ150">
        <f t="shared" si="130"/>
        <v>0.74310767630229624</v>
      </c>
      <c r="AR150">
        <f t="shared" si="131"/>
        <v>-86.200490451066358</v>
      </c>
      <c r="AT150">
        <f t="shared" ref="AT150:AT213" si="156">-AR150*AH150+AG150*AQ150</f>
        <v>-61279.321161443891</v>
      </c>
      <c r="AU150">
        <f t="shared" ref="AU150:AU213" si="157">AQ150*AH150+AG150*AR150</f>
        <v>-781361.12008226104</v>
      </c>
      <c r="AV150">
        <f t="shared" si="145"/>
        <v>-1.6490625015247433</v>
      </c>
      <c r="AW150">
        <f t="shared" si="146"/>
        <v>-123892.89734606877</v>
      </c>
      <c r="AX150">
        <f t="shared" si="147"/>
        <v>-114569.81789663446</v>
      </c>
      <c r="AY150">
        <f t="shared" si="155"/>
        <v>-2.3952711800120747</v>
      </c>
      <c r="BA150">
        <f t="shared" si="132"/>
        <v>4.6445769323061263</v>
      </c>
      <c r="BB150">
        <f t="shared" si="148"/>
        <v>13.338923217689933</v>
      </c>
      <c r="BC150">
        <f t="shared" si="149"/>
        <v>0.74620867848733141</v>
      </c>
      <c r="BD150">
        <f t="shared" si="133"/>
        <v>-137.24539203778704</v>
      </c>
      <c r="BF150">
        <f t="shared" si="134"/>
        <v>-7.1377499285423038</v>
      </c>
      <c r="BG150">
        <f t="shared" si="135"/>
        <v>-133.09750994080582</v>
      </c>
      <c r="BH150">
        <f t="shared" si="150"/>
        <v>46.902490059194179</v>
      </c>
      <c r="BI150">
        <f t="shared" si="151"/>
        <v>46.902490059194179</v>
      </c>
      <c r="BJ150">
        <f t="shared" si="136"/>
        <v>0</v>
      </c>
      <c r="BK150">
        <f t="shared" si="152"/>
        <v>0</v>
      </c>
      <c r="BM150">
        <f t="shared" si="153"/>
        <v>-20.476673146232237</v>
      </c>
      <c r="BN150">
        <f t="shared" si="137"/>
        <v>-175.85211790301878</v>
      </c>
      <c r="BQ150" s="56">
        <f t="shared" si="154"/>
        <v>30.24088401797507</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1.0009722834356922</v>
      </c>
      <c r="D151">
        <f t="shared" si="108"/>
        <v>4.4079389957502581E-2</v>
      </c>
      <c r="F151">
        <f t="shared" si="109"/>
        <v>6.1967025137906516E-3</v>
      </c>
      <c r="G151">
        <f t="shared" si="110"/>
        <v>2.8442915034707042E-2</v>
      </c>
      <c r="H151">
        <f t="shared" si="111"/>
        <v>-3.113149734965293</v>
      </c>
      <c r="J151">
        <f t="shared" si="112"/>
        <v>15</v>
      </c>
      <c r="M151">
        <f t="shared" si="113"/>
        <v>2.6941942175865645E-2</v>
      </c>
      <c r="N151">
        <f t="shared" si="114"/>
        <v>-1.5707963250000001</v>
      </c>
      <c r="O151">
        <f t="shared" si="115"/>
        <v>18.75785515462838</v>
      </c>
      <c r="P151">
        <f t="shared" si="116"/>
        <v>1.5174600431055631</v>
      </c>
      <c r="Q151">
        <f t="shared" si="117"/>
        <v>10.605593307122039</v>
      </c>
      <c r="R151">
        <f t="shared" si="118"/>
        <v>1.4763661809309578</v>
      </c>
      <c r="S151">
        <f t="shared" si="119"/>
        <v>0.84454463561695203</v>
      </c>
      <c r="T151">
        <f t="shared" si="120"/>
        <v>-0.56508210807028769</v>
      </c>
      <c r="U151">
        <f t="shared" si="121"/>
        <v>0.99944305584077098</v>
      </c>
      <c r="V151">
        <f t="shared" si="122"/>
        <v>-3.3376514638529343E-2</v>
      </c>
      <c r="X151">
        <f t="shared" si="139"/>
        <v>-7.5159666384760371</v>
      </c>
      <c r="Y151">
        <f t="shared" si="123"/>
        <v>-128.60032390336011</v>
      </c>
      <c r="Z151">
        <f t="shared" si="140"/>
        <v>51.399676096639894</v>
      </c>
      <c r="AC151">
        <v>1</v>
      </c>
      <c r="AD151">
        <f t="shared" si="124"/>
        <v>18.731180688948001</v>
      </c>
      <c r="AE151">
        <f t="shared" si="125"/>
        <v>-6.884951530651853E-5</v>
      </c>
      <c r="AF151">
        <f t="shared" si="126"/>
        <v>2.0620471676805001E-3</v>
      </c>
      <c r="AG151">
        <f t="shared" si="141"/>
        <v>9057.4893803431896</v>
      </c>
      <c r="AH151">
        <f t="shared" si="142"/>
        <v>-787.37469209149231</v>
      </c>
      <c r="AJ151">
        <f t="shared" si="127"/>
        <v>18000</v>
      </c>
      <c r="AK151">
        <f t="shared" si="128"/>
        <v>11412.934858552502</v>
      </c>
      <c r="AL151">
        <v>1</v>
      </c>
      <c r="AM151">
        <f t="shared" si="129"/>
        <v>10.558343117936252</v>
      </c>
      <c r="AN151">
        <f t="shared" si="143"/>
        <v>1231.3601933994892</v>
      </c>
      <c r="AO151">
        <f t="shared" si="144"/>
        <v>-1588.1885651276443</v>
      </c>
      <c r="AQ151">
        <f t="shared" si="130"/>
        <v>0.73046018991964934</v>
      </c>
      <c r="AR151">
        <f t="shared" si="131"/>
        <v>-85.463842220598977</v>
      </c>
      <c r="AT151">
        <f t="shared" si="156"/>
        <v>-60675.931040439304</v>
      </c>
      <c r="AU151">
        <f t="shared" si="157"/>
        <v>-774662.98918352416</v>
      </c>
      <c r="AV151">
        <f t="shared" si="145"/>
        <v>-1.6489623246901479</v>
      </c>
      <c r="AW151">
        <f t="shared" si="146"/>
        <v>-121587.38157157494</v>
      </c>
      <c r="AX151">
        <f t="shared" si="147"/>
        <v>-113357.48218422834</v>
      </c>
      <c r="AY151">
        <f t="shared" si="155"/>
        <v>-2.3912092404854084</v>
      </c>
      <c r="BA151">
        <f t="shared" si="132"/>
        <v>4.6743763091788244</v>
      </c>
      <c r="BB151">
        <f t="shared" si="148"/>
        <v>13.394473444056453</v>
      </c>
      <c r="BC151">
        <f t="shared" si="149"/>
        <v>0.74224691579526048</v>
      </c>
      <c r="BD151">
        <f t="shared" si="133"/>
        <v>-137.47238431973449</v>
      </c>
      <c r="BF151">
        <f t="shared" si="134"/>
        <v>-7.2320473831492604</v>
      </c>
      <c r="BG151">
        <f t="shared" si="135"/>
        <v>-133.31716231837225</v>
      </c>
      <c r="BH151">
        <f t="shared" si="150"/>
        <v>46.682837681627745</v>
      </c>
      <c r="BI151">
        <f t="shared" si="151"/>
        <v>46.682837681627745</v>
      </c>
      <c r="BJ151">
        <f t="shared" si="136"/>
        <v>0</v>
      </c>
      <c r="BK151">
        <f t="shared" si="152"/>
        <v>0</v>
      </c>
      <c r="BM151">
        <f t="shared" si="153"/>
        <v>-20.626520827205717</v>
      </c>
      <c r="BN151">
        <f t="shared" si="137"/>
        <v>-175.8447779986378</v>
      </c>
      <c r="BQ151" s="56">
        <f t="shared" si="154"/>
        <v>30.29643424434159</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1.0009889664465241</v>
      </c>
      <c r="D152">
        <f t="shared" si="108"/>
        <v>4.4455642796772679E-2</v>
      </c>
      <c r="F152">
        <f t="shared" si="109"/>
        <v>6.0915197028922263E-3</v>
      </c>
      <c r="G152">
        <f t="shared" si="110"/>
        <v>2.8199035577328935E-2</v>
      </c>
      <c r="H152">
        <f t="shared" si="111"/>
        <v>-3.1133936144226713</v>
      </c>
      <c r="J152">
        <f t="shared" si="112"/>
        <v>15</v>
      </c>
      <c r="M152">
        <f t="shared" si="113"/>
        <v>2.6713620632002371E-2</v>
      </c>
      <c r="N152">
        <f t="shared" si="114"/>
        <v>-1.5707963250000001</v>
      </c>
      <c r="O152">
        <f t="shared" si="115"/>
        <v>18.917724978670794</v>
      </c>
      <c r="P152">
        <f t="shared" si="116"/>
        <v>1.5179111996075989</v>
      </c>
      <c r="Q152">
        <f t="shared" si="117"/>
        <v>10.695436892160453</v>
      </c>
      <c r="R152">
        <f t="shared" si="118"/>
        <v>1.4771617473745842</v>
      </c>
      <c r="S152">
        <f t="shared" si="119"/>
        <v>0.84247361768773799</v>
      </c>
      <c r="T152">
        <f t="shared" si="120"/>
        <v>-0.56893794772246165</v>
      </c>
      <c r="U152">
        <f t="shared" si="121"/>
        <v>0.99943350286524824</v>
      </c>
      <c r="V152">
        <f t="shared" si="122"/>
        <v>-3.3661569462337351E-2</v>
      </c>
      <c r="X152">
        <f t="shared" si="139"/>
        <v>-7.6128678534265513</v>
      </c>
      <c r="Y152">
        <f t="shared" si="123"/>
        <v>-128.75856328131292</v>
      </c>
      <c r="Z152">
        <f t="shared" si="140"/>
        <v>51.241436718687083</v>
      </c>
      <c r="AC152">
        <v>1</v>
      </c>
      <c r="AD152">
        <f t="shared" si="124"/>
        <v>18.891276250392</v>
      </c>
      <c r="AE152">
        <f t="shared" si="125"/>
        <v>-7.0031459648474252E-5</v>
      </c>
      <c r="AF152">
        <f t="shared" si="126"/>
        <v>2.0796715024469998E-3</v>
      </c>
      <c r="AG152">
        <f t="shared" si="141"/>
        <v>9057.3162327880164</v>
      </c>
      <c r="AH152">
        <f t="shared" si="142"/>
        <v>-785.84385772320536</v>
      </c>
      <c r="AJ152">
        <f t="shared" si="127"/>
        <v>18000</v>
      </c>
      <c r="AK152">
        <f t="shared" si="128"/>
        <v>11510.481310335001</v>
      </c>
      <c r="AL152">
        <v>1</v>
      </c>
      <c r="AM152">
        <f t="shared" si="129"/>
        <v>10.648585366807501</v>
      </c>
      <c r="AN152">
        <f t="shared" si="143"/>
        <v>1228.8436935090865</v>
      </c>
      <c r="AO152">
        <f t="shared" si="144"/>
        <v>-1574.9656624595377</v>
      </c>
      <c r="AQ152">
        <f t="shared" si="130"/>
        <v>0.71813285457809695</v>
      </c>
      <c r="AR152">
        <f t="shared" si="131"/>
        <v>-84.739676840215438</v>
      </c>
      <c r="AT152">
        <f t="shared" si="156"/>
        <v>-60087.798189264067</v>
      </c>
      <c r="AU152">
        <f t="shared" si="157"/>
        <v>-768078.39089889335</v>
      </c>
      <c r="AV152">
        <f t="shared" si="145"/>
        <v>-1.648868650041561</v>
      </c>
      <c r="AW152">
        <f t="shared" si="146"/>
        <v>-119339.48303665691</v>
      </c>
      <c r="AX152">
        <f t="shared" si="147"/>
        <v>-112171.70031260843</v>
      </c>
      <c r="AY152">
        <f t="shared" si="155"/>
        <v>-2.387145451839106</v>
      </c>
      <c r="BA152">
        <f t="shared" si="132"/>
        <v>4.7039797067476643</v>
      </c>
      <c r="BB152">
        <f t="shared" si="148"/>
        <v>13.449308789990384</v>
      </c>
      <c r="BC152">
        <f t="shared" si="149"/>
        <v>0.73827680179754496</v>
      </c>
      <c r="BD152">
        <f t="shared" si="133"/>
        <v>-137.69985509624934</v>
      </c>
      <c r="BF152">
        <f t="shared" si="134"/>
        <v>-7.3257671550376351</v>
      </c>
      <c r="BG152">
        <f t="shared" si="135"/>
        <v>-133.53704865877614</v>
      </c>
      <c r="BH152">
        <f t="shared" si="150"/>
        <v>46.462951341223857</v>
      </c>
      <c r="BI152">
        <f t="shared" si="151"/>
        <v>46.462951341223857</v>
      </c>
      <c r="BJ152">
        <f t="shared" si="136"/>
        <v>0</v>
      </c>
      <c r="BK152">
        <f t="shared" si="152"/>
        <v>0</v>
      </c>
      <c r="BM152">
        <f t="shared" si="153"/>
        <v>-20.775075945028018</v>
      </c>
      <c r="BN152">
        <f t="shared" si="137"/>
        <v>-175.83719356252686</v>
      </c>
      <c r="BQ152" s="56">
        <f t="shared" si="154"/>
        <v>30.351269590275521</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1.0010057911588242</v>
      </c>
      <c r="D153">
        <f t="shared" si="108"/>
        <v>4.4831883041333877E-2</v>
      </c>
      <c r="F153">
        <f t="shared" si="109"/>
        <v>5.9889973035927363E-3</v>
      </c>
      <c r="G153">
        <f t="shared" si="110"/>
        <v>2.7959326096066828E-2</v>
      </c>
      <c r="H153">
        <f t="shared" si="111"/>
        <v>-3.1136333239039335</v>
      </c>
      <c r="J153">
        <f t="shared" si="112"/>
        <v>15</v>
      </c>
      <c r="M153">
        <f t="shared" si="113"/>
        <v>2.6489136425010752E-2</v>
      </c>
      <c r="N153">
        <f t="shared" si="114"/>
        <v>-1.5707963250000001</v>
      </c>
      <c r="O153">
        <f t="shared" si="115"/>
        <v>19.077598588732791</v>
      </c>
      <c r="P153">
        <f t="shared" si="116"/>
        <v>1.5183547946580109</v>
      </c>
      <c r="Q153">
        <f t="shared" si="117"/>
        <v>10.785287133834897</v>
      </c>
      <c r="R153">
        <f t="shared" si="118"/>
        <v>1.4779440588713282</v>
      </c>
      <c r="S153">
        <f t="shared" si="119"/>
        <v>0.84040032913773255</v>
      </c>
      <c r="T153">
        <f t="shared" si="120"/>
        <v>-0.57277486610133499</v>
      </c>
      <c r="U153">
        <f t="shared" si="121"/>
        <v>0.99942386886523826</v>
      </c>
      <c r="V153">
        <f t="shared" si="122"/>
        <v>-3.3946618813757476E-2</v>
      </c>
      <c r="X153">
        <f t="shared" si="139"/>
        <v>-7.7091776780066805</v>
      </c>
      <c r="Y153">
        <f t="shared" si="123"/>
        <v>-128.91667272798833</v>
      </c>
      <c r="Z153">
        <f t="shared" si="140"/>
        <v>51.083327272011672</v>
      </c>
      <c r="AC153">
        <v>1</v>
      </c>
      <c r="AD153">
        <f t="shared" si="124"/>
        <v>19.051371811836002</v>
      </c>
      <c r="AE153">
        <f t="shared" si="125"/>
        <v>-7.1223463091212572E-5</v>
      </c>
      <c r="AF153">
        <f t="shared" si="126"/>
        <v>2.0972958372134998E-3</v>
      </c>
      <c r="AG153">
        <f t="shared" si="141"/>
        <v>9057.1416183412039</v>
      </c>
      <c r="AH153">
        <f t="shared" si="142"/>
        <v>-784.38194677937781</v>
      </c>
      <c r="AJ153">
        <f t="shared" si="127"/>
        <v>18000</v>
      </c>
      <c r="AK153">
        <f t="shared" si="128"/>
        <v>11608.027762117501</v>
      </c>
      <c r="AL153">
        <v>1</v>
      </c>
      <c r="AM153">
        <f t="shared" si="129"/>
        <v>10.738827615678751</v>
      </c>
      <c r="AN153">
        <f t="shared" si="143"/>
        <v>1226.3896406410393</v>
      </c>
      <c r="AO153">
        <f t="shared" si="144"/>
        <v>-1561.9591783808312</v>
      </c>
      <c r="AQ153">
        <f t="shared" si="130"/>
        <v>0.70611495551475778</v>
      </c>
      <c r="AR153">
        <f t="shared" si="131"/>
        <v>-84.02767970625618</v>
      </c>
      <c r="AT153">
        <f t="shared" si="156"/>
        <v>-59514.41184042138</v>
      </c>
      <c r="AU153">
        <f t="shared" si="157"/>
        <v>-761604.45878363412</v>
      </c>
      <c r="AV153">
        <f t="shared" si="145"/>
        <v>-1.6487813141978926</v>
      </c>
      <c r="AW153">
        <f t="shared" si="146"/>
        <v>-117147.30418000124</v>
      </c>
      <c r="AX153">
        <f t="shared" si="147"/>
        <v>-111011.60828743727</v>
      </c>
      <c r="AY153">
        <f t="shared" si="155"/>
        <v>-2.3830802137222697</v>
      </c>
      <c r="BA153">
        <f t="shared" si="132"/>
        <v>4.7333869781763944</v>
      </c>
      <c r="BB153">
        <f t="shared" si="148"/>
        <v>13.503440233524096</v>
      </c>
      <c r="BC153">
        <f t="shared" si="149"/>
        <v>0.7342988995243771</v>
      </c>
      <c r="BD153">
        <f t="shared" si="133"/>
        <v>-137.92777210807776</v>
      </c>
      <c r="BF153">
        <f t="shared" si="134"/>
        <v>-7.4189204337414516</v>
      </c>
      <c r="BG153">
        <f t="shared" si="135"/>
        <v>-133.75714303408498</v>
      </c>
      <c r="BH153">
        <f t="shared" si="150"/>
        <v>46.242856965915024</v>
      </c>
      <c r="BI153">
        <f t="shared" si="151"/>
        <v>46.242856965915024</v>
      </c>
      <c r="BJ153">
        <f t="shared" si="136"/>
        <v>0</v>
      </c>
      <c r="BK153">
        <f t="shared" si="152"/>
        <v>0</v>
      </c>
      <c r="BM153">
        <f t="shared" si="153"/>
        <v>-20.922360667265547</v>
      </c>
      <c r="BN153">
        <f t="shared" si="137"/>
        <v>-175.82937092600721</v>
      </c>
      <c r="BQ153" s="56">
        <f t="shared" si="154"/>
        <v>30.40540103380923</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1.0010227575654476</v>
      </c>
      <c r="D154">
        <f t="shared" si="108"/>
        <v>4.5208110585305245E-2</v>
      </c>
      <c r="F154">
        <f t="shared" si="109"/>
        <v>5.8890461855253991E-3</v>
      </c>
      <c r="G154">
        <f t="shared" si="110"/>
        <v>2.7723679977792556E-2</v>
      </c>
      <c r="H154">
        <f t="shared" si="111"/>
        <v>-3.1138689700222075</v>
      </c>
      <c r="J154">
        <f t="shared" si="112"/>
        <v>15</v>
      </c>
      <c r="M154">
        <f t="shared" si="113"/>
        <v>2.6268393621468999E-2</v>
      </c>
      <c r="N154">
        <f t="shared" si="114"/>
        <v>-1.5707963250000001</v>
      </c>
      <c r="O154">
        <f t="shared" si="115"/>
        <v>19.237475890422893</v>
      </c>
      <c r="P154">
        <f t="shared" si="116"/>
        <v>1.51879101660336</v>
      </c>
      <c r="Q154">
        <f t="shared" si="117"/>
        <v>10.875143867154353</v>
      </c>
      <c r="R154">
        <f t="shared" si="118"/>
        <v>1.4787134430116826</v>
      </c>
      <c r="S154">
        <f t="shared" si="119"/>
        <v>0.83832496914824117</v>
      </c>
      <c r="T154">
        <f t="shared" si="120"/>
        <v>-0.57659288999730274</v>
      </c>
      <c r="U154">
        <f t="shared" si="121"/>
        <v>0.99941415384778098</v>
      </c>
      <c r="V154">
        <f t="shared" si="122"/>
        <v>-3.4231662646626325E-2</v>
      </c>
      <c r="X154">
        <f t="shared" si="139"/>
        <v>-7.8049063483829375</v>
      </c>
      <c r="Y154">
        <f t="shared" si="123"/>
        <v>-129.07463032925097</v>
      </c>
      <c r="Z154">
        <f t="shared" si="140"/>
        <v>50.925369670749035</v>
      </c>
      <c r="AC154">
        <v>1</v>
      </c>
      <c r="AD154">
        <f t="shared" si="124"/>
        <v>19.211467373280001</v>
      </c>
      <c r="AE154">
        <f t="shared" si="125"/>
        <v>-7.2425525634733492E-5</v>
      </c>
      <c r="AF154">
        <f t="shared" si="126"/>
        <v>2.1149201719799999E-3</v>
      </c>
      <c r="AG154">
        <f t="shared" si="141"/>
        <v>9056.9655371728095</v>
      </c>
      <c r="AH154">
        <f t="shared" si="142"/>
        <v>-782.98723120839713</v>
      </c>
      <c r="AJ154">
        <f t="shared" si="127"/>
        <v>18000</v>
      </c>
      <c r="AK154">
        <f t="shared" si="128"/>
        <v>11705.574213900001</v>
      </c>
      <c r="AL154">
        <v>1</v>
      </c>
      <c r="AM154">
        <f t="shared" si="129"/>
        <v>10.82906986455</v>
      </c>
      <c r="AN154">
        <f t="shared" si="143"/>
        <v>1223.9959914203655</v>
      </c>
      <c r="AO154">
        <f t="shared" si="144"/>
        <v>-1549.1638911202795</v>
      </c>
      <c r="AQ154">
        <f t="shared" si="130"/>
        <v>0.69439622248454969</v>
      </c>
      <c r="AR154">
        <f t="shared" si="131"/>
        <v>-83.327546698145966</v>
      </c>
      <c r="AT154">
        <f t="shared" si="156"/>
        <v>-58955.282416384172</v>
      </c>
      <c r="AU154">
        <f t="shared" si="157"/>
        <v>-755238.42211787065</v>
      </c>
      <c r="AV154">
        <f t="shared" si="145"/>
        <v>-1.6487001591929236</v>
      </c>
      <c r="AW154">
        <f t="shared" si="146"/>
        <v>-115009.02467192494</v>
      </c>
      <c r="AX154">
        <f t="shared" si="147"/>
        <v>-109876.37878088505</v>
      </c>
      <c r="AY154">
        <f t="shared" si="155"/>
        <v>-2.3790139123538125</v>
      </c>
      <c r="BA154">
        <f t="shared" si="132"/>
        <v>4.7625980035301652</v>
      </c>
      <c r="BB154">
        <f t="shared" si="148"/>
        <v>13.556878511539912</v>
      </c>
      <c r="BC154">
        <f t="shared" si="149"/>
        <v>0.73031375316088898</v>
      </c>
      <c r="BD154">
        <f t="shared" si="133"/>
        <v>-138.15610417570846</v>
      </c>
      <c r="BF154">
        <f t="shared" si="134"/>
        <v>-7.5115180810211832</v>
      </c>
      <c r="BG154">
        <f t="shared" si="135"/>
        <v>-133.97742037933605</v>
      </c>
      <c r="BH154">
        <f t="shared" si="150"/>
        <v>46.022579620663947</v>
      </c>
      <c r="BI154">
        <f t="shared" si="151"/>
        <v>46.022579620663947</v>
      </c>
      <c r="BJ154">
        <f t="shared" si="136"/>
        <v>0</v>
      </c>
      <c r="BK154">
        <f t="shared" si="152"/>
        <v>0</v>
      </c>
      <c r="BM154">
        <f t="shared" si="153"/>
        <v>-21.068396592561093</v>
      </c>
      <c r="BN154">
        <f t="shared" si="137"/>
        <v>-175.82131620362762</v>
      </c>
      <c r="BQ154" s="56">
        <f t="shared" si="154"/>
        <v>30.458839311825049</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1.0010398656591895</v>
      </c>
      <c r="D155">
        <f t="shared" si="108"/>
        <v>4.5584325322827406E-2</v>
      </c>
      <c r="F155">
        <f t="shared" si="109"/>
        <v>5.7915809264159103E-3</v>
      </c>
      <c r="G155">
        <f t="shared" si="110"/>
        <v>2.7491994231280164E-2</v>
      </c>
      <c r="H155">
        <f t="shared" si="111"/>
        <v>-3.1141006557687199</v>
      </c>
      <c r="J155">
        <f t="shared" si="112"/>
        <v>15</v>
      </c>
      <c r="M155">
        <f t="shared" si="113"/>
        <v>2.6051299459308098E-2</v>
      </c>
      <c r="N155">
        <f t="shared" si="114"/>
        <v>-1.5707963250000001</v>
      </c>
      <c r="O155">
        <f t="shared" si="115"/>
        <v>19.397356792459448</v>
      </c>
      <c r="P155">
        <f t="shared" si="116"/>
        <v>1.5192200475919311</v>
      </c>
      <c r="Q155">
        <f t="shared" si="117"/>
        <v>10.965006932524396</v>
      </c>
      <c r="R155">
        <f t="shared" si="118"/>
        <v>1.4794702167095373</v>
      </c>
      <c r="S155">
        <f t="shared" si="119"/>
        <v>0.83624773387216877</v>
      </c>
      <c r="T155">
        <f t="shared" si="120"/>
        <v>-0.58039204814099199</v>
      </c>
      <c r="U155">
        <f t="shared" si="121"/>
        <v>0.99940435781997483</v>
      </c>
      <c r="V155">
        <f t="shared" si="122"/>
        <v>-3.4516700914785897E-2</v>
      </c>
      <c r="X155">
        <f t="shared" si="139"/>
        <v>-7.900063796958281</v>
      </c>
      <c r="Y155">
        <f t="shared" si="123"/>
        <v>-129.23241504147151</v>
      </c>
      <c r="Z155">
        <f t="shared" si="140"/>
        <v>50.767584958528488</v>
      </c>
      <c r="AC155">
        <v>1</v>
      </c>
      <c r="AD155">
        <f t="shared" si="124"/>
        <v>19.371562934724</v>
      </c>
      <c r="AE155">
        <f t="shared" si="125"/>
        <v>-7.3637647279037023E-5</v>
      </c>
      <c r="AF155">
        <f t="shared" si="126"/>
        <v>2.1325445067464999E-3</v>
      </c>
      <c r="AG155">
        <f t="shared" si="141"/>
        <v>9056.787989454313</v>
      </c>
      <c r="AH155">
        <f t="shared" si="142"/>
        <v>-781.658040043244</v>
      </c>
      <c r="AJ155">
        <f t="shared" si="127"/>
        <v>18000</v>
      </c>
      <c r="AK155">
        <f t="shared" si="128"/>
        <v>11803.120665682502</v>
      </c>
      <c r="AL155">
        <v>1</v>
      </c>
      <c r="AM155">
        <f t="shared" si="129"/>
        <v>10.919312113421251</v>
      </c>
      <c r="AN155">
        <f t="shared" si="143"/>
        <v>1221.66078513709</v>
      </c>
      <c r="AO155">
        <f t="shared" si="144"/>
        <v>-1536.5747439566412</v>
      </c>
      <c r="AQ155">
        <f t="shared" si="130"/>
        <v>0.68296680781314023</v>
      </c>
      <c r="AR155">
        <f t="shared" si="131"/>
        <v>-82.638983745389979</v>
      </c>
      <c r="AT155">
        <f t="shared" si="156"/>
        <v>-58409.940483389029</v>
      </c>
      <c r="AU155">
        <f t="shared" si="157"/>
        <v>-748977.60194236797</v>
      </c>
      <c r="AV155">
        <f t="shared" si="145"/>
        <v>-1.6486250322529969</v>
      </c>
      <c r="AW155">
        <f t="shared" si="146"/>
        <v>-112922.89768496224</v>
      </c>
      <c r="AX155">
        <f t="shared" si="147"/>
        <v>-108765.21923895914</v>
      </c>
      <c r="AY155">
        <f t="shared" si="155"/>
        <v>-2.3749469210306651</v>
      </c>
      <c r="BA155">
        <f t="shared" si="132"/>
        <v>4.7916126892799547</v>
      </c>
      <c r="BB155">
        <f t="shared" si="148"/>
        <v>13.609634127080529</v>
      </c>
      <c r="BC155">
        <f t="shared" si="149"/>
        <v>0.72632188877766812</v>
      </c>
      <c r="BD155">
        <f t="shared" si="133"/>
        <v>-138.38482115751694</v>
      </c>
      <c r="BF155">
        <f t="shared" si="134"/>
        <v>-7.6035706429525973</v>
      </c>
      <c r="BG155">
        <f t="shared" si="135"/>
        <v>-134.19785645993295</v>
      </c>
      <c r="BH155">
        <f t="shared" si="150"/>
        <v>45.80214354006705</v>
      </c>
      <c r="BI155">
        <f t="shared" si="151"/>
        <v>45.80214354006705</v>
      </c>
      <c r="BJ155">
        <f t="shared" si="136"/>
        <v>0</v>
      </c>
      <c r="BK155">
        <f t="shared" si="152"/>
        <v>0</v>
      </c>
      <c r="BM155">
        <f t="shared" si="153"/>
        <v>-21.213204770033126</v>
      </c>
      <c r="BN155">
        <f t="shared" si="137"/>
        <v>-175.81303530241601</v>
      </c>
      <c r="BQ155" s="56">
        <f t="shared" si="154"/>
        <v>30.511594927365667</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1.0010571154327856</v>
      </c>
      <c r="D156">
        <f t="shared" si="108"/>
        <v>4.5960527148062695E-2</v>
      </c>
      <c r="F156">
        <f t="shared" si="109"/>
        <v>5.6965196281758461E-3</v>
      </c>
      <c r="G156">
        <f t="shared" si="110"/>
        <v>2.7264169333972531E-2</v>
      </c>
      <c r="H156">
        <f t="shared" si="111"/>
        <v>-3.1143284806660279</v>
      </c>
      <c r="J156">
        <f t="shared" si="112"/>
        <v>15</v>
      </c>
      <c r="M156">
        <f t="shared" si="113"/>
        <v>2.5837764217838361E-2</v>
      </c>
      <c r="N156">
        <f t="shared" si="114"/>
        <v>-1.5707963250000001</v>
      </c>
      <c r="O156">
        <f t="shared" si="115"/>
        <v>19.557241206543722</v>
      </c>
      <c r="P156">
        <f t="shared" si="116"/>
        <v>1.5196420638264041</v>
      </c>
      <c r="Q156">
        <f t="shared" si="117"/>
        <v>11.054876175528781</v>
      </c>
      <c r="R156">
        <f t="shared" si="118"/>
        <v>1.4802146866324051</v>
      </c>
      <c r="S156">
        <f t="shared" si="119"/>
        <v>0.83416881643644536</v>
      </c>
      <c r="T156">
        <f t="shared" si="120"/>
        <v>-0.5841723711582002</v>
      </c>
      <c r="U156">
        <f t="shared" si="121"/>
        <v>0.99939448078897741</v>
      </c>
      <c r="V156">
        <f t="shared" si="122"/>
        <v>-3.4801733572083611E-2</v>
      </c>
      <c r="X156">
        <f t="shared" si="139"/>
        <v>-7.9946596639046668</v>
      </c>
      <c r="Y156">
        <f t="shared" si="123"/>
        <v>-129.39000665859695</v>
      </c>
      <c r="Z156">
        <f t="shared" si="140"/>
        <v>50.609993341403055</v>
      </c>
      <c r="AC156">
        <v>1</v>
      </c>
      <c r="AD156">
        <f t="shared" si="124"/>
        <v>19.531658496168003</v>
      </c>
      <c r="AE156">
        <f t="shared" si="125"/>
        <v>-7.4859828024123154E-5</v>
      </c>
      <c r="AF156">
        <f t="shared" si="126"/>
        <v>2.150168841513E-3</v>
      </c>
      <c r="AG156">
        <f t="shared" si="141"/>
        <v>9056.6089753586166</v>
      </c>
      <c r="AH156">
        <f t="shared" si="142"/>
        <v>-780.39275706197202</v>
      </c>
      <c r="AJ156">
        <f t="shared" si="127"/>
        <v>18000</v>
      </c>
      <c r="AK156">
        <f t="shared" si="128"/>
        <v>11900.667117465002</v>
      </c>
      <c r="AL156">
        <v>1</v>
      </c>
      <c r="AM156">
        <f t="shared" si="129"/>
        <v>11.0095543622925</v>
      </c>
      <c r="AN156">
        <f t="shared" si="143"/>
        <v>1219.3821397766787</v>
      </c>
      <c r="AO156">
        <f t="shared" si="144"/>
        <v>-1524.1868388148932</v>
      </c>
      <c r="AQ156">
        <f t="shared" si="130"/>
        <v>0.67181726570372857</v>
      </c>
      <c r="AR156">
        <f t="shared" si="131"/>
        <v>-81.961706415854891</v>
      </c>
      <c r="AT156">
        <f t="shared" si="156"/>
        <v>-57877.935764999653</v>
      </c>
      <c r="AU156">
        <f t="shared" si="157"/>
        <v>-742819.40728976368</v>
      </c>
      <c r="AV156">
        <f t="shared" si="145"/>
        <v>-1.6485557855855602</v>
      </c>
      <c r="AW156">
        <f t="shared" si="146"/>
        <v>-110887.24637219247</v>
      </c>
      <c r="AX156">
        <f t="shared" si="147"/>
        <v>-107677.37010282387</v>
      </c>
      <c r="AY156">
        <f t="shared" si="155"/>
        <v>-2.3708796006121808</v>
      </c>
      <c r="BA156">
        <f t="shared" si="132"/>
        <v>4.8204309678133894</v>
      </c>
      <c r="BB156">
        <f t="shared" si="148"/>
        <v>13.661717356379516</v>
      </c>
      <c r="BC156">
        <f t="shared" si="149"/>
        <v>0.72232381502662069</v>
      </c>
      <c r="BD156">
        <f t="shared" si="133"/>
        <v>-138.61389390989575</v>
      </c>
      <c r="BF156">
        <f t="shared" si="134"/>
        <v>-7.6950883614718455</v>
      </c>
      <c r="BG156">
        <f t="shared" si="135"/>
        <v>-134.4184278405547</v>
      </c>
      <c r="BH156">
        <f t="shared" si="150"/>
        <v>45.581572159445301</v>
      </c>
      <c r="BI156">
        <f t="shared" si="151"/>
        <v>45.581572159445301</v>
      </c>
      <c r="BJ156">
        <f t="shared" si="136"/>
        <v>0</v>
      </c>
      <c r="BK156">
        <f t="shared" si="152"/>
        <v>0</v>
      </c>
      <c r="BM156">
        <f t="shared" si="153"/>
        <v>-21.356805717851358</v>
      </c>
      <c r="BN156">
        <f t="shared" si="137"/>
        <v>-175.80453393065895</v>
      </c>
      <c r="BQ156" s="56">
        <f t="shared" si="154"/>
        <v>30.563678156664654</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1.001074506878912</v>
      </c>
      <c r="D157">
        <f t="shared" si="108"/>
        <v>4.6336715955195326E-2</v>
      </c>
      <c r="F157">
        <f t="shared" si="109"/>
        <v>5.6037837435674769E-3</v>
      </c>
      <c r="G157">
        <f t="shared" si="110"/>
        <v>2.7040109086496202E-2</v>
      </c>
      <c r="H157">
        <f t="shared" si="111"/>
        <v>-3.114552540913504</v>
      </c>
      <c r="J157">
        <f t="shared" si="112"/>
        <v>15</v>
      </c>
      <c r="M157">
        <f t="shared" si="113"/>
        <v>2.5627701094116096E-2</v>
      </c>
      <c r="N157">
        <f t="shared" si="114"/>
        <v>-1.5707963250000001</v>
      </c>
      <c r="O157">
        <f t="shared" si="115"/>
        <v>19.717129047239073</v>
      </c>
      <c r="P157">
        <f t="shared" si="116"/>
        <v>1.5200572358042743</v>
      </c>
      <c r="Q157">
        <f t="shared" si="117"/>
        <v>11.144751446721559</v>
      </c>
      <c r="R157">
        <f t="shared" si="118"/>
        <v>1.4809471496110727</v>
      </c>
      <c r="S157">
        <f t="shared" si="119"/>
        <v>0.83208840694592778</v>
      </c>
      <c r="T157">
        <f t="shared" si="120"/>
        <v>-0.5879338915251624</v>
      </c>
      <c r="U157">
        <f t="shared" si="121"/>
        <v>0.99938452276200451</v>
      </c>
      <c r="V157">
        <f t="shared" si="122"/>
        <v>-3.5086760572372325E-2</v>
      </c>
      <c r="X157">
        <f t="shared" si="139"/>
        <v>-8.0887033081754041</v>
      </c>
      <c r="Y157">
        <f t="shared" si="123"/>
        <v>-129.54738578067699</v>
      </c>
      <c r="Z157">
        <f t="shared" si="140"/>
        <v>50.45261421932301</v>
      </c>
      <c r="AC157">
        <v>1</v>
      </c>
      <c r="AD157">
        <f t="shared" si="124"/>
        <v>19.691754057612002</v>
      </c>
      <c r="AE157">
        <f t="shared" si="125"/>
        <v>-7.6092067869991896E-5</v>
      </c>
      <c r="AF157">
        <f t="shared" si="126"/>
        <v>2.1677931762795E-3</v>
      </c>
      <c r="AG157">
        <f t="shared" si="141"/>
        <v>9056.4284950600286</v>
      </c>
      <c r="AH157">
        <f t="shared" si="142"/>
        <v>-779.18981856230948</v>
      </c>
      <c r="AJ157">
        <f t="shared" si="127"/>
        <v>18000</v>
      </c>
      <c r="AK157">
        <f t="shared" si="128"/>
        <v>11998.2135692475</v>
      </c>
      <c r="AL157">
        <v>1</v>
      </c>
      <c r="AM157">
        <f t="shared" si="129"/>
        <v>11.09979661116375</v>
      </c>
      <c r="AN157">
        <f t="shared" si="143"/>
        <v>1217.1582482704637</v>
      </c>
      <c r="AO157">
        <f t="shared" si="144"/>
        <v>-1511.9954301549992</v>
      </c>
      <c r="AQ157">
        <f t="shared" si="130"/>
        <v>0.66093853271645742</v>
      </c>
      <c r="AR157">
        <f t="shared" si="131"/>
        <v>-81.295439524124262</v>
      </c>
      <c r="AT157">
        <f t="shared" si="156"/>
        <v>-57358.836211569098</v>
      </c>
      <c r="AU157">
        <f t="shared" si="157"/>
        <v>-736761.33160009643</v>
      </c>
      <c r="AV157">
        <f t="shared" si="145"/>
        <v>-1.6484922761779472</v>
      </c>
      <c r="AW157">
        <f t="shared" si="146"/>
        <v>-108900.46054023209</v>
      </c>
      <c r="AX157">
        <f t="shared" si="147"/>
        <v>-106612.10313631382</v>
      </c>
      <c r="AY157">
        <f t="shared" si="155"/>
        <v>-2.3668122999820729</v>
      </c>
      <c r="BA157">
        <f t="shared" si="132"/>
        <v>4.849052796951737</v>
      </c>
      <c r="BB157">
        <f t="shared" si="148"/>
        <v>13.713138255624456</v>
      </c>
      <c r="BC157">
        <f t="shared" si="149"/>
        <v>0.71832002380412563</v>
      </c>
      <c r="BD157">
        <f t="shared" si="133"/>
        <v>-138.84329424925838</v>
      </c>
      <c r="BF157">
        <f t="shared" si="134"/>
        <v>-7.7860811854060223</v>
      </c>
      <c r="BG157">
        <f t="shared" si="135"/>
        <v>-134.63911185549563</v>
      </c>
      <c r="BH157">
        <f t="shared" si="150"/>
        <v>45.360888144504372</v>
      </c>
      <c r="BI157">
        <f t="shared" si="151"/>
        <v>45.360888144504372</v>
      </c>
      <c r="BJ157">
        <f t="shared" si="136"/>
        <v>0</v>
      </c>
      <c r="BK157">
        <f t="shared" si="152"/>
        <v>0</v>
      </c>
      <c r="BM157">
        <f t="shared" si="153"/>
        <v>-21.499219441030476</v>
      </c>
      <c r="BN157">
        <f t="shared" si="137"/>
        <v>-175.79581760623722</v>
      </c>
      <c r="BQ157" s="56">
        <f t="shared" si="154"/>
        <v>30.615099055909592</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1.001092039990185</v>
      </c>
      <c r="D158">
        <f t="shared" si="108"/>
        <v>4.6712891638431564E-2</v>
      </c>
      <c r="F158">
        <f t="shared" si="109"/>
        <v>5.5132979127500738E-3</v>
      </c>
      <c r="G158">
        <f t="shared" si="110"/>
        <v>2.6819720474469139E-2</v>
      </c>
      <c r="H158">
        <f t="shared" si="111"/>
        <v>-3.1147729295255311</v>
      </c>
      <c r="J158">
        <f t="shared" si="112"/>
        <v>15</v>
      </c>
      <c r="M158">
        <f t="shared" si="113"/>
        <v>2.5421026085292581E-2</v>
      </c>
      <c r="N158">
        <f t="shared" si="114"/>
        <v>-1.5707963250000001</v>
      </c>
      <c r="O158">
        <f t="shared" si="115"/>
        <v>19.877020231856029</v>
      </c>
      <c r="P158">
        <f t="shared" si="116"/>
        <v>1.5204657285467102</v>
      </c>
      <c r="Q158">
        <f t="shared" si="117"/>
        <v>11.234632601429093</v>
      </c>
      <c r="R158">
        <f t="shared" si="118"/>
        <v>1.481667893029804</v>
      </c>
      <c r="S158">
        <f t="shared" si="119"/>
        <v>0.83000669248872583</v>
      </c>
      <c r="T158">
        <f t="shared" si="120"/>
        <v>-0.59167664352416582</v>
      </c>
      <c r="U158">
        <f t="shared" si="121"/>
        <v>0.99937448374633164</v>
      </c>
      <c r="V158">
        <f t="shared" si="122"/>
        <v>-3.5371781869510448E-2</v>
      </c>
      <c r="X158">
        <f t="shared" si="139"/>
        <v>-8.1822038180246786</v>
      </c>
      <c r="Y158">
        <f t="shared" si="123"/>
        <v>-129.70453378376953</v>
      </c>
      <c r="Z158">
        <f t="shared" si="140"/>
        <v>50.295466216230466</v>
      </c>
      <c r="AC158">
        <v>1</v>
      </c>
      <c r="AD158">
        <f t="shared" si="124"/>
        <v>19.851849619056001</v>
      </c>
      <c r="AE158">
        <f t="shared" si="125"/>
        <v>-7.7334366816643238E-5</v>
      </c>
      <c r="AF158">
        <f t="shared" si="126"/>
        <v>2.1854175110460001E-3</v>
      </c>
      <c r="AG158">
        <f t="shared" si="141"/>
        <v>9056.246548734287</v>
      </c>
      <c r="AH158">
        <f t="shared" si="142"/>
        <v>-778.0477112439437</v>
      </c>
      <c r="AJ158">
        <f t="shared" si="127"/>
        <v>18000</v>
      </c>
      <c r="AK158">
        <f t="shared" si="128"/>
        <v>12095.760021030002</v>
      </c>
      <c r="AL158">
        <v>1</v>
      </c>
      <c r="AM158">
        <f t="shared" si="129"/>
        <v>11.190038860035001</v>
      </c>
      <c r="AN158">
        <f t="shared" si="143"/>
        <v>1214.9873749522833</v>
      </c>
      <c r="AO158">
        <f t="shared" si="144"/>
        <v>-1499.9959191379623</v>
      </c>
      <c r="AQ158">
        <f t="shared" si="130"/>
        <v>0.65032190934512579</v>
      </c>
      <c r="AR158">
        <f t="shared" si="131"/>
        <v>-80.639916758795607</v>
      </c>
      <c r="AT158">
        <f t="shared" si="156"/>
        <v>-56852.227122009972</v>
      </c>
      <c r="AU158">
        <f t="shared" si="157"/>
        <v>-730800.94931020064</v>
      </c>
      <c r="AV158">
        <f t="shared" si="145"/>
        <v>-1.6484343656058262</v>
      </c>
      <c r="AW158">
        <f t="shared" si="146"/>
        <v>-106960.99350473032</v>
      </c>
      <c r="AX158">
        <f t="shared" si="147"/>
        <v>-105568.71985243939</v>
      </c>
      <c r="AY158">
        <f t="shared" si="155"/>
        <v>-2.3627453564891137</v>
      </c>
      <c r="BA158">
        <f t="shared" si="132"/>
        <v>4.8774781594728349</v>
      </c>
      <c r="BB158">
        <f t="shared" si="148"/>
        <v>13.763906667464722</v>
      </c>
      <c r="BC158">
        <f t="shared" si="149"/>
        <v>0.71431099088328742</v>
      </c>
      <c r="BD158">
        <f t="shared" si="133"/>
        <v>-139.07299491581389</v>
      </c>
      <c r="BF158">
        <f t="shared" si="134"/>
        <v>-7.8765587810166</v>
      </c>
      <c r="BG158">
        <f t="shared" si="135"/>
        <v>-134.85988658035794</v>
      </c>
      <c r="BH158">
        <f t="shared" si="150"/>
        <v>45.140113419642063</v>
      </c>
      <c r="BI158">
        <f t="shared" si="151"/>
        <v>45.140113419642063</v>
      </c>
      <c r="BJ158">
        <f t="shared" si="136"/>
        <v>0</v>
      </c>
      <c r="BK158">
        <f t="shared" si="152"/>
        <v>0</v>
      </c>
      <c r="BM158">
        <f t="shared" si="153"/>
        <v>-21.640465448481322</v>
      </c>
      <c r="BN158">
        <f t="shared" si="137"/>
        <v>-175.78689166454404</v>
      </c>
      <c r="BQ158" s="56">
        <f t="shared" si="154"/>
        <v>30.665867467749859</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1.0011097147591619</v>
      </c>
      <c r="D159">
        <f t="shared" si="108"/>
        <v>4.7089054091999934E-2</v>
      </c>
      <c r="F159">
        <f t="shared" si="109"/>
        <v>5.4249898090680841E-3</v>
      </c>
      <c r="G159">
        <f t="shared" si="110"/>
        <v>2.6602913537176854E-2</v>
      </c>
      <c r="H159">
        <f t="shared" si="111"/>
        <v>-3.1149897364628232</v>
      </c>
      <c r="J159">
        <f t="shared" si="112"/>
        <v>15</v>
      </c>
      <c r="M159">
        <f t="shared" si="113"/>
        <v>2.521765787661024E-2</v>
      </c>
      <c r="N159">
        <f t="shared" si="114"/>
        <v>-1.5707963250000001</v>
      </c>
      <c r="O159">
        <f t="shared" si="115"/>
        <v>20.036914680342811</v>
      </c>
      <c r="P159">
        <f t="shared" si="116"/>
        <v>1.5208677018164909</v>
      </c>
      <c r="Q159">
        <f t="shared" si="117"/>
        <v>11.324519499561436</v>
      </c>
      <c r="R159">
        <f t="shared" si="118"/>
        <v>1.4823771951981677</v>
      </c>
      <c r="S159">
        <f t="shared" si="119"/>
        <v>0.82792385714290495</v>
      </c>
      <c r="T159">
        <f t="shared" si="120"/>
        <v>-0.59540066319952878</v>
      </c>
      <c r="U159">
        <f t="shared" si="121"/>
        <v>0.99936436374929238</v>
      </c>
      <c r="V159">
        <f t="shared" si="122"/>
        <v>-3.5656797417361906E-2</v>
      </c>
      <c r="X159">
        <f t="shared" si="139"/>
        <v>-8.2751700210603474</v>
      </c>
      <c r="Y159">
        <f t="shared" si="123"/>
        <v>-129.86143279115132</v>
      </c>
      <c r="Z159">
        <f t="shared" si="140"/>
        <v>50.138567208848684</v>
      </c>
      <c r="AC159">
        <v>1</v>
      </c>
      <c r="AD159">
        <f t="shared" si="124"/>
        <v>20.011945180500003</v>
      </c>
      <c r="AE159">
        <f t="shared" si="125"/>
        <v>-7.8586724864077164E-5</v>
      </c>
      <c r="AF159">
        <f t="shared" si="126"/>
        <v>2.2030418458125001E-3</v>
      </c>
      <c r="AG159">
        <f t="shared" si="141"/>
        <v>9056.0631365585396</v>
      </c>
      <c r="AH159">
        <f t="shared" si="142"/>
        <v>-776.96497019245385</v>
      </c>
      <c r="AJ159">
        <f t="shared" si="127"/>
        <v>18000</v>
      </c>
      <c r="AK159">
        <f t="shared" si="128"/>
        <v>12193.306472812501</v>
      </c>
      <c r="AL159">
        <v>1</v>
      </c>
      <c r="AM159">
        <f t="shared" si="129"/>
        <v>11.280281108906252</v>
      </c>
      <c r="AN159">
        <f t="shared" si="143"/>
        <v>1212.8678522085015</v>
      </c>
      <c r="AO159">
        <f t="shared" si="144"/>
        <v>-1488.1838480547583</v>
      </c>
      <c r="AQ159">
        <f t="shared" si="130"/>
        <v>0.63995904262127223</v>
      </c>
      <c r="AR159">
        <f t="shared" si="131"/>
        <v>-79.994880327659033</v>
      </c>
      <c r="AT159">
        <f t="shared" si="156"/>
        <v>-56357.710314538715</v>
      </c>
      <c r="AU159">
        <f t="shared" si="157"/>
        <v>-724935.91260719951</v>
      </c>
      <c r="AV159">
        <f t="shared" si="145"/>
        <v>-1.6483819198507774</v>
      </c>
      <c r="AW159">
        <f t="shared" si="146"/>
        <v>-105067.35911705178</v>
      </c>
      <c r="AX159">
        <f t="shared" si="147"/>
        <v>-104546.55003222566</v>
      </c>
      <c r="AY159">
        <f t="shared" si="155"/>
        <v>-2.358679096367772</v>
      </c>
      <c r="BA159">
        <f t="shared" si="132"/>
        <v>4.9057070626397783</v>
      </c>
      <c r="BB159">
        <f t="shared" si="148"/>
        <v>13.814032227275151</v>
      </c>
      <c r="BC159">
        <f t="shared" si="149"/>
        <v>0.71029717651699453</v>
      </c>
      <c r="BD159">
        <f t="shared" si="133"/>
        <v>-139.30296953901421</v>
      </c>
      <c r="BF159">
        <f t="shared" si="134"/>
        <v>-7.9665305420814274</v>
      </c>
      <c r="BG159">
        <f t="shared" si="135"/>
        <v>-135.08073080502308</v>
      </c>
      <c r="BH159">
        <f t="shared" si="150"/>
        <v>44.91926919497692</v>
      </c>
      <c r="BI159">
        <f t="shared" si="151"/>
        <v>44.91926919497692</v>
      </c>
      <c r="BJ159">
        <f t="shared" si="136"/>
        <v>0</v>
      </c>
      <c r="BK159">
        <f t="shared" si="152"/>
        <v>0</v>
      </c>
      <c r="BM159">
        <f t="shared" si="153"/>
        <v>-21.780562769356578</v>
      </c>
      <c r="BN159">
        <f t="shared" si="137"/>
        <v>-175.77776126600887</v>
      </c>
      <c r="BQ159" s="56">
        <f t="shared" si="154"/>
        <v>30.715993027560287</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1.001127531178339</v>
      </c>
      <c r="D160">
        <f t="shared" si="108"/>
        <v>4.7465203210151352E-2</v>
      </c>
      <c r="F160">
        <f t="shared" si="109"/>
        <v>5.3387899934878693E-3</v>
      </c>
      <c r="G160">
        <f t="shared" si="110"/>
        <v>2.6389601242720301E-2</v>
      </c>
      <c r="H160">
        <f t="shared" si="111"/>
        <v>-3.1152030487572797</v>
      </c>
      <c r="J160">
        <f t="shared" si="112"/>
        <v>15</v>
      </c>
      <c r="M160">
        <f t="shared" si="113"/>
        <v>2.5017517734732382E-2</v>
      </c>
      <c r="N160">
        <f t="shared" si="114"/>
        <v>-1.5707963250000001</v>
      </c>
      <c r="O160">
        <f t="shared" si="115"/>
        <v>20.196812315181045</v>
      </c>
      <c r="P160">
        <f t="shared" si="116"/>
        <v>1.5212633103256283</v>
      </c>
      <c r="Q160">
        <f t="shared" si="117"/>
        <v>11.414412005432593</v>
      </c>
      <c r="R160">
        <f t="shared" si="118"/>
        <v>1.4830753257054852</v>
      </c>
      <c r="S160">
        <f t="shared" si="119"/>
        <v>0.82584008198451686</v>
      </c>
      <c r="T160">
        <f t="shared" si="120"/>
        <v>-0.59910598831395834</v>
      </c>
      <c r="U160">
        <f t="shared" si="121"/>
        <v>0.99935416277827915</v>
      </c>
      <c r="V160">
        <f t="shared" si="122"/>
        <v>-3.5941807169796232E-2</v>
      </c>
      <c r="X160">
        <f t="shared" si="139"/>
        <v>-8.3676104938541211</v>
      </c>
      <c r="Y160">
        <f t="shared" si="123"/>
        <v>-130.01806564576677</v>
      </c>
      <c r="Z160">
        <f t="shared" si="140"/>
        <v>49.981934354233232</v>
      </c>
      <c r="AC160">
        <v>1</v>
      </c>
      <c r="AD160">
        <f t="shared" si="124"/>
        <v>20.172040741944002</v>
      </c>
      <c r="AE160">
        <f t="shared" si="125"/>
        <v>-7.984914201229369E-5</v>
      </c>
      <c r="AF160">
        <f t="shared" si="126"/>
        <v>2.2206661805789997E-3</v>
      </c>
      <c r="AG160">
        <f t="shared" si="141"/>
        <v>9055.8782587113528</v>
      </c>
      <c r="AH160">
        <f t="shared" si="142"/>
        <v>-775.94017695924765</v>
      </c>
      <c r="AJ160">
        <f t="shared" si="127"/>
        <v>18000</v>
      </c>
      <c r="AK160">
        <f t="shared" si="128"/>
        <v>12290.852924595001</v>
      </c>
      <c r="AL160">
        <v>1</v>
      </c>
      <c r="AM160">
        <f t="shared" si="129"/>
        <v>11.3705233577775</v>
      </c>
      <c r="AN160">
        <f t="shared" si="143"/>
        <v>1210.7980773094864</v>
      </c>
      <c r="AO160">
        <f t="shared" si="144"/>
        <v>-1476.5548950046002</v>
      </c>
      <c r="AQ160">
        <f t="shared" si="130"/>
        <v>0.62984190968067011</v>
      </c>
      <c r="AR160">
        <f t="shared" si="131"/>
        <v>-79.360080619764446</v>
      </c>
      <c r="AT160">
        <f t="shared" si="156"/>
        <v>-55874.903343297759</v>
      </c>
      <c r="AU160">
        <f t="shared" si="157"/>
        <v>-719163.948336959</v>
      </c>
      <c r="AV160">
        <f t="shared" si="145"/>
        <v>-1.6483348091264949</v>
      </c>
      <c r="AW160">
        <f t="shared" si="146"/>
        <v>-103218.12895161085</v>
      </c>
      <c r="AX160">
        <f t="shared" si="147"/>
        <v>-103544.95032972771</v>
      </c>
      <c r="AY160">
        <f t="shared" si="155"/>
        <v>-2.3546138351398653</v>
      </c>
      <c r="BA160">
        <f t="shared" si="132"/>
        <v>4.9337395377351667</v>
      </c>
      <c r="BB160">
        <f t="shared" si="148"/>
        <v>13.863524369186397</v>
      </c>
      <c r="BC160">
        <f t="shared" si="149"/>
        <v>0.70627902601337045</v>
      </c>
      <c r="BD160">
        <f t="shared" si="133"/>
        <v>-139.53319260458332</v>
      </c>
      <c r="BF160">
        <f t="shared" si="134"/>
        <v>-8.056005599539418</v>
      </c>
      <c r="BG160">
        <f t="shared" si="135"/>
        <v>-135.3016240078345</v>
      </c>
      <c r="BH160">
        <f t="shared" si="150"/>
        <v>44.698375992165495</v>
      </c>
      <c r="BI160">
        <f t="shared" si="151"/>
        <v>44.698375992165495</v>
      </c>
      <c r="BJ160">
        <f t="shared" si="136"/>
        <v>0</v>
      </c>
      <c r="BK160">
        <f t="shared" si="152"/>
        <v>0</v>
      </c>
      <c r="BM160">
        <f t="shared" si="153"/>
        <v>-21.919529968725815</v>
      </c>
      <c r="BN160">
        <f t="shared" si="137"/>
        <v>-175.76843140325118</v>
      </c>
      <c r="BQ160" s="56">
        <f t="shared" si="154"/>
        <v>30.765485169471532</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1.0011454892401541</v>
      </c>
      <c r="D161">
        <f t="shared" si="108"/>
        <v>4.7841338887159343E-2</v>
      </c>
      <c r="F161">
        <f t="shared" si="109"/>
        <v>5.2546317771322258E-3</v>
      </c>
      <c r="G161">
        <f t="shared" si="110"/>
        <v>2.6179699369265032E-2</v>
      </c>
      <c r="H161">
        <f t="shared" si="111"/>
        <v>-3.1154129506307351</v>
      </c>
      <c r="J161">
        <f t="shared" si="112"/>
        <v>15</v>
      </c>
      <c r="M161">
        <f t="shared" si="113"/>
        <v>2.482052940611244E-2</v>
      </c>
      <c r="N161">
        <f t="shared" si="114"/>
        <v>-1.5707963250000001</v>
      </c>
      <c r="O161">
        <f t="shared" si="115"/>
        <v>20.356713061286399</v>
      </c>
      <c r="P161">
        <f t="shared" si="116"/>
        <v>1.5216527039332355</v>
      </c>
      <c r="Q161">
        <f t="shared" si="117"/>
        <v>11.504309987589126</v>
      </c>
      <c r="R161">
        <f t="shared" si="118"/>
        <v>1.4837625457588361</v>
      </c>
      <c r="S161">
        <f t="shared" si="119"/>
        <v>0.82375554509690707</v>
      </c>
      <c r="T161">
        <f t="shared" si="120"/>
        <v>-0.60279265830530315</v>
      </c>
      <c r="U161">
        <f t="shared" si="121"/>
        <v>0.99934388084074344</v>
      </c>
      <c r="V161">
        <f t="shared" si="122"/>
        <v>-3.6226811080688613E-2</v>
      </c>
      <c r="X161">
        <f t="shared" si="139"/>
        <v>-8.4595335711320558</v>
      </c>
      <c r="Y161">
        <f t="shared" si="123"/>
        <v>-130.17441588385086</v>
      </c>
      <c r="Z161">
        <f t="shared" si="140"/>
        <v>49.825584116149145</v>
      </c>
      <c r="AC161">
        <v>1</v>
      </c>
      <c r="AD161">
        <f t="shared" si="124"/>
        <v>20.332136303388001</v>
      </c>
      <c r="AE161">
        <f t="shared" si="125"/>
        <v>-8.1121618261292814E-5</v>
      </c>
      <c r="AF161">
        <f t="shared" si="126"/>
        <v>2.2382905153454998E-3</v>
      </c>
      <c r="AG161">
        <f t="shared" si="141"/>
        <v>9055.6919153727013</v>
      </c>
      <c r="AH161">
        <f t="shared" si="142"/>
        <v>-774.97195773221029</v>
      </c>
      <c r="AJ161">
        <f t="shared" si="127"/>
        <v>18000</v>
      </c>
      <c r="AK161">
        <f t="shared" si="128"/>
        <v>12388.399376377502</v>
      </c>
      <c r="AL161">
        <v>1</v>
      </c>
      <c r="AM161">
        <f t="shared" si="129"/>
        <v>11.460765606648751</v>
      </c>
      <c r="AN161">
        <f t="shared" si="143"/>
        <v>1208.7765094114141</v>
      </c>
      <c r="AO161">
        <f t="shared" si="144"/>
        <v>-1465.1048688097649</v>
      </c>
      <c r="AQ161">
        <f t="shared" si="130"/>
        <v>0.61996280223186606</v>
      </c>
      <c r="AR161">
        <f t="shared" si="131"/>
        <v>-78.735275883446988</v>
      </c>
      <c r="AT161">
        <f t="shared" si="156"/>
        <v>-55403.438757977681</v>
      </c>
      <c r="AU161">
        <f t="shared" si="157"/>
        <v>-713482.85505893687</v>
      </c>
      <c r="AV161">
        <f t="shared" si="145"/>
        <v>-1.6482929077131456</v>
      </c>
      <c r="AW161">
        <f t="shared" si="146"/>
        <v>-101411.92964404495</v>
      </c>
      <c r="AX161">
        <f t="shared" si="147"/>
        <v>-102563.30295752002</v>
      </c>
      <c r="AY161">
        <f t="shared" si="155"/>
        <v>-2.3505498779982679</v>
      </c>
      <c r="BA161">
        <f t="shared" si="132"/>
        <v>4.9615756396007775</v>
      </c>
      <c r="BB161">
        <f t="shared" si="148"/>
        <v>13.912392331892228</v>
      </c>
      <c r="BC161">
        <f t="shared" si="149"/>
        <v>0.70225697028512224</v>
      </c>
      <c r="BD161">
        <f t="shared" si="133"/>
        <v>-139.7636394230417</v>
      </c>
      <c r="BF161">
        <f t="shared" si="134"/>
        <v>-8.1449928307205646</v>
      </c>
      <c r="BG161">
        <f t="shared" si="135"/>
        <v>-135.52254633092599</v>
      </c>
      <c r="BH161">
        <f t="shared" si="150"/>
        <v>44.477453669074009</v>
      </c>
      <c r="BI161">
        <f t="shared" si="151"/>
        <v>44.477453669074009</v>
      </c>
      <c r="BJ161">
        <f t="shared" si="136"/>
        <v>0</v>
      </c>
      <c r="BK161">
        <f t="shared" si="152"/>
        <v>0</v>
      </c>
      <c r="BM161">
        <f t="shared" si="153"/>
        <v>-22.057385162612793</v>
      </c>
      <c r="BN161">
        <f t="shared" si="137"/>
        <v>-175.75890690788432</v>
      </c>
      <c r="BQ161" s="56">
        <f t="shared" si="154"/>
        <v>30.814353132177366</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1.0011635889369859</v>
      </c>
      <c r="D162">
        <f t="shared" si="108"/>
        <v>4.821746101732019E-2</v>
      </c>
      <c r="F162">
        <f t="shared" si="109"/>
        <v>5.1724510914011538E-3</v>
      </c>
      <c r="G162">
        <f t="shared" si="110"/>
        <v>2.5973126392045361E-2</v>
      </c>
      <c r="H162">
        <f t="shared" si="111"/>
        <v>-3.1156195236079549</v>
      </c>
      <c r="J162">
        <f t="shared" si="112"/>
        <v>15</v>
      </c>
      <c r="M162">
        <f t="shared" si="113"/>
        <v>2.462661902012719E-2</v>
      </c>
      <c r="N162">
        <f t="shared" si="114"/>
        <v>-1.5707963250000001</v>
      </c>
      <c r="O162">
        <f t="shared" si="115"/>
        <v>20.516616845913852</v>
      </c>
      <c r="P162">
        <f t="shared" si="116"/>
        <v>1.5220360278341736</v>
      </c>
      <c r="Q162">
        <f t="shared" si="117"/>
        <v>11.594213318646711</v>
      </c>
      <c r="R162">
        <f t="shared" si="118"/>
        <v>1.4844391085055062</v>
      </c>
      <c r="S162">
        <f t="shared" si="119"/>
        <v>0.82167042158125658</v>
      </c>
      <c r="T162">
        <f t="shared" si="120"/>
        <v>-0.60646071424371484</v>
      </c>
      <c r="U162">
        <f t="shared" si="121"/>
        <v>0.99933351794419523</v>
      </c>
      <c r="V162">
        <f t="shared" si="122"/>
        <v>-3.6511809103919914E-2</v>
      </c>
      <c r="X162">
        <f t="shared" si="139"/>
        <v>-8.5509473545667909</v>
      </c>
      <c r="Y162">
        <f t="shared" si="123"/>
        <v>-130.33046770966507</v>
      </c>
      <c r="Z162">
        <f t="shared" si="140"/>
        <v>49.669532290334928</v>
      </c>
      <c r="AC162">
        <v>1</v>
      </c>
      <c r="AD162">
        <f t="shared" si="124"/>
        <v>20.492231864832</v>
      </c>
      <c r="AE162">
        <f t="shared" si="125"/>
        <v>-8.2404153611074563E-5</v>
      </c>
      <c r="AF162">
        <f t="shared" si="126"/>
        <v>2.2559148501119998E-3</v>
      </c>
      <c r="AG162">
        <f t="shared" si="141"/>
        <v>9055.5041067239908</v>
      </c>
      <c r="AH162">
        <f t="shared" si="142"/>
        <v>-774.05898159210471</v>
      </c>
      <c r="AJ162">
        <f t="shared" si="127"/>
        <v>18000</v>
      </c>
      <c r="AK162">
        <f t="shared" si="128"/>
        <v>12485.945828160002</v>
      </c>
      <c r="AL162">
        <v>1</v>
      </c>
      <c r="AM162">
        <f t="shared" si="129"/>
        <v>11.551007855520002</v>
      </c>
      <c r="AN162">
        <f t="shared" si="143"/>
        <v>1206.8016667180593</v>
      </c>
      <c r="AO162">
        <f t="shared" si="144"/>
        <v>-1453.829704154932</v>
      </c>
      <c r="AQ162">
        <f t="shared" si="130"/>
        <v>0.61031431187061336</v>
      </c>
      <c r="AR162">
        <f t="shared" si="131"/>
        <v>-78.12023191943851</v>
      </c>
      <c r="AT162">
        <f t="shared" si="156"/>
        <v>-54942.963403762842</v>
      </c>
      <c r="AU162">
        <f t="shared" si="157"/>
        <v>-707890.50023940369</v>
      </c>
      <c r="AV162">
        <f t="shared" si="145"/>
        <v>-1.6482560937994384</v>
      </c>
      <c r="AW162">
        <f t="shared" si="146"/>
        <v>-99647.44037107889</v>
      </c>
      <c r="AX162">
        <f t="shared" si="147"/>
        <v>-101601.01444738235</v>
      </c>
      <c r="AY162">
        <f t="shared" si="155"/>
        <v>-2.3464875201736155</v>
      </c>
      <c r="BA162">
        <f t="shared" si="132"/>
        <v>4.9892154461825164</v>
      </c>
      <c r="BB162">
        <f t="shared" si="148"/>
        <v>13.960645164243486</v>
      </c>
      <c r="BC162">
        <f t="shared" si="149"/>
        <v>0.69823142637417712</v>
      </c>
      <c r="BD162">
        <f t="shared" si="133"/>
        <v>-139.99428609964698</v>
      </c>
      <c r="BF162">
        <f t="shared" si="134"/>
        <v>-8.2335008681825563</v>
      </c>
      <c r="BG162">
        <f t="shared" si="135"/>
        <v>-135.74347855663666</v>
      </c>
      <c r="BH162">
        <f t="shared" si="150"/>
        <v>44.25652144336334</v>
      </c>
      <c r="BI162">
        <f t="shared" si="151"/>
        <v>44.25652144336334</v>
      </c>
      <c r="BJ162">
        <f t="shared" si="136"/>
        <v>0</v>
      </c>
      <c r="BK162">
        <f t="shared" si="152"/>
        <v>0</v>
      </c>
      <c r="BM162">
        <f t="shared" si="153"/>
        <v>-22.194146032426044</v>
      </c>
      <c r="BN162">
        <f t="shared" si="137"/>
        <v>-175.7491924569897</v>
      </c>
      <c r="BQ162" s="56">
        <f t="shared" si="154"/>
        <v>30.862605964528626</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1.0011818302611519</v>
      </c>
      <c r="D163">
        <f t="shared" si="108"/>
        <v>4.8593569494953137E-2</v>
      </c>
      <c r="F163">
        <f t="shared" si="109"/>
        <v>5.0921863652034233E-3</v>
      </c>
      <c r="G163">
        <f t="shared" si="110"/>
        <v>2.5769803375799347E-2</v>
      </c>
      <c r="H163">
        <f t="shared" si="111"/>
        <v>-3.1158228466242011</v>
      </c>
      <c r="J163">
        <f t="shared" si="112"/>
        <v>15</v>
      </c>
      <c r="M163">
        <f t="shared" si="113"/>
        <v>2.4435714996715346E-2</v>
      </c>
      <c r="N163">
        <f t="shared" si="114"/>
        <v>-1.5707963250000001</v>
      </c>
      <c r="O163">
        <f t="shared" si="115"/>
        <v>20.676523598567336</v>
      </c>
      <c r="P163">
        <f t="shared" si="116"/>
        <v>1.5224134227389727</v>
      </c>
      <c r="Q163">
        <f t="shared" si="117"/>
        <v>11.68412187513419</v>
      </c>
      <c r="R163">
        <f t="shared" si="118"/>
        <v>1.4851052593406988</v>
      </c>
      <c r="S163">
        <f t="shared" si="119"/>
        <v>0.81958488356830472</v>
      </c>
      <c r="T163">
        <f t="shared" si="120"/>
        <v>-0.61011019878923078</v>
      </c>
      <c r="U163">
        <f t="shared" si="121"/>
        <v>0.99932307409620313</v>
      </c>
      <c r="V163">
        <f t="shared" si="122"/>
        <v>-3.6796801193376721E-2</v>
      </c>
      <c r="X163">
        <f t="shared" si="139"/>
        <v>-8.6418597211917785</v>
      </c>
      <c r="Y163">
        <f t="shared" si="123"/>
        <v>-130.4862059712907</v>
      </c>
      <c r="Z163">
        <f t="shared" si="140"/>
        <v>49.513794028709299</v>
      </c>
      <c r="AC163">
        <v>1</v>
      </c>
      <c r="AD163">
        <f t="shared" si="124"/>
        <v>20.652327426275999</v>
      </c>
      <c r="AE163">
        <f t="shared" si="125"/>
        <v>-8.3696748061638912E-5</v>
      </c>
      <c r="AF163">
        <f t="shared" si="126"/>
        <v>2.2735391848784999E-3</v>
      </c>
      <c r="AG163">
        <f t="shared" si="141"/>
        <v>9055.3148329480318</v>
      </c>
      <c r="AH163">
        <f t="shared" si="142"/>
        <v>-773.19995885006801</v>
      </c>
      <c r="AJ163">
        <f t="shared" si="127"/>
        <v>18000</v>
      </c>
      <c r="AK163">
        <f t="shared" si="128"/>
        <v>12583.492279942502</v>
      </c>
      <c r="AL163">
        <v>1</v>
      </c>
      <c r="AM163">
        <f t="shared" si="129"/>
        <v>11.641250104391251</v>
      </c>
      <c r="AN163">
        <f t="shared" si="143"/>
        <v>1204.8721237928989</v>
      </c>
      <c r="AO163">
        <f t="shared" si="144"/>
        <v>-1442.7254569396916</v>
      </c>
      <c r="AQ163">
        <f t="shared" si="130"/>
        <v>0.60088931618795816</v>
      </c>
      <c r="AR163">
        <f t="shared" si="131"/>
        <v>-77.514721788246604</v>
      </c>
      <c r="AT163">
        <f t="shared" si="156"/>
        <v>-54493.13775910993</v>
      </c>
      <c r="AU163">
        <f t="shared" si="157"/>
        <v>-702384.81757549942</v>
      </c>
      <c r="AV163">
        <f t="shared" si="145"/>
        <v>-1.6482242493319903</v>
      </c>
      <c r="AW163">
        <f t="shared" si="146"/>
        <v>-97923.39046355219</v>
      </c>
      <c r="AX163">
        <f t="shared" si="147"/>
        <v>-100657.51448128634</v>
      </c>
      <c r="AY163">
        <f t="shared" si="155"/>
        <v>-2.3424270472849251</v>
      </c>
      <c r="BA163">
        <f t="shared" si="132"/>
        <v>5.0166590580804939</v>
      </c>
      <c r="BB163">
        <f t="shared" si="148"/>
        <v>14.008291730637898</v>
      </c>
      <c r="BC163">
        <f t="shared" si="149"/>
        <v>0.69420279795293482</v>
      </c>
      <c r="BD163">
        <f t="shared" si="133"/>
        <v>-140.22510950567437</v>
      </c>
      <c r="BF163">
        <f t="shared" si="134"/>
        <v>-8.3215381081740851</v>
      </c>
      <c r="BG163">
        <f t="shared" si="135"/>
        <v>-135.96440208495406</v>
      </c>
      <c r="BH163">
        <f t="shared" si="150"/>
        <v>44.03559791504594</v>
      </c>
      <c r="BI163">
        <f t="shared" si="151"/>
        <v>44.03559791504594</v>
      </c>
      <c r="BJ163">
        <f t="shared" si="136"/>
        <v>0</v>
      </c>
      <c r="BK163">
        <f t="shared" si="152"/>
        <v>0</v>
      </c>
      <c r="BM163">
        <f t="shared" si="153"/>
        <v>-22.329829838811985</v>
      </c>
      <c r="BN163">
        <f t="shared" si="137"/>
        <v>-175.73929257927969</v>
      </c>
      <c r="BQ163" s="56">
        <f t="shared" si="154"/>
        <v>30.910252530923039</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1.0012002132049114</v>
      </c>
      <c r="D164">
        <f t="shared" si="108"/>
        <v>4.8969664214400549E-2</v>
      </c>
      <c r="F164">
        <f t="shared" si="109"/>
        <v>5.0137784088568459E-3</v>
      </c>
      <c r="G164">
        <f t="shared" si="110"/>
        <v>2.5569653872331483E-2</v>
      </c>
      <c r="H164">
        <f t="shared" si="111"/>
        <v>-3.1160229961276689</v>
      </c>
      <c r="J164">
        <f t="shared" si="112"/>
        <v>15</v>
      </c>
      <c r="M164">
        <f t="shared" si="113"/>
        <v>2.4247747958279078E-2</v>
      </c>
      <c r="N164">
        <f t="shared" si="114"/>
        <v>-1.5707963250000001</v>
      </c>
      <c r="O164">
        <f t="shared" si="115"/>
        <v>20.836433250913554</v>
      </c>
      <c r="P164">
        <f t="shared" si="116"/>
        <v>1.5227850250454966</v>
      </c>
      <c r="Q164">
        <f t="shared" si="117"/>
        <v>11.774035537344727</v>
      </c>
      <c r="R164">
        <f t="shared" si="118"/>
        <v>1.4857612362012922</v>
      </c>
      <c r="S164">
        <f t="shared" si="119"/>
        <v>0.8174991002312112</v>
      </c>
      <c r="T164">
        <f t="shared" si="120"/>
        <v>-0.61374115614979219</v>
      </c>
      <c r="U164">
        <f t="shared" si="121"/>
        <v>0.99931254930439484</v>
      </c>
      <c r="V164">
        <f t="shared" si="122"/>
        <v>-3.7081787302951419E-2</v>
      </c>
      <c r="X164">
        <f t="shared" si="139"/>
        <v>-8.7322783314563406</v>
      </c>
      <c r="Y164">
        <f t="shared" si="123"/>
        <v>-130.64161613742641</v>
      </c>
      <c r="Z164">
        <f t="shared" si="140"/>
        <v>49.358383862573589</v>
      </c>
      <c r="AC164">
        <v>1</v>
      </c>
      <c r="AD164">
        <f t="shared" si="124"/>
        <v>20.812422987720002</v>
      </c>
      <c r="AE164">
        <f t="shared" si="125"/>
        <v>-8.4999401612985859E-5</v>
      </c>
      <c r="AF164">
        <f t="shared" si="126"/>
        <v>2.2911635196449999E-3</v>
      </c>
      <c r="AG164">
        <f t="shared" si="141"/>
        <v>9055.1240942290478</v>
      </c>
      <c r="AH164">
        <f t="shared" si="142"/>
        <v>-772.39363946183971</v>
      </c>
      <c r="AJ164">
        <f t="shared" si="127"/>
        <v>18000</v>
      </c>
      <c r="AK164">
        <f t="shared" si="128"/>
        <v>12681.038731725001</v>
      </c>
      <c r="AL164">
        <v>1</v>
      </c>
      <c r="AM164">
        <f t="shared" si="129"/>
        <v>11.7314923532625</v>
      </c>
      <c r="AN164">
        <f t="shared" si="143"/>
        <v>1202.986509012535</v>
      </c>
      <c r="AO164">
        <f t="shared" si="144"/>
        <v>-1431.788299833504</v>
      </c>
      <c r="AQ164">
        <f t="shared" si="130"/>
        <v>0.59168096562333594</v>
      </c>
      <c r="AR164">
        <f t="shared" si="131"/>
        <v>-76.918525531033666</v>
      </c>
      <c r="AT164">
        <f t="shared" si="156"/>
        <v>-54053.635309040947</v>
      </c>
      <c r="AU164">
        <f t="shared" si="157"/>
        <v>-696963.80444307323</v>
      </c>
      <c r="AV164">
        <f t="shared" si="145"/>
        <v>-1.648197259871599</v>
      </c>
      <c r="AW164">
        <f t="shared" si="146"/>
        <v>-96238.557144651175</v>
      </c>
      <c r="AX164">
        <f t="shared" si="147"/>
        <v>-99732.254788146965</v>
      </c>
      <c r="AY164">
        <f t="shared" si="155"/>
        <v>-2.3383687356749663</v>
      </c>
      <c r="BA164">
        <f t="shared" si="132"/>
        <v>5.0439065981041526</v>
      </c>
      <c r="BB164">
        <f t="shared" si="148"/>
        <v>14.055340716214616</v>
      </c>
      <c r="BC164">
        <f t="shared" si="149"/>
        <v>0.69017147580336724</v>
      </c>
      <c r="BD164">
        <f t="shared" si="133"/>
        <v>-140.45608725096614</v>
      </c>
      <c r="BF164">
        <f t="shared" si="134"/>
        <v>-8.409112718743522</v>
      </c>
      <c r="BG164">
        <f t="shared" si="135"/>
        <v>-136.18529891193313</v>
      </c>
      <c r="BH164">
        <f t="shared" si="150"/>
        <v>43.814701088066869</v>
      </c>
      <c r="BI164">
        <f t="shared" si="151"/>
        <v>43.814701088066869</v>
      </c>
      <c r="BJ164">
        <f t="shared" si="136"/>
        <v>0</v>
      </c>
      <c r="BK164">
        <f t="shared" si="152"/>
        <v>0</v>
      </c>
      <c r="BM164">
        <f t="shared" si="153"/>
        <v>-22.464453434958138</v>
      </c>
      <c r="BN164">
        <f t="shared" si="137"/>
        <v>-175.72921166096702</v>
      </c>
      <c r="BQ164" s="56">
        <f t="shared" si="154"/>
        <v>30.957301516499754</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1.0012187377604638</v>
      </c>
      <c r="D165">
        <f t="shared" si="108"/>
        <v>4.9345745070028056E-2</v>
      </c>
      <c r="F165">
        <f t="shared" si="109"/>
        <v>4.9371703042458319E-3</v>
      </c>
      <c r="G165">
        <f t="shared" si="110"/>
        <v>2.5372603822919136E-2</v>
      </c>
      <c r="H165">
        <f t="shared" si="111"/>
        <v>-3.116220046177081</v>
      </c>
      <c r="J165">
        <f t="shared" si="112"/>
        <v>15</v>
      </c>
      <c r="M165">
        <f t="shared" si="113"/>
        <v>2.4062650645620458E-2</v>
      </c>
      <c r="N165">
        <f t="shared" si="114"/>
        <v>-1.5707963250000001</v>
      </c>
      <c r="O165">
        <f t="shared" si="115"/>
        <v>20.996345736699709</v>
      </c>
      <c r="P165">
        <f t="shared" si="116"/>
        <v>1.5231509670027841</v>
      </c>
      <c r="Q165">
        <f t="shared" si="117"/>
        <v>11.863954189193686</v>
      </c>
      <c r="R165">
        <f t="shared" si="118"/>
        <v>1.4864072698463717</v>
      </c>
      <c r="S165">
        <f t="shared" si="119"/>
        <v>0.81541323779951025</v>
      </c>
      <c r="T165">
        <f t="shared" si="120"/>
        <v>-0.6173536320397065</v>
      </c>
      <c r="U165">
        <f t="shared" si="121"/>
        <v>0.9993019435764563</v>
      </c>
      <c r="V165">
        <f t="shared" si="122"/>
        <v>-3.7366767386542189E-2</v>
      </c>
      <c r="X165">
        <f t="shared" si="139"/>
        <v>-8.8222106369396514</v>
      </c>
      <c r="Y165">
        <f t="shared" si="123"/>
        <v>-130.79668427513869</v>
      </c>
      <c r="Z165">
        <f t="shared" si="140"/>
        <v>49.203315724861312</v>
      </c>
      <c r="AC165">
        <v>1</v>
      </c>
      <c r="AD165">
        <f t="shared" si="124"/>
        <v>20.972518549164004</v>
      </c>
      <c r="AE165">
        <f t="shared" si="125"/>
        <v>-8.6312114265115392E-5</v>
      </c>
      <c r="AF165">
        <f t="shared" si="126"/>
        <v>2.3087878544115E-3</v>
      </c>
      <c r="AG165">
        <f t="shared" si="141"/>
        <v>9054.9318907526849</v>
      </c>
      <c r="AH165">
        <f t="shared" si="142"/>
        <v>-771.63881151462169</v>
      </c>
      <c r="AJ165">
        <f t="shared" si="127"/>
        <v>18000</v>
      </c>
      <c r="AK165">
        <f t="shared" si="128"/>
        <v>12778.585183507501</v>
      </c>
      <c r="AL165">
        <v>1</v>
      </c>
      <c r="AM165">
        <f t="shared" si="129"/>
        <v>11.82173460213375</v>
      </c>
      <c r="AN165">
        <f t="shared" si="143"/>
        <v>1201.1435021530231</v>
      </c>
      <c r="AO165">
        <f t="shared" si="144"/>
        <v>-1421.0145180230054</v>
      </c>
      <c r="AQ165">
        <f t="shared" si="130"/>
        <v>0.58268267101736393</v>
      </c>
      <c r="AR165">
        <f t="shared" si="131"/>
        <v>-76.331429903274682</v>
      </c>
      <c r="AT165">
        <f t="shared" si="156"/>
        <v>-53624.141951790443</v>
      </c>
      <c r="AU165">
        <f t="shared" si="157"/>
        <v>-691625.51946166903</v>
      </c>
      <c r="AV165">
        <f t="shared" si="145"/>
        <v>-1.6481750144560581</v>
      </c>
      <c r="AW165">
        <f t="shared" si="146"/>
        <v>-94591.763385917686</v>
      </c>
      <c r="AX165">
        <f t="shared" si="147"/>
        <v>-98824.708102126227</v>
      </c>
      <c r="AY165">
        <f t="shared" si="155"/>
        <v>-2.3343128527311849</v>
      </c>
      <c r="BA165">
        <f t="shared" si="132"/>
        <v>5.0709582108323321</v>
      </c>
      <c r="BB165">
        <f t="shared" si="148"/>
        <v>14.101800631861812</v>
      </c>
      <c r="BC165">
        <f t="shared" si="149"/>
        <v>0.68613783827512687</v>
      </c>
      <c r="BD165">
        <f t="shared" si="133"/>
        <v>-140.68719765768398</v>
      </c>
      <c r="BF165">
        <f t="shared" si="134"/>
        <v>-8.4962326475107659</v>
      </c>
      <c r="BG165">
        <f t="shared" si="135"/>
        <v>-136.40615160904031</v>
      </c>
      <c r="BH165">
        <f t="shared" si="150"/>
        <v>43.593848390959693</v>
      </c>
      <c r="BI165">
        <f t="shared" si="151"/>
        <v>43.593848390959693</v>
      </c>
      <c r="BJ165">
        <f t="shared" si="136"/>
        <v>0</v>
      </c>
      <c r="BK165">
        <f t="shared" si="152"/>
        <v>0</v>
      </c>
      <c r="BM165">
        <f t="shared" si="153"/>
        <v>-22.598033279372576</v>
      </c>
      <c r="BN165">
        <f t="shared" si="137"/>
        <v>-175.71895395135633</v>
      </c>
      <c r="BQ165" s="56">
        <f t="shared" si="154"/>
        <v>31.003761432146952</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1.0012374039199488</v>
      </c>
      <c r="D166">
        <f t="shared" si="108"/>
        <v>4.9721811956224798E-2</v>
      </c>
      <c r="F166">
        <f t="shared" si="109"/>
        <v>4.8623073008532119E-3</v>
      </c>
      <c r="G166">
        <f t="shared" si="110"/>
        <v>2.5178581465296477E-2</v>
      </c>
      <c r="H166">
        <f t="shared" si="111"/>
        <v>-3.1164140685347039</v>
      </c>
      <c r="J166">
        <f t="shared" si="112"/>
        <v>15</v>
      </c>
      <c r="M166">
        <f t="shared" si="113"/>
        <v>2.3880357837699089E-2</v>
      </c>
      <c r="N166">
        <f t="shared" si="114"/>
        <v>-1.5707963250000001</v>
      </c>
      <c r="O166">
        <f t="shared" si="115"/>
        <v>21.156260991674984</v>
      </c>
      <c r="P166">
        <f t="shared" si="116"/>
        <v>1.5235113768674868</v>
      </c>
      <c r="Q166">
        <f t="shared" si="117"/>
        <v>11.953877718082907</v>
      </c>
      <c r="R166">
        <f t="shared" si="118"/>
        <v>1.4870435841252254</v>
      </c>
      <c r="S166">
        <f t="shared" si="119"/>
        <v>0.81332745957410846</v>
      </c>
      <c r="T166">
        <f t="shared" si="120"/>
        <v>-0.6209476736385684</v>
      </c>
      <c r="U166">
        <f t="shared" si="121"/>
        <v>0.99929125692013232</v>
      </c>
      <c r="V166">
        <f t="shared" si="122"/>
        <v>-3.7651741398053093E-2</v>
      </c>
      <c r="X166">
        <f t="shared" si="139"/>
        <v>-8.9116638877403744</v>
      </c>
      <c r="Y166">
        <f t="shared" si="123"/>
        <v>-130.95139702851986</v>
      </c>
      <c r="Z166">
        <f t="shared" si="140"/>
        <v>49.048602971480136</v>
      </c>
      <c r="AC166">
        <v>1</v>
      </c>
      <c r="AD166">
        <f t="shared" si="124"/>
        <v>21.132614110608003</v>
      </c>
      <c r="AE166">
        <f t="shared" si="125"/>
        <v>-8.763488601802755E-5</v>
      </c>
      <c r="AF166">
        <f t="shared" si="126"/>
        <v>2.326412189178E-3</v>
      </c>
      <c r="AG166">
        <f t="shared" si="141"/>
        <v>9054.7382227059916</v>
      </c>
      <c r="AH166">
        <f t="shared" si="142"/>
        <v>-770.93429978271593</v>
      </c>
      <c r="AJ166">
        <f t="shared" si="127"/>
        <v>18000</v>
      </c>
      <c r="AK166">
        <f t="shared" si="128"/>
        <v>12876.131635290001</v>
      </c>
      <c r="AL166">
        <v>1</v>
      </c>
      <c r="AM166">
        <f t="shared" si="129"/>
        <v>11.911976851005001</v>
      </c>
      <c r="AN166">
        <f t="shared" si="143"/>
        <v>1199.3418321012591</v>
      </c>
      <c r="AO166">
        <f t="shared" si="144"/>
        <v>-1410.4005051421238</v>
      </c>
      <c r="AQ166">
        <f t="shared" si="130"/>
        <v>0.57388809182209466</v>
      </c>
      <c r="AR166">
        <f t="shared" si="131"/>
        <v>-75.753228120516496</v>
      </c>
      <c r="AT166">
        <f t="shared" si="156"/>
        <v>-53204.355436793405</v>
      </c>
      <c r="AU166">
        <f t="shared" si="157"/>
        <v>-686368.08017042954</v>
      </c>
      <c r="AV166">
        <f t="shared" si="145"/>
        <v>-1.6481574054691639</v>
      </c>
      <c r="AW166">
        <f t="shared" si="146"/>
        <v>-92981.875874097212</v>
      </c>
      <c r="AX166">
        <f t="shared" si="147"/>
        <v>-97934.367178579749</v>
      </c>
      <c r="AY166">
        <f t="shared" si="155"/>
        <v>-2.3302596571929284</v>
      </c>
      <c r="BA166">
        <f t="shared" si="132"/>
        <v>5.0978140621781458</v>
      </c>
      <c r="BB166">
        <f t="shared" si="148"/>
        <v>14.147679819045273</v>
      </c>
      <c r="BC166">
        <f t="shared" si="149"/>
        <v>0.68210225172376449</v>
      </c>
      <c r="BD166">
        <f t="shared" si="133"/>
        <v>-140.91841973520098</v>
      </c>
      <c r="BF166">
        <f t="shared" si="134"/>
        <v>-8.5829056291190753</v>
      </c>
      <c r="BG166">
        <f t="shared" si="135"/>
        <v>-136.62694330337467</v>
      </c>
      <c r="BH166">
        <f t="shared" si="150"/>
        <v>43.373056696625326</v>
      </c>
      <c r="BI166">
        <f t="shared" si="151"/>
        <v>43.373056696625326</v>
      </c>
      <c r="BJ166">
        <f t="shared" si="136"/>
        <v>0</v>
      </c>
      <c r="BK166">
        <f t="shared" si="152"/>
        <v>0</v>
      </c>
      <c r="BM166">
        <f t="shared" si="153"/>
        <v>-22.730585448164348</v>
      </c>
      <c r="BN166">
        <f t="shared" si="137"/>
        <v>-175.70852356817369</v>
      </c>
      <c r="BQ166" s="56">
        <f t="shared" si="154"/>
        <v>31.049640619330411</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1.0012562116754469</v>
      </c>
      <c r="D167">
        <f t="shared" si="108"/>
        <v>5.0097864767403556E-2</v>
      </c>
      <c r="F167">
        <f t="shared" si="109"/>
        <v>4.7891367173095558E-3</v>
      </c>
      <c r="G167">
        <f t="shared" si="110"/>
        <v>2.4987517244966697E-2</v>
      </c>
      <c r="H167">
        <f t="shared" si="111"/>
        <v>-3.1166051327550335</v>
      </c>
      <c r="J167">
        <f t="shared" si="112"/>
        <v>15</v>
      </c>
      <c r="M167">
        <f t="shared" si="113"/>
        <v>2.3700806275009624E-2</v>
      </c>
      <c r="N167">
        <f t="shared" si="114"/>
        <v>-1.5707963250000001</v>
      </c>
      <c r="O167">
        <f t="shared" si="115"/>
        <v>21.316178953515493</v>
      </c>
      <c r="P167">
        <f t="shared" si="116"/>
        <v>1.5238663790532838</v>
      </c>
      <c r="Q167">
        <f t="shared" si="117"/>
        <v>12.043806014771008</v>
      </c>
      <c r="R167">
        <f t="shared" si="118"/>
        <v>1.4876703962334485</v>
      </c>
      <c r="S167">
        <f t="shared" si="119"/>
        <v>0.81124192594328803</v>
      </c>
      <c r="T167">
        <f t="shared" si="120"/>
        <v>-0.62452332955064649</v>
      </c>
      <c r="U167">
        <f t="shared" si="121"/>
        <v>0.99928048934322655</v>
      </c>
      <c r="V167">
        <f t="shared" si="122"/>
        <v>-3.7936709291394095E-2</v>
      </c>
      <c r="X167">
        <f t="shared" si="139"/>
        <v>-9.000645139557836</v>
      </c>
      <c r="Y167">
        <f t="shared" si="123"/>
        <v>-131.10574159820777</v>
      </c>
      <c r="Z167">
        <f t="shared" si="140"/>
        <v>48.894258401792229</v>
      </c>
      <c r="AC167">
        <v>1</v>
      </c>
      <c r="AD167">
        <f t="shared" si="124"/>
        <v>21.292709672052002</v>
      </c>
      <c r="AE167">
        <f t="shared" si="125"/>
        <v>-8.8967716871722307E-5</v>
      </c>
      <c r="AF167">
        <f t="shared" si="126"/>
        <v>2.3440365239445001E-3</v>
      </c>
      <c r="AG167">
        <f t="shared" si="141"/>
        <v>9054.5430902774388</v>
      </c>
      <c r="AH167">
        <f t="shared" si="142"/>
        <v>-770.27896434832314</v>
      </c>
      <c r="AJ167">
        <f t="shared" si="127"/>
        <v>18000</v>
      </c>
      <c r="AK167">
        <f t="shared" si="128"/>
        <v>12973.678087072503</v>
      </c>
      <c r="AL167">
        <v>1</v>
      </c>
      <c r="AM167">
        <f t="shared" si="129"/>
        <v>12.002219099876251</v>
      </c>
      <c r="AN167">
        <f t="shared" si="143"/>
        <v>1197.5802746840948</v>
      </c>
      <c r="AO167">
        <f t="shared" si="144"/>
        <v>-1399.9427593759845</v>
      </c>
      <c r="AQ167">
        <f t="shared" si="130"/>
        <v>0.56529112492933864</v>
      </c>
      <c r="AR167">
        <f t="shared" si="131"/>
        <v>-75.18371961560203</v>
      </c>
      <c r="AT167">
        <f t="shared" si="156"/>
        <v>-52793.984832136535</v>
      </c>
      <c r="AU167">
        <f t="shared" si="157"/>
        <v>-681189.66080907162</v>
      </c>
      <c r="AV167">
        <f t="shared" si="145"/>
        <v>-1.6481443285155994</v>
      </c>
      <c r="AW167">
        <f t="shared" si="146"/>
        <v>-91407.803082343424</v>
      </c>
      <c r="AX167">
        <f t="shared" si="147"/>
        <v>-97060.743864013653</v>
      </c>
      <c r="AY167">
        <f t="shared" si="155"/>
        <v>-2.326209399445673</v>
      </c>
      <c r="BA167">
        <f t="shared" si="132"/>
        <v>5.1244743389586676</v>
      </c>
      <c r="BB167">
        <f t="shared" si="148"/>
        <v>14.192986454465634</v>
      </c>
      <c r="BC167">
        <f t="shared" si="149"/>
        <v>0.67806507093007351</v>
      </c>
      <c r="BD167">
        <f t="shared" si="133"/>
        <v>-141.14973315607509</v>
      </c>
      <c r="BF167">
        <f t="shared" si="134"/>
        <v>-8.6691391923822536</v>
      </c>
      <c r="BG167">
        <f t="shared" si="135"/>
        <v>-136.84765765872291</v>
      </c>
      <c r="BH167">
        <f t="shared" si="150"/>
        <v>43.152342341277091</v>
      </c>
      <c r="BI167">
        <f t="shared" si="151"/>
        <v>43.152342341277091</v>
      </c>
      <c r="BJ167">
        <f t="shared" si="136"/>
        <v>0</v>
      </c>
      <c r="BK167">
        <f t="shared" si="152"/>
        <v>0</v>
      </c>
      <c r="BM167">
        <f t="shared" si="153"/>
        <v>-22.862125646847886</v>
      </c>
      <c r="BN167">
        <f t="shared" si="137"/>
        <v>-175.69792450264785</v>
      </c>
      <c r="BQ167" s="56">
        <f t="shared" si="154"/>
        <v>31.094947254750771</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1.0012751610189787</v>
      </c>
      <c r="D168">
        <f t="shared" si="108"/>
        <v>5.0473903398000945E-2</v>
      </c>
      <c r="F168">
        <f t="shared" si="109"/>
        <v>4.7176078481273595E-3</v>
      </c>
      <c r="G168">
        <f t="shared" si="110"/>
        <v>2.4799343730608256E-2</v>
      </c>
      <c r="H168">
        <f t="shared" si="111"/>
        <v>-3.116793306269392</v>
      </c>
      <c r="J168">
        <f t="shared" si="112"/>
        <v>15</v>
      </c>
      <c r="M168">
        <f t="shared" si="113"/>
        <v>2.3523934586390148E-2</v>
      </c>
      <c r="N168">
        <f t="shared" si="114"/>
        <v>-1.5707963250000001</v>
      </c>
      <c r="O168">
        <f t="shared" si="115"/>
        <v>21.476099561752672</v>
      </c>
      <c r="P168">
        <f t="shared" si="116"/>
        <v>1.5242160942736418</v>
      </c>
      <c r="Q168">
        <f t="shared" si="117"/>
        <v>12.133738973249434</v>
      </c>
      <c r="R168">
        <f t="shared" si="118"/>
        <v>1.4882879169577687</v>
      </c>
      <c r="S168">
        <f t="shared" si="119"/>
        <v>0.80915679439966492</v>
      </c>
      <c r="T168">
        <f t="shared" si="120"/>
        <v>-0.62808064976474676</v>
      </c>
      <c r="U168">
        <f t="shared" si="121"/>
        <v>0.99926964085360082</v>
      </c>
      <c r="V168">
        <f t="shared" si="122"/>
        <v>-3.8221671020481122E-2</v>
      </c>
      <c r="X168">
        <f t="shared" si="139"/>
        <v>-9.0891612604798038</v>
      </c>
      <c r="Y168">
        <f t="shared" si="123"/>
        <v>-131.25970572172605</v>
      </c>
      <c r="Z168">
        <f t="shared" si="140"/>
        <v>48.74029427827395</v>
      </c>
      <c r="AC168">
        <v>1</v>
      </c>
      <c r="AD168">
        <f t="shared" si="124"/>
        <v>21.452805233496001</v>
      </c>
      <c r="AE168">
        <f t="shared" si="125"/>
        <v>-9.0310606826199649E-5</v>
      </c>
      <c r="AF168">
        <f t="shared" si="126"/>
        <v>2.3616608587109997E-3</v>
      </c>
      <c r="AG168">
        <f t="shared" si="141"/>
        <v>9054.3464936569071</v>
      </c>
      <c r="AH168">
        <f t="shared" si="142"/>
        <v>-769.6716992840943</v>
      </c>
      <c r="AJ168">
        <f t="shared" si="127"/>
        <v>18000</v>
      </c>
      <c r="AK168">
        <f t="shared" si="128"/>
        <v>13071.224538855</v>
      </c>
      <c r="AL168">
        <v>1</v>
      </c>
      <c r="AM168">
        <f t="shared" si="129"/>
        <v>12.0924613487475</v>
      </c>
      <c r="AN168">
        <f t="shared" si="143"/>
        <v>1195.85765060832</v>
      </c>
      <c r="AO168">
        <f t="shared" si="144"/>
        <v>-1389.6378797301015</v>
      </c>
      <c r="AQ168">
        <f t="shared" si="130"/>
        <v>0.55688589408030298</v>
      </c>
      <c r="AR168">
        <f t="shared" si="131"/>
        <v>-74.622709806760597</v>
      </c>
      <c r="AT168">
        <f t="shared" si="156"/>
        <v>-52392.750019720297</v>
      </c>
      <c r="AU168">
        <f t="shared" si="157"/>
        <v>-676088.49019842374</v>
      </c>
      <c r="AV168">
        <f t="shared" si="145"/>
        <v>-1.6481356823013835</v>
      </c>
      <c r="AW168">
        <f t="shared" si="146"/>
        <v>-89868.493439719139</v>
      </c>
      <c r="AX168">
        <f t="shared" si="147"/>
        <v>-96203.368216674193</v>
      </c>
      <c r="AY168">
        <f t="shared" si="155"/>
        <v>-2.3221623218029186</v>
      </c>
      <c r="BA168">
        <f t="shared" si="132"/>
        <v>5.1509392484692667</v>
      </c>
      <c r="BB168">
        <f t="shared" si="148"/>
        <v>14.237728554551378</v>
      </c>
      <c r="BC168">
        <f t="shared" si="149"/>
        <v>0.67402663950153507</v>
      </c>
      <c r="BD168">
        <f t="shared" si="133"/>
        <v>-141.38111823304772</v>
      </c>
      <c r="BF168">
        <f t="shared" si="134"/>
        <v>-8.7549406671424137</v>
      </c>
      <c r="BG168">
        <f t="shared" si="135"/>
        <v>-137.06827885740501</v>
      </c>
      <c r="BH168">
        <f t="shared" si="150"/>
        <v>42.931721142594995</v>
      </c>
      <c r="BI168">
        <f t="shared" si="151"/>
        <v>42.931721142594995</v>
      </c>
      <c r="BJ168">
        <f t="shared" si="136"/>
        <v>0</v>
      </c>
      <c r="BK168">
        <f t="shared" si="152"/>
        <v>0</v>
      </c>
      <c r="BM168">
        <f t="shared" si="153"/>
        <v>-22.992669221693795</v>
      </c>
      <c r="BN168">
        <f t="shared" si="137"/>
        <v>-175.68716062435732</v>
      </c>
      <c r="BQ168" s="56">
        <f t="shared" si="154"/>
        <v>31.139689354836516</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1.0012942519425059</v>
      </c>
      <c r="D169">
        <f t="shared" si="108"/>
        <v>5.0849927742477562E-2</v>
      </c>
      <c r="F169">
        <f t="shared" si="109"/>
        <v>4.6476718753099642E-3</v>
      </c>
      <c r="G169">
        <f t="shared" si="110"/>
        <v>2.4613995533355772E-2</v>
      </c>
      <c r="H169">
        <f t="shared" si="111"/>
        <v>-3.1169786544666445</v>
      </c>
      <c r="J169">
        <f t="shared" si="112"/>
        <v>15</v>
      </c>
      <c r="M169">
        <f t="shared" si="113"/>
        <v>2.3349683219083556E-2</v>
      </c>
      <c r="N169">
        <f t="shared" si="114"/>
        <v>-1.5707963250000001</v>
      </c>
      <c r="O169">
        <f t="shared" si="115"/>
        <v>21.636022757704758</v>
      </c>
      <c r="P169">
        <f t="shared" si="116"/>
        <v>1.5245606396782638</v>
      </c>
      <c r="Q169">
        <f t="shared" si="117"/>
        <v>12.223676490623959</v>
      </c>
      <c r="R169">
        <f t="shared" si="118"/>
        <v>1.4888963509101654</v>
      </c>
      <c r="S169">
        <f t="shared" si="119"/>
        <v>0.80707221955806385</v>
      </c>
      <c r="T169">
        <f t="shared" si="120"/>
        <v>-0.63161968561456117</v>
      </c>
      <c r="U169">
        <f t="shared" si="121"/>
        <v>0.99925871145917589</v>
      </c>
      <c r="V169">
        <f t="shared" si="122"/>
        <v>-3.8506626539236075E-2</v>
      </c>
      <c r="X169">
        <f t="shared" si="139"/>
        <v>-9.1772189374909487</v>
      </c>
      <c r="Y169">
        <f t="shared" si="123"/>
        <v>-131.41327765460497</v>
      </c>
      <c r="Z169">
        <f t="shared" si="140"/>
        <v>48.586722345395032</v>
      </c>
      <c r="AC169">
        <v>1</v>
      </c>
      <c r="AD169">
        <f t="shared" si="124"/>
        <v>21.61290079494</v>
      </c>
      <c r="AE169">
        <f t="shared" si="125"/>
        <v>-9.1663555881459603E-5</v>
      </c>
      <c r="AF169">
        <f t="shared" si="126"/>
        <v>2.3792851934775002E-3</v>
      </c>
      <c r="AG169">
        <f t="shared" si="141"/>
        <v>9054.1484330356889</v>
      </c>
      <c r="AH169">
        <f t="shared" si="142"/>
        <v>-769.11143139423802</v>
      </c>
      <c r="AJ169">
        <f t="shared" si="127"/>
        <v>18000</v>
      </c>
      <c r="AK169">
        <f t="shared" si="128"/>
        <v>13168.7709906375</v>
      </c>
      <c r="AL169">
        <v>1</v>
      </c>
      <c r="AM169">
        <f t="shared" si="129"/>
        <v>12.182703597618751</v>
      </c>
      <c r="AN169">
        <f t="shared" si="143"/>
        <v>1194.172823505115</v>
      </c>
      <c r="AO169">
        <f t="shared" si="144"/>
        <v>-1379.4825624568075</v>
      </c>
      <c r="AQ169">
        <f t="shared" si="130"/>
        <v>0.54866673982223202</v>
      </c>
      <c r="AR169">
        <f t="shared" si="131"/>
        <v>-74.070009876001322</v>
      </c>
      <c r="AT169">
        <f t="shared" si="156"/>
        <v>-52000.381216496462</v>
      </c>
      <c r="AU169">
        <f t="shared" si="157"/>
        <v>-671062.84971535846</v>
      </c>
      <c r="AV169">
        <f t="shared" si="145"/>
        <v>-1.6481313685196004</v>
      </c>
      <c r="AW169">
        <f t="shared" si="146"/>
        <v>-88362.933593325535</v>
      </c>
      <c r="AX169">
        <f t="shared" si="147"/>
        <v>-95361.787674629581</v>
      </c>
      <c r="AY169">
        <f t="shared" si="155"/>
        <v>-2.3181186587763745</v>
      </c>
      <c r="BA169">
        <f t="shared" si="132"/>
        <v>5.1772090180626194</v>
      </c>
      <c r="BB169">
        <f t="shared" si="148"/>
        <v>14.2819139797946</v>
      </c>
      <c r="BC169">
        <f t="shared" si="149"/>
        <v>0.66998729025677406</v>
      </c>
      <c r="BD169">
        <f t="shared" si="133"/>
        <v>-141.61255589701634</v>
      </c>
      <c r="BF169">
        <f t="shared" si="134"/>
        <v>-8.8403171908520051</v>
      </c>
      <c r="BG169">
        <f t="shared" si="135"/>
        <v>-137.2887915828714</v>
      </c>
      <c r="BH169">
        <f t="shared" si="150"/>
        <v>42.711208417128603</v>
      </c>
      <c r="BI169">
        <f t="shared" si="151"/>
        <v>42.711208417128603</v>
      </c>
      <c r="BJ169">
        <f t="shared" si="136"/>
        <v>0</v>
      </c>
      <c r="BK169">
        <f t="shared" si="152"/>
        <v>0</v>
      </c>
      <c r="BM169">
        <f t="shared" si="153"/>
        <v>-23.122231170646607</v>
      </c>
      <c r="BN169">
        <f t="shared" si="137"/>
        <v>-175.67623568585506</v>
      </c>
      <c r="BQ169" s="56">
        <f t="shared" si="154"/>
        <v>31.183874780079734</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1.0013134844379303</v>
      </c>
      <c r="D170">
        <f t="shared" si="108"/>
        <v>5.1225937695318205E-2</v>
      </c>
      <c r="F170">
        <f t="shared" si="109"/>
        <v>4.5792817845457948E-3</v>
      </c>
      <c r="G170">
        <f t="shared" si="110"/>
        <v>2.4431409229749262E-2</v>
      </c>
      <c r="H170">
        <f t="shared" si="111"/>
        <v>-3.1171612407702511</v>
      </c>
      <c r="J170">
        <f t="shared" si="112"/>
        <v>15</v>
      </c>
      <c r="M170">
        <f t="shared" si="113"/>
        <v>2.3177994371884409E-2</v>
      </c>
      <c r="N170">
        <f t="shared" si="114"/>
        <v>-1.5707963250000001</v>
      </c>
      <c r="O170">
        <f t="shared" si="115"/>
        <v>21.795948484411294</v>
      </c>
      <c r="P170">
        <f t="shared" si="116"/>
        <v>1.524900128983546</v>
      </c>
      <c r="Q170">
        <f t="shared" si="117"/>
        <v>12.313618467001328</v>
      </c>
      <c r="R170">
        <f t="shared" si="118"/>
        <v>1.4894958967518215</v>
      </c>
      <c r="S170">
        <f t="shared" si="119"/>
        <v>0.80498835317426465</v>
      </c>
      <c r="T170">
        <f t="shared" si="120"/>
        <v>-0.63514048973950898</v>
      </c>
      <c r="U170">
        <f t="shared" si="121"/>
        <v>0.99924770116793105</v>
      </c>
      <c r="V170">
        <f t="shared" si="122"/>
        <v>-3.8791575801586937E-2</v>
      </c>
      <c r="X170">
        <f t="shared" si="139"/>
        <v>-9.2648246827153695</v>
      </c>
      <c r="Y170">
        <f t="shared" si="123"/>
        <v>-131.56644615224667</v>
      </c>
      <c r="Z170">
        <f t="shared" si="140"/>
        <v>48.433553847753331</v>
      </c>
      <c r="AC170">
        <v>1</v>
      </c>
      <c r="AD170">
        <f t="shared" si="124"/>
        <v>21.772996356384002</v>
      </c>
      <c r="AE170">
        <f t="shared" si="125"/>
        <v>-9.3026564037502156E-5</v>
      </c>
      <c r="AF170">
        <f t="shared" si="126"/>
        <v>2.3969095282439998E-3</v>
      </c>
      <c r="AG170">
        <f t="shared" si="141"/>
        <v>9053.9489086064968</v>
      </c>
      <c r="AH170">
        <f t="shared" si="142"/>
        <v>-768.59711901116748</v>
      </c>
      <c r="AJ170">
        <f t="shared" si="127"/>
        <v>18000</v>
      </c>
      <c r="AK170">
        <f t="shared" si="128"/>
        <v>13266.317442420001</v>
      </c>
      <c r="AL170">
        <v>1</v>
      </c>
      <c r="AM170">
        <f t="shared" si="129"/>
        <v>12.272945846490002</v>
      </c>
      <c r="AN170">
        <f t="shared" si="143"/>
        <v>1192.5246980729635</v>
      </c>
      <c r="AO170">
        <f t="shared" si="144"/>
        <v>-1369.4735976313204</v>
      </c>
      <c r="AQ170">
        <f t="shared" si="130"/>
        <v>0.54062820997999672</v>
      </c>
      <c r="AR170">
        <f t="shared" si="131"/>
        <v>-73.525436557279562</v>
      </c>
      <c r="AT170">
        <f t="shared" si="156"/>
        <v>-51616.618520253163</v>
      </c>
      <c r="AU170">
        <f t="shared" si="157"/>
        <v>-666111.07135724428</v>
      </c>
      <c r="AV170">
        <f t="shared" si="145"/>
        <v>-1.6481312917411433</v>
      </c>
      <c r="AW170">
        <f t="shared" si="146"/>
        <v>-86890.146757755356</v>
      </c>
      <c r="AX170">
        <f t="shared" si="147"/>
        <v>-94535.566268420371</v>
      </c>
      <c r="AY170">
        <f t="shared" si="155"/>
        <v>-2.3140786373350251</v>
      </c>
      <c r="BA170">
        <f t="shared" si="132"/>
        <v>5.2032838947322508</v>
      </c>
      <c r="BB170">
        <f t="shared" si="148"/>
        <v>14.325550438935903</v>
      </c>
      <c r="BC170">
        <f t="shared" si="149"/>
        <v>0.6659473455938818</v>
      </c>
      <c r="BD170">
        <f t="shared" si="133"/>
        <v>-141.84402767593096</v>
      </c>
      <c r="BF170">
        <f t="shared" si="134"/>
        <v>-8.9252757148934574</v>
      </c>
      <c r="BG170">
        <f t="shared" si="135"/>
        <v>-137.50918100301425</v>
      </c>
      <c r="BH170">
        <f t="shared" si="150"/>
        <v>42.490818996985752</v>
      </c>
      <c r="BI170">
        <f t="shared" si="151"/>
        <v>42.490818996985752</v>
      </c>
      <c r="BJ170">
        <f t="shared" si="136"/>
        <v>0</v>
      </c>
      <c r="BK170">
        <f t="shared" si="152"/>
        <v>0</v>
      </c>
      <c r="BM170">
        <f t="shared" si="153"/>
        <v>-23.250826153829358</v>
      </c>
      <c r="BN170">
        <f t="shared" si="137"/>
        <v>-175.66515332708326</v>
      </c>
      <c r="BQ170" s="56">
        <f t="shared" si="154"/>
        <v>31.227511239221037</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1.0013328584970944</v>
      </c>
      <c r="D171">
        <f t="shared" si="108"/>
        <v>5.1601933151032009E-2</v>
      </c>
      <c r="F171">
        <f t="shared" si="109"/>
        <v>4.5123922857177035E-3</v>
      </c>
      <c r="G171">
        <f t="shared" si="110"/>
        <v>2.4251523288158053E-2</v>
      </c>
      <c r="H171">
        <f t="shared" si="111"/>
        <v>-3.117341126711842</v>
      </c>
      <c r="J171">
        <f t="shared" si="112"/>
        <v>15</v>
      </c>
      <c r="M171">
        <f t="shared" si="113"/>
        <v>2.3008811931213725E-2</v>
      </c>
      <c r="N171">
        <f t="shared" si="114"/>
        <v>-1.5707963250000001</v>
      </c>
      <c r="O171">
        <f t="shared" si="115"/>
        <v>21.955876686570544</v>
      </c>
      <c r="P171">
        <f t="shared" si="116"/>
        <v>1.5252346725973518</v>
      </c>
      <c r="Q171">
        <f t="shared" si="117"/>
        <v>12.403564805380837</v>
      </c>
      <c r="R171">
        <f t="shared" si="118"/>
        <v>1.4900867474074233</v>
      </c>
      <c r="S171">
        <f t="shared" si="119"/>
        <v>0.80290534416458115</v>
      </c>
      <c r="T171">
        <f t="shared" si="120"/>
        <v>-0.63864311604607904</v>
      </c>
      <c r="U171">
        <f t="shared" si="121"/>
        <v>0.99923660998790442</v>
      </c>
      <c r="V171">
        <f t="shared" si="122"/>
        <v>-3.9076518761467741E-2</v>
      </c>
      <c r="X171">
        <f t="shared" si="139"/>
        <v>-9.351984839405759</v>
      </c>
      <c r="Y171">
        <f t="shared" si="123"/>
        <v>-131.71920045249806</v>
      </c>
      <c r="Z171">
        <f t="shared" si="140"/>
        <v>48.280799547501942</v>
      </c>
      <c r="AC171">
        <v>1</v>
      </c>
      <c r="AD171">
        <f t="shared" si="124"/>
        <v>21.933091917828001</v>
      </c>
      <c r="AE171">
        <f t="shared" si="125"/>
        <v>-9.4399631294327295E-5</v>
      </c>
      <c r="AF171">
        <f t="shared" si="126"/>
        <v>2.4145338630104998E-3</v>
      </c>
      <c r="AG171">
        <f t="shared" si="141"/>
        <v>9053.7479205634336</v>
      </c>
      <c r="AH171">
        <f t="shared" si="142"/>
        <v>-768.1277508448452</v>
      </c>
      <c r="AJ171">
        <f t="shared" si="127"/>
        <v>18000</v>
      </c>
      <c r="AK171">
        <f t="shared" si="128"/>
        <v>13363.863894202503</v>
      </c>
      <c r="AL171">
        <v>1</v>
      </c>
      <c r="AM171">
        <f t="shared" si="129"/>
        <v>12.363188095361251</v>
      </c>
      <c r="AN171">
        <f t="shared" si="143"/>
        <v>1190.9122183134214</v>
      </c>
      <c r="AO171">
        <f t="shared" si="144"/>
        <v>-1359.607865870249</v>
      </c>
      <c r="AQ171">
        <f t="shared" si="130"/>
        <v>0.53276505061267976</v>
      </c>
      <c r="AR171">
        <f t="shared" si="131"/>
        <v>-72.988811933937129</v>
      </c>
      <c r="AT171">
        <f t="shared" si="156"/>
        <v>-51241.211478519101</v>
      </c>
      <c r="AU171">
        <f t="shared" si="157"/>
        <v>-661231.53589133464</v>
      </c>
      <c r="AV171">
        <f t="shared" si="145"/>
        <v>-1.6481353593102117</v>
      </c>
      <c r="AW171">
        <f t="shared" si="146"/>
        <v>-85449.191146904093</v>
      </c>
      <c r="AX171">
        <f t="shared" si="147"/>
        <v>-93724.283875556022</v>
      </c>
      <c r="AY171">
        <f t="shared" si="155"/>
        <v>-2.3100424771536279</v>
      </c>
      <c r="BA171">
        <f t="shared" si="132"/>
        <v>5.2291641447006381</v>
      </c>
      <c r="BB171">
        <f t="shared" si="148"/>
        <v>14.36864549300485</v>
      </c>
      <c r="BC171">
        <f t="shared" si="149"/>
        <v>0.66190711784341616</v>
      </c>
      <c r="BD171">
        <f t="shared" si="133"/>
        <v>-142.07551567456881</v>
      </c>
      <c r="BF171">
        <f t="shared" si="134"/>
        <v>-9.0098230106488302</v>
      </c>
      <c r="BG171">
        <f t="shared" si="135"/>
        <v>-137.72943275415761</v>
      </c>
      <c r="BH171">
        <f t="shared" si="150"/>
        <v>42.270567245842386</v>
      </c>
      <c r="BI171">
        <f t="shared" si="151"/>
        <v>42.270567245842386</v>
      </c>
      <c r="BJ171">
        <f t="shared" si="136"/>
        <v>0</v>
      </c>
      <c r="BK171">
        <f t="shared" si="152"/>
        <v>0</v>
      </c>
      <c r="BM171">
        <f t="shared" si="153"/>
        <v>-23.378468503653682</v>
      </c>
      <c r="BN171">
        <f t="shared" si="137"/>
        <v>-175.65391707958884</v>
      </c>
      <c r="BQ171" s="56">
        <f t="shared" si="154"/>
        <v>31.270606293289987</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1.0013523741117814</v>
      </c>
      <c r="D172">
        <f t="shared" si="108"/>
        <v>5.1977914004152644E-2</v>
      </c>
      <c r="F172">
        <f t="shared" si="109"/>
        <v>4.4469597374750224E-3</v>
      </c>
      <c r="G172">
        <f t="shared" si="110"/>
        <v>2.4074277998497286E-2</v>
      </c>
      <c r="H172">
        <f t="shared" si="111"/>
        <v>-3.1175183720015029</v>
      </c>
      <c r="J172">
        <f t="shared" si="112"/>
        <v>15</v>
      </c>
      <c r="M172">
        <f t="shared" si="113"/>
        <v>2.2842081409973042E-2</v>
      </c>
      <c r="N172">
        <f t="shared" si="114"/>
        <v>-1.5707963250000001</v>
      </c>
      <c r="O172">
        <f t="shared" si="115"/>
        <v>22.11580731047956</v>
      </c>
      <c r="P172">
        <f t="shared" si="116"/>
        <v>1.5255643777383865</v>
      </c>
      <c r="Q172">
        <f t="shared" si="117"/>
        <v>12.49351541155054</v>
      </c>
      <c r="R172">
        <f t="shared" si="118"/>
        <v>1.4906690902702839</v>
      </c>
      <c r="S172">
        <f t="shared" si="119"/>
        <v>0.80082333862622879</v>
      </c>
      <c r="T172">
        <f t="shared" si="120"/>
        <v>-0.64212761966967746</v>
      </c>
      <c r="U172">
        <f t="shared" si="121"/>
        <v>0.99922543792719254</v>
      </c>
      <c r="V172">
        <f t="shared" si="122"/>
        <v>-3.9361455372818661E-2</v>
      </c>
      <c r="X172">
        <f t="shared" si="139"/>
        <v>-9.4387055876912047</v>
      </c>
      <c r="Y172">
        <f t="shared" si="123"/>
        <v>-131.87153025889961</v>
      </c>
      <c r="Z172">
        <f t="shared" si="140"/>
        <v>48.128469741100389</v>
      </c>
      <c r="AC172">
        <v>1</v>
      </c>
      <c r="AD172">
        <f t="shared" si="124"/>
        <v>22.093187479272</v>
      </c>
      <c r="AE172">
        <f t="shared" si="125"/>
        <v>-9.5782757651935059E-5</v>
      </c>
      <c r="AF172">
        <f t="shared" si="126"/>
        <v>2.4321581977769999E-3</v>
      </c>
      <c r="AG172">
        <f t="shared" si="141"/>
        <v>9053.545469102035</v>
      </c>
      <c r="AH172">
        <f t="shared" si="142"/>
        <v>-767.70234488216158</v>
      </c>
      <c r="AJ172">
        <f t="shared" si="127"/>
        <v>18000</v>
      </c>
      <c r="AK172">
        <f t="shared" si="128"/>
        <v>13461.410345985003</v>
      </c>
      <c r="AL172">
        <v>1</v>
      </c>
      <c r="AM172">
        <f t="shared" si="129"/>
        <v>12.453430344232501</v>
      </c>
      <c r="AN172">
        <f t="shared" si="143"/>
        <v>1189.3343658544834</v>
      </c>
      <c r="AO172">
        <f t="shared" si="144"/>
        <v>-1349.8823351857395</v>
      </c>
      <c r="AQ172">
        <f t="shared" si="130"/>
        <v>0.52507219742714628</v>
      </c>
      <c r="AR172">
        <f t="shared" si="131"/>
        <v>-72.459963244946181</v>
      </c>
      <c r="AT172">
        <f t="shared" si="156"/>
        <v>-50873.918679252434</v>
      </c>
      <c r="AU172">
        <f t="shared" si="157"/>
        <v>-656422.67108477978</v>
      </c>
      <c r="AV172">
        <f t="shared" si="145"/>
        <v>-1.6481434812443281</v>
      </c>
      <c r="AW172">
        <f t="shared" si="146"/>
        <v>-84039.158483487918</v>
      </c>
      <c r="AX172">
        <f t="shared" si="147"/>
        <v>-92927.535514321557</v>
      </c>
      <c r="AY172">
        <f t="shared" si="155"/>
        <v>-2.3060103908511635</v>
      </c>
      <c r="BA172">
        <f t="shared" si="132"/>
        <v>5.2548500530118112</v>
      </c>
      <c r="BB172">
        <f t="shared" si="148"/>
        <v>14.411206559221835</v>
      </c>
      <c r="BC172">
        <f t="shared" si="149"/>
        <v>0.65786690960683547</v>
      </c>
      <c r="BD172">
        <f t="shared" si="133"/>
        <v>-142.30700255514336</v>
      </c>
      <c r="BF172">
        <f t="shared" si="134"/>
        <v>-9.0939656753311908</v>
      </c>
      <c r="BG172">
        <f t="shared" si="135"/>
        <v>-137.94953292569377</v>
      </c>
      <c r="BH172">
        <f t="shared" si="150"/>
        <v>42.050467074306226</v>
      </c>
      <c r="BI172">
        <f t="shared" si="151"/>
        <v>42.050467074306226</v>
      </c>
      <c r="BJ172">
        <f t="shared" si="136"/>
        <v>0</v>
      </c>
      <c r="BK172">
        <f t="shared" si="152"/>
        <v>0</v>
      </c>
      <c r="BM172">
        <f t="shared" si="153"/>
        <v>-23.505172234553026</v>
      </c>
      <c r="BN172">
        <f t="shared" si="137"/>
        <v>-175.64253037055045</v>
      </c>
      <c r="BQ172" s="56">
        <f t="shared" si="154"/>
        <v>31.313167359506973</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1.0013720312737151</v>
      </c>
      <c r="D173">
        <f t="shared" si="108"/>
        <v>5.2353880149238502E-2</v>
      </c>
      <c r="F173">
        <f t="shared" si="109"/>
        <v>4.3829420756324369E-3</v>
      </c>
      <c r="G173">
        <f t="shared" si="110"/>
        <v>2.3899615405065799E-2</v>
      </c>
      <c r="H173">
        <f t="shared" si="111"/>
        <v>-3.1176930345949345</v>
      </c>
      <c r="J173">
        <f t="shared" si="112"/>
        <v>15</v>
      </c>
      <c r="M173">
        <f t="shared" si="113"/>
        <v>2.2677749889037986E-2</v>
      </c>
      <c r="N173">
        <f t="shared" si="114"/>
        <v>-1.5707963250000001</v>
      </c>
      <c r="O173">
        <f t="shared" si="115"/>
        <v>22.275740303976846</v>
      </c>
      <c r="P173">
        <f t="shared" si="116"/>
        <v>1.525889348550443</v>
      </c>
      <c r="Q173">
        <f t="shared" si="117"/>
        <v>12.58347019398791</v>
      </c>
      <c r="R173">
        <f t="shared" si="118"/>
        <v>1.4912431073987471</v>
      </c>
      <c r="S173">
        <f t="shared" si="119"/>
        <v>0.79874247985844471</v>
      </c>
      <c r="T173">
        <f t="shared" si="120"/>
        <v>-0.64559405693699023</v>
      </c>
      <c r="U173">
        <f t="shared" si="121"/>
        <v>0.99921418499395021</v>
      </c>
      <c r="V173">
        <f t="shared" si="122"/>
        <v>-3.9646385589586067E-2</v>
      </c>
      <c r="X173">
        <f t="shared" si="139"/>
        <v>-9.5249929500948074</v>
      </c>
      <c r="Y173">
        <f t="shared" si="123"/>
        <v>-132.02342572457786</v>
      </c>
      <c r="Z173">
        <f t="shared" si="140"/>
        <v>47.976574275422138</v>
      </c>
      <c r="AC173">
        <v>1</v>
      </c>
      <c r="AD173">
        <f t="shared" si="124"/>
        <v>22.253283040716003</v>
      </c>
      <c r="AE173">
        <f t="shared" si="125"/>
        <v>-9.7175943110325408E-5</v>
      </c>
      <c r="AF173">
        <f t="shared" si="126"/>
        <v>2.4497825325434999E-3</v>
      </c>
      <c r="AG173">
        <f t="shared" si="141"/>
        <v>9053.3415544192412</v>
      </c>
      <c r="AH173">
        <f t="shared" si="142"/>
        <v>-767.31994733381941</v>
      </c>
      <c r="AJ173">
        <f t="shared" si="127"/>
        <v>18000</v>
      </c>
      <c r="AK173">
        <f t="shared" si="128"/>
        <v>13558.9567977675</v>
      </c>
      <c r="AL173">
        <v>1</v>
      </c>
      <c r="AM173">
        <f t="shared" si="129"/>
        <v>12.54367259310375</v>
      </c>
      <c r="AN173">
        <f t="shared" si="143"/>
        <v>1187.7901583566222</v>
      </c>
      <c r="AO173">
        <f t="shared" si="144"/>
        <v>-1340.2940579688268</v>
      </c>
      <c r="AQ173">
        <f t="shared" si="130"/>
        <v>0.51754476762239932</v>
      </c>
      <c r="AR173">
        <f t="shared" si="131"/>
        <v>-71.938722699513505</v>
      </c>
      <c r="AT173">
        <f t="shared" si="156"/>
        <v>-50514.507362064818</v>
      </c>
      <c r="AU173">
        <f t="shared" si="157"/>
        <v>-651682.95001118316</v>
      </c>
      <c r="AV173">
        <f t="shared" si="145"/>
        <v>-1.6481555701386439</v>
      </c>
      <c r="AW173">
        <f t="shared" si="146"/>
        <v>-82659.172581910258</v>
      </c>
      <c r="AX173">
        <f t="shared" si="147"/>
        <v>-92144.930674529489</v>
      </c>
      <c r="AY173">
        <f t="shared" si="155"/>
        <v>-2.3019825842197363</v>
      </c>
      <c r="BA173">
        <f t="shared" si="132"/>
        <v>5.2803419231283657</v>
      </c>
      <c r="BB173">
        <f t="shared" si="148"/>
        <v>14.453240914766962</v>
      </c>
      <c r="BC173">
        <f t="shared" si="149"/>
        <v>0.65382701408109245</v>
      </c>
      <c r="BD173">
        <f t="shared" si="133"/>
        <v>-142.53847151870673</v>
      </c>
      <c r="BF173">
        <f t="shared" si="134"/>
        <v>-9.1777101375889618</v>
      </c>
      <c r="BG173">
        <f t="shared" si="135"/>
        <v>-138.16946804533319</v>
      </c>
      <c r="BH173">
        <f t="shared" si="150"/>
        <v>41.83053195466681</v>
      </c>
      <c r="BI173">
        <f t="shared" si="151"/>
        <v>41.83053195466681</v>
      </c>
      <c r="BJ173">
        <f t="shared" si="136"/>
        <v>0</v>
      </c>
      <c r="BK173">
        <f t="shared" si="152"/>
        <v>0</v>
      </c>
      <c r="BM173">
        <f t="shared" si="153"/>
        <v>-23.630951052355925</v>
      </c>
      <c r="BN173">
        <f t="shared" si="137"/>
        <v>-175.63099652662646</v>
      </c>
      <c r="BQ173" s="56">
        <f t="shared" si="154"/>
        <v>31.355201715052097</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1.0013918299745597</v>
      </c>
      <c r="D174">
        <f t="shared" si="108"/>
        <v>5.2729831480872839E-2</v>
      </c>
      <c r="F174">
        <f t="shared" si="109"/>
        <v>4.320298745175105E-3</v>
      </c>
      <c r="G174">
        <f t="shared" si="110"/>
        <v>2.3727479242344359E-2</v>
      </c>
      <c r="H174">
        <f t="shared" si="111"/>
        <v>-3.1178651707576557</v>
      </c>
      <c r="J174">
        <f t="shared" si="112"/>
        <v>15</v>
      </c>
      <c r="M174">
        <f t="shared" si="113"/>
        <v>2.2515765961259142E-2</v>
      </c>
      <c r="N174">
        <f t="shared" si="114"/>
        <v>-1.5707963250000001</v>
      </c>
      <c r="O174">
        <f t="shared" si="115"/>
        <v>22.435675616387481</v>
      </c>
      <c r="P174">
        <f t="shared" si="116"/>
        <v>1.5262096862117767</v>
      </c>
      <c r="Q174">
        <f t="shared" si="117"/>
        <v>12.673429063764715</v>
      </c>
      <c r="R174">
        <f t="shared" si="118"/>
        <v>1.4918089757042989</v>
      </c>
      <c r="S174">
        <f t="shared" si="119"/>
        <v>0.7966629083843173</v>
      </c>
      <c r="T174">
        <f t="shared" si="120"/>
        <v>-0.64904248532886299</v>
      </c>
      <c r="U174">
        <f t="shared" si="121"/>
        <v>0.99920285119639085</v>
      </c>
      <c r="V174">
        <f t="shared" si="122"/>
        <v>-3.9931309365722534E-2</v>
      </c>
      <c r="X174">
        <f t="shared" si="139"/>
        <v>-9.6108527968318889</v>
      </c>
      <c r="Y174">
        <f t="shared" si="123"/>
        <v>-132.17487743675255</v>
      </c>
      <c r="Z174">
        <f t="shared" si="140"/>
        <v>47.825122563247447</v>
      </c>
      <c r="AC174">
        <v>1</v>
      </c>
      <c r="AD174">
        <f t="shared" si="124"/>
        <v>22.413378602160002</v>
      </c>
      <c r="AE174">
        <f t="shared" si="125"/>
        <v>-9.8579187669498369E-5</v>
      </c>
      <c r="AF174">
        <f t="shared" si="126"/>
        <v>2.46740686731E-3</v>
      </c>
      <c r="AG174">
        <f t="shared" si="141"/>
        <v>9053.1361767133913</v>
      </c>
      <c r="AH174">
        <f t="shared" si="142"/>
        <v>-766.97963162635176</v>
      </c>
      <c r="AJ174">
        <f t="shared" si="127"/>
        <v>18000</v>
      </c>
      <c r="AK174">
        <f t="shared" si="128"/>
        <v>13656.503249550002</v>
      </c>
      <c r="AL174">
        <v>1</v>
      </c>
      <c r="AM174">
        <f t="shared" si="129"/>
        <v>12.633914841974999</v>
      </c>
      <c r="AN174">
        <f t="shared" si="143"/>
        <v>1186.2786479968854</v>
      </c>
      <c r="AO174">
        <f t="shared" si="144"/>
        <v>-1330.8401680958857</v>
      </c>
      <c r="AQ174">
        <f t="shared" si="130"/>
        <v>0.51017805214019696</v>
      </c>
      <c r="AR174">
        <f t="shared" si="131"/>
        <v>-71.424927299627569</v>
      </c>
      <c r="AT174">
        <f t="shared" si="156"/>
        <v>-50162.753048811719</v>
      </c>
      <c r="AU174">
        <f t="shared" si="157"/>
        <v>-647010.88942987658</v>
      </c>
      <c r="AV174">
        <f t="shared" si="145"/>
        <v>-1.6481715410743256</v>
      </c>
      <c r="AW174">
        <f t="shared" si="146"/>
        <v>-81308.388000390056</v>
      </c>
      <c r="AX174">
        <f t="shared" si="147"/>
        <v>-91376.092683011986</v>
      </c>
      <c r="AY174">
        <f t="shared" si="155"/>
        <v>-2.2979592564443845</v>
      </c>
      <c r="BA174">
        <f t="shared" si="132"/>
        <v>5.3056400765329368</v>
      </c>
      <c r="BB174">
        <f t="shared" si="148"/>
        <v>14.494755700421502</v>
      </c>
      <c r="BC174">
        <f t="shared" si="149"/>
        <v>0.64978771537005886</v>
      </c>
      <c r="BD174">
        <f t="shared" si="133"/>
        <v>-142.76990628730601</v>
      </c>
      <c r="BF174">
        <f t="shared" si="134"/>
        <v>-9.2610626628936608</v>
      </c>
      <c r="BG174">
        <f t="shared" si="135"/>
        <v>-138.38922506493969</v>
      </c>
      <c r="BH174">
        <f t="shared" si="150"/>
        <v>41.610774935060306</v>
      </c>
      <c r="BI174">
        <f t="shared" si="151"/>
        <v>41.610774935060306</v>
      </c>
      <c r="BJ174">
        <f t="shared" si="136"/>
        <v>0</v>
      </c>
      <c r="BK174">
        <f t="shared" si="152"/>
        <v>0</v>
      </c>
      <c r="BM174">
        <f t="shared" si="153"/>
        <v>-23.755818363315164</v>
      </c>
      <c r="BN174">
        <f t="shared" si="137"/>
        <v>-175.61931877763365</v>
      </c>
      <c r="BQ174" s="56">
        <f t="shared" si="154"/>
        <v>31.396716500706638</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1.0014117702059202</v>
      </c>
      <c r="D175">
        <f t="shared" si="108"/>
        <v>5.3105767893663974E-2</v>
      </c>
      <c r="F175">
        <f t="shared" si="109"/>
        <v>4.2589906356636734E-3</v>
      </c>
      <c r="G175">
        <f t="shared" si="110"/>
        <v>2.3557814873602551E-2</v>
      </c>
      <c r="H175">
        <f t="shared" si="111"/>
        <v>-3.1180348351263976</v>
      </c>
      <c r="J175">
        <f t="shared" si="112"/>
        <v>15</v>
      </c>
      <c r="M175">
        <f t="shared" si="113"/>
        <v>2.2356079677845957E-2</v>
      </c>
      <c r="N175">
        <f t="shared" si="114"/>
        <v>-1.5707963250000001</v>
      </c>
      <c r="O175">
        <f t="shared" si="115"/>
        <v>22.59561319847057</v>
      </c>
      <c r="P175">
        <f t="shared" si="116"/>
        <v>1.5265254890398452</v>
      </c>
      <c r="Q175">
        <f t="shared" si="117"/>
        <v>12.763391934455862</v>
      </c>
      <c r="R175">
        <f t="shared" si="118"/>
        <v>1.4923668671317945</v>
      </c>
      <c r="S175">
        <f t="shared" si="119"/>
        <v>0.79458476197329131</v>
      </c>
      <c r="T175">
        <f t="shared" si="120"/>
        <v>-0.65247296344370409</v>
      </c>
      <c r="U175">
        <f t="shared" si="121"/>
        <v>0.99919143654278697</v>
      </c>
      <c r="V175">
        <f t="shared" si="122"/>
        <v>-4.0216226655186878E-2</v>
      </c>
      <c r="X175">
        <f t="shared" si="139"/>
        <v>-9.6962908508987038</v>
      </c>
      <c r="Y175">
        <f t="shared" si="123"/>
        <v>-132.32587640182987</v>
      </c>
      <c r="Z175">
        <f t="shared" si="140"/>
        <v>47.674123598170127</v>
      </c>
      <c r="AC175">
        <v>1</v>
      </c>
      <c r="AD175">
        <f t="shared" si="124"/>
        <v>22.573474163604001</v>
      </c>
      <c r="AE175">
        <f t="shared" si="125"/>
        <v>-9.9992491329453943E-5</v>
      </c>
      <c r="AF175">
        <f t="shared" si="126"/>
        <v>2.4850312020764996E-3</v>
      </c>
      <c r="AG175">
        <f t="shared" si="141"/>
        <v>9052.9293361842556</v>
      </c>
      <c r="AH175">
        <f t="shared" si="142"/>
        <v>-766.68049743703477</v>
      </c>
      <c r="AJ175">
        <f t="shared" si="127"/>
        <v>18000</v>
      </c>
      <c r="AK175">
        <f t="shared" si="128"/>
        <v>13754.049701332502</v>
      </c>
      <c r="AL175">
        <v>1</v>
      </c>
      <c r="AM175">
        <f t="shared" si="129"/>
        <v>12.724157090846251</v>
      </c>
      <c r="AN175">
        <f t="shared" si="143"/>
        <v>1184.7989200267166</v>
      </c>
      <c r="AO175">
        <f t="shared" si="144"/>
        <v>-1321.517878152426</v>
      </c>
      <c r="AQ175">
        <f t="shared" si="130"/>
        <v>0.50296750829896386</v>
      </c>
      <c r="AR175">
        <f t="shared" si="131"/>
        <v>-70.918418670153912</v>
      </c>
      <c r="AT175">
        <f t="shared" si="156"/>
        <v>-49818.439192454302</v>
      </c>
      <c r="AU175">
        <f t="shared" si="157"/>
        <v>-642405.04823429091</v>
      </c>
      <c r="AV175">
        <f t="shared" si="145"/>
        <v>-1.6481913115308151</v>
      </c>
      <c r="AW175">
        <f t="shared" si="146"/>
        <v>-79985.988758520325</v>
      </c>
      <c r="AX175">
        <f t="shared" si="147"/>
        <v>-90620.658101794441</v>
      </c>
      <c r="AY175">
        <f t="shared" si="155"/>
        <v>-2.2939406003142415</v>
      </c>
      <c r="BA175">
        <f t="shared" si="132"/>
        <v>5.3307448523340506</v>
      </c>
      <c r="BB175">
        <f t="shared" si="148"/>
        <v>14.535757924086958</v>
      </c>
      <c r="BC175">
        <f t="shared" si="149"/>
        <v>0.64574928878342641</v>
      </c>
      <c r="BD175">
        <f t="shared" si="133"/>
        <v>-143.00129108685789</v>
      </c>
      <c r="BF175">
        <f t="shared" si="134"/>
        <v>-9.3440293587209347</v>
      </c>
      <c r="BG175">
        <f t="shared" si="135"/>
        <v>-138.60879134692246</v>
      </c>
      <c r="BH175">
        <f t="shared" si="150"/>
        <v>41.391208653077541</v>
      </c>
      <c r="BI175">
        <f t="shared" si="151"/>
        <v>41.391208653077541</v>
      </c>
      <c r="BJ175">
        <f t="shared" si="136"/>
        <v>0</v>
      </c>
      <c r="BK175">
        <f t="shared" si="152"/>
        <v>0</v>
      </c>
      <c r="BM175">
        <f t="shared" si="153"/>
        <v>-23.879787282807897</v>
      </c>
      <c r="BN175">
        <f t="shared" si="137"/>
        <v>-175.6075002600646</v>
      </c>
      <c r="BQ175" s="56">
        <f t="shared" si="154"/>
        <v>31.437718724372097</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1.0014318519593424</v>
      </c>
      <c r="D176">
        <f t="shared" si="108"/>
        <v>5.3481689282245441E-2</v>
      </c>
      <c r="F176">
        <f t="shared" si="109"/>
        <v>4.1989800198460334E-3</v>
      </c>
      <c r="G176">
        <f t="shared" si="110"/>
        <v>2.3390569232171556E-2</v>
      </c>
      <c r="H176">
        <f t="shared" si="111"/>
        <v>-3.1182020807678286</v>
      </c>
      <c r="J176">
        <f t="shared" si="112"/>
        <v>15</v>
      </c>
      <c r="M176">
        <f t="shared" si="113"/>
        <v>2.2198642497016054E-2</v>
      </c>
      <c r="N176">
        <f t="shared" si="114"/>
        <v>-1.5707963250000001</v>
      </c>
      <c r="O176">
        <f t="shared" si="115"/>
        <v>22.755553002368874</v>
      </c>
      <c r="P176">
        <f t="shared" si="116"/>
        <v>1.5268368525916454</v>
      </c>
      <c r="Q176">
        <f t="shared" si="117"/>
        <v>12.85335872205208</v>
      </c>
      <c r="R176">
        <f t="shared" si="118"/>
        <v>1.4929169488321765</v>
      </c>
      <c r="S176">
        <f t="shared" si="119"/>
        <v>0.79250817566430642</v>
      </c>
      <c r="T176">
        <f t="shared" si="120"/>
        <v>-0.65588555096141543</v>
      </c>
      <c r="U176">
        <f t="shared" si="121"/>
        <v>0.99917994104146901</v>
      </c>
      <c r="V176">
        <f t="shared" si="122"/>
        <v>-4.0501137411944277E-2</v>
      </c>
      <c r="X176">
        <f t="shared" si="139"/>
        <v>-9.7813126929614977</v>
      </c>
      <c r="Y176">
        <f t="shared" si="123"/>
        <v>-132.47641403105578</v>
      </c>
      <c r="Z176">
        <f t="shared" si="140"/>
        <v>47.523585968944218</v>
      </c>
      <c r="AC176">
        <v>1</v>
      </c>
      <c r="AD176">
        <f t="shared" si="124"/>
        <v>22.733569725048003</v>
      </c>
      <c r="AE176">
        <f t="shared" si="125"/>
        <v>-1.0141585409019212E-4</v>
      </c>
      <c r="AF176">
        <f t="shared" si="126"/>
        <v>2.5026555368430001E-3</v>
      </c>
      <c r="AG176">
        <f t="shared" si="141"/>
        <v>9052.7210330329872</v>
      </c>
      <c r="AH176">
        <f t="shared" si="142"/>
        <v>-766.42166976957594</v>
      </c>
      <c r="AJ176">
        <f t="shared" si="127"/>
        <v>18000</v>
      </c>
      <c r="AK176">
        <f t="shared" si="128"/>
        <v>13851.596153115002</v>
      </c>
      <c r="AL176">
        <v>1</v>
      </c>
      <c r="AM176">
        <f t="shared" si="129"/>
        <v>12.8143993397175</v>
      </c>
      <c r="AN176">
        <f t="shared" si="143"/>
        <v>1183.3500913994494</v>
      </c>
      <c r="AO176">
        <f t="shared" si="144"/>
        <v>-1312.3244767687474</v>
      </c>
      <c r="AQ176">
        <f t="shared" si="130"/>
        <v>0.49590875278948676</v>
      </c>
      <c r="AR176">
        <f t="shared" si="131"/>
        <v>-70.419042896107115</v>
      </c>
      <c r="AT176">
        <f t="shared" si="156"/>
        <v>-49481.356843167268</v>
      </c>
      <c r="AU176">
        <f t="shared" si="157"/>
        <v>-637864.02596600738</v>
      </c>
      <c r="AV176">
        <f t="shared" si="145"/>
        <v>-1.6482148013017799</v>
      </c>
      <c r="AW176">
        <f t="shared" si="146"/>
        <v>-78691.187116659668</v>
      </c>
      <c r="AX176">
        <f t="shared" si="147"/>
        <v>-89878.276157029424</v>
      </c>
      <c r="AY176">
        <f t="shared" si="155"/>
        <v>-2.2899268024254629</v>
      </c>
      <c r="BA176">
        <f t="shared" si="132"/>
        <v>5.3556566068763241</v>
      </c>
      <c r="BB176">
        <f t="shared" si="148"/>
        <v>14.576254464186656</v>
      </c>
      <c r="BC176">
        <f t="shared" si="149"/>
        <v>0.64171200112368298</v>
      </c>
      <c r="BD176">
        <f t="shared" si="133"/>
        <v>-143.23261063070575</v>
      </c>
      <c r="BF176">
        <f t="shared" si="134"/>
        <v>-9.4266161795344914</v>
      </c>
      <c r="BG176">
        <f t="shared" si="135"/>
        <v>-138.8281546511582</v>
      </c>
      <c r="BH176">
        <f t="shared" si="150"/>
        <v>41.171845348841799</v>
      </c>
      <c r="BI176">
        <f t="shared" si="151"/>
        <v>41.171845348841799</v>
      </c>
      <c r="BJ176">
        <f t="shared" si="136"/>
        <v>0</v>
      </c>
      <c r="BK176">
        <f t="shared" si="152"/>
        <v>0</v>
      </c>
      <c r="BM176">
        <f t="shared" si="153"/>
        <v>-24.002870643721145</v>
      </c>
      <c r="BN176">
        <f t="shared" si="137"/>
        <v>-175.59554402045245</v>
      </c>
      <c r="BQ176" s="56">
        <f t="shared" si="154"/>
        <v>31.478215264471793</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1.0014520752263123</v>
      </c>
      <c r="D177">
        <f t="shared" si="108"/>
        <v>5.3857595541276213E-2</v>
      </c>
      <c r="F177">
        <f t="shared" si="109"/>
        <v>4.1402304952949413E-3</v>
      </c>
      <c r="G177">
        <f t="shared" si="110"/>
        <v>2.3225690765248368E-2</v>
      </c>
      <c r="H177">
        <f t="shared" si="111"/>
        <v>-3.118366959234752</v>
      </c>
      <c r="J177">
        <f t="shared" si="112"/>
        <v>15</v>
      </c>
      <c r="M177">
        <f t="shared" si="113"/>
        <v>2.204340723479916E-2</v>
      </c>
      <c r="N177">
        <f t="shared" si="114"/>
        <v>-1.5707963250000001</v>
      </c>
      <c r="O177">
        <f t="shared" si="115"/>
        <v>22.915494981560599</v>
      </c>
      <c r="P177">
        <f t="shared" si="116"/>
        <v>1.5271438697598578</v>
      </c>
      <c r="Q177">
        <f t="shared" si="117"/>
        <v>12.94332934487624</v>
      </c>
      <c r="R177">
        <f t="shared" si="118"/>
        <v>1.4934593833280547</v>
      </c>
      <c r="S177">
        <f t="shared" si="119"/>
        <v>0.79043328178953765</v>
      </c>
      <c r="T177">
        <f t="shared" si="120"/>
        <v>-0.6592803086078538</v>
      </c>
      <c r="U177">
        <f t="shared" si="121"/>
        <v>0.99916836470082593</v>
      </c>
      <c r="V177">
        <f t="shared" si="122"/>
        <v>-4.0786041589966217E-2</v>
      </c>
      <c r="X177">
        <f t="shared" si="139"/>
        <v>-9.8659237660546086</v>
      </c>
      <c r="Y177">
        <f t="shared" si="123"/>
        <v>-132.62648212670382</v>
      </c>
      <c r="Z177">
        <f t="shared" si="140"/>
        <v>47.37351787329618</v>
      </c>
      <c r="AC177">
        <v>1</v>
      </c>
      <c r="AD177">
        <f t="shared" si="124"/>
        <v>22.893665286492002</v>
      </c>
      <c r="AE177">
        <f t="shared" si="125"/>
        <v>-1.0284927595171289E-4</v>
      </c>
      <c r="AF177">
        <f t="shared" si="126"/>
        <v>2.5202798716094997E-3</v>
      </c>
      <c r="AG177">
        <f t="shared" si="141"/>
        <v>9052.5112674621687</v>
      </c>
      <c r="AH177">
        <f t="shared" si="142"/>
        <v>-766.2022980685889</v>
      </c>
      <c r="AJ177">
        <f t="shared" si="127"/>
        <v>18000</v>
      </c>
      <c r="AK177">
        <f t="shared" si="128"/>
        <v>13949.142604897503</v>
      </c>
      <c r="AL177">
        <v>1</v>
      </c>
      <c r="AM177">
        <f t="shared" si="129"/>
        <v>12.904641588588753</v>
      </c>
      <c r="AN177">
        <f t="shared" si="143"/>
        <v>1181.9313094636507</v>
      </c>
      <c r="AO177">
        <f t="shared" si="144"/>
        <v>-1303.257326062286</v>
      </c>
      <c r="AQ177">
        <f t="shared" si="130"/>
        <v>0.48899755501222492</v>
      </c>
      <c r="AR177">
        <f t="shared" si="131"/>
        <v>-69.926650366748163</v>
      </c>
      <c r="AT177">
        <f t="shared" si="156"/>
        <v>-49151.30433073156</v>
      </c>
      <c r="AU177">
        <f t="shared" si="157"/>
        <v>-633386.46139127563</v>
      </c>
      <c r="AV177">
        <f t="shared" si="145"/>
        <v>-1.6482419324145681</v>
      </c>
      <c r="AW177">
        <f t="shared" si="146"/>
        <v>-77423.22241378171</v>
      </c>
      <c r="AX177">
        <f t="shared" si="147"/>
        <v>-89148.608196895075</v>
      </c>
      <c r="AY177">
        <f t="shared" si="155"/>
        <v>-2.2859180433763062</v>
      </c>
      <c r="BA177">
        <f t="shared" si="132"/>
        <v>5.3803757133550807</v>
      </c>
      <c r="BB177">
        <f t="shared" si="148"/>
        <v>14.616252072954703</v>
      </c>
      <c r="BC177">
        <f t="shared" si="149"/>
        <v>0.63767611096173815</v>
      </c>
      <c r="BD177">
        <f t="shared" si="133"/>
        <v>-143.46385010382778</v>
      </c>
      <c r="BF177">
        <f t="shared" si="134"/>
        <v>-9.5088289315815242</v>
      </c>
      <c r="BG177">
        <f t="shared" si="135"/>
        <v>-139.04730312241875</v>
      </c>
      <c r="BH177">
        <f t="shared" si="150"/>
        <v>40.952696877581246</v>
      </c>
      <c r="BI177">
        <f t="shared" si="151"/>
        <v>40.952696877581246</v>
      </c>
      <c r="BJ177">
        <f t="shared" si="136"/>
        <v>0</v>
      </c>
      <c r="BK177">
        <f t="shared" si="152"/>
        <v>0</v>
      </c>
      <c r="BM177">
        <f t="shared" si="153"/>
        <v>-24.125081004536227</v>
      </c>
      <c r="BN177">
        <f t="shared" si="137"/>
        <v>-175.58345301859094</v>
      </c>
      <c r="BQ177" s="56">
        <f t="shared" si="154"/>
        <v>31.51821287323984</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1.0014724399982573</v>
      </c>
      <c r="D178">
        <f t="shared" si="108"/>
        <v>5.4233486565440824E-2</v>
      </c>
      <c r="F178">
        <f t="shared" si="109"/>
        <v>4.0827069289020431E-3</v>
      </c>
      <c r="G178">
        <f t="shared" si="110"/>
        <v>2.3063129380104554E-2</v>
      </c>
      <c r="H178">
        <f t="shared" si="111"/>
        <v>-3.1185295206198957</v>
      </c>
      <c r="J178">
        <f t="shared" si="112"/>
        <v>15</v>
      </c>
      <c r="M178">
        <f t="shared" si="113"/>
        <v>2.1890328017890832E-2</v>
      </c>
      <c r="N178">
        <f t="shared" si="114"/>
        <v>-1.5707963250000001</v>
      </c>
      <c r="O178">
        <f t="shared" si="115"/>
        <v>23.075439090813134</v>
      </c>
      <c r="P178">
        <f t="shared" si="116"/>
        <v>1.5274466308650045</v>
      </c>
      <c r="Q178">
        <f t="shared" si="117"/>
        <v>13.033303723503078</v>
      </c>
      <c r="R178">
        <f t="shared" si="118"/>
        <v>1.4939943286724797</v>
      </c>
      <c r="S178">
        <f t="shared" si="119"/>
        <v>0.78836020999869771</v>
      </c>
      <c r="T178">
        <f t="shared" si="120"/>
        <v>-0.66265729811982743</v>
      </c>
      <c r="U178">
        <f t="shared" si="121"/>
        <v>0.99915670752930574</v>
      </c>
      <c r="V178">
        <f t="shared" si="122"/>
        <v>-4.1070939143230595E-2</v>
      </c>
      <c r="X178">
        <f t="shared" si="139"/>
        <v>-9.9501293800965165</v>
      </c>
      <c r="Y178">
        <f t="shared" si="123"/>
        <v>-132.77607286877409</v>
      </c>
      <c r="Z178">
        <f t="shared" si="140"/>
        <v>47.223927131225906</v>
      </c>
      <c r="AC178">
        <v>1</v>
      </c>
      <c r="AD178">
        <f t="shared" si="124"/>
        <v>23.053760847936001</v>
      </c>
      <c r="AE178">
        <f t="shared" si="125"/>
        <v>-1.0429275691401626E-4</v>
      </c>
      <c r="AF178">
        <f t="shared" si="126"/>
        <v>2.5379042063759997E-3</v>
      </c>
      <c r="AG178">
        <f t="shared" si="141"/>
        <v>9052.3000396757834</v>
      </c>
      <c r="AH178">
        <f t="shared" si="142"/>
        <v>-766.02155537096041</v>
      </c>
      <c r="AJ178">
        <f t="shared" si="127"/>
        <v>18000</v>
      </c>
      <c r="AK178">
        <f t="shared" si="128"/>
        <v>14046.689056680001</v>
      </c>
      <c r="AL178">
        <v>1</v>
      </c>
      <c r="AM178">
        <f t="shared" si="129"/>
        <v>12.994883837460002</v>
      </c>
      <c r="AN178">
        <f t="shared" si="143"/>
        <v>1180.541750718744</v>
      </c>
      <c r="AO178">
        <f t="shared" si="144"/>
        <v>-1294.3138591817387</v>
      </c>
      <c r="AQ178">
        <f t="shared" si="130"/>
        <v>0.48222983073732939</v>
      </c>
      <c r="AR178">
        <f t="shared" si="131"/>
        <v>-69.441095626175439</v>
      </c>
      <c r="AT178">
        <f t="shared" si="156"/>
        <v>-48828.086962310139</v>
      </c>
      <c r="AU178">
        <f t="shared" si="157"/>
        <v>-628971.03113694547</v>
      </c>
      <c r="AV178">
        <f t="shared" si="145"/>
        <v>-1.6482726290530036</v>
      </c>
      <c r="AW178">
        <f t="shared" si="146"/>
        <v>-76181.359960612215</v>
      </c>
      <c r="AX178">
        <f t="shared" si="147"/>
        <v>-88431.327176780425</v>
      </c>
      <c r="AY178">
        <f t="shared" si="155"/>
        <v>-2.2819144979547388</v>
      </c>
      <c r="BA178">
        <f t="shared" si="132"/>
        <v>5.4049025614352173</v>
      </c>
      <c r="BB178">
        <f t="shared" si="148"/>
        <v>14.655757379616558</v>
      </c>
      <c r="BC178">
        <f t="shared" si="149"/>
        <v>0.63364186890173513</v>
      </c>
      <c r="BD178">
        <f t="shared" si="133"/>
        <v>-143.69499514766426</v>
      </c>
      <c r="BF178">
        <f t="shared" si="134"/>
        <v>-9.5906732775084365</v>
      </c>
      <c r="BG178">
        <f t="shared" si="135"/>
        <v>-139.26622527828027</v>
      </c>
      <c r="BH178">
        <f t="shared" si="150"/>
        <v>40.733774721719726</v>
      </c>
      <c r="BI178">
        <f t="shared" si="151"/>
        <v>40.733774721719726</v>
      </c>
      <c r="BJ178">
        <f t="shared" si="136"/>
        <v>0</v>
      </c>
      <c r="BK178">
        <f t="shared" si="152"/>
        <v>0</v>
      </c>
      <c r="BM178">
        <f t="shared" si="153"/>
        <v>-24.246430657124996</v>
      </c>
      <c r="BN178">
        <f t="shared" si="137"/>
        <v>-175.57123013061602</v>
      </c>
      <c r="BQ178" s="56">
        <f t="shared" si="154"/>
        <v>31.557718179901695</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1.0014929462665452</v>
      </c>
      <c r="D179">
        <f t="shared" si="108"/>
        <v>5.4609362249449567E-2</v>
      </c>
      <c r="F179">
        <f t="shared" si="109"/>
        <v>4.0263754040694459E-3</v>
      </c>
      <c r="G179">
        <f t="shared" si="110"/>
        <v>2.2902836392580082E-2</v>
      </c>
      <c r="H179">
        <f t="shared" si="111"/>
        <v>-3.1186898136074199</v>
      </c>
      <c r="J179">
        <f t="shared" si="112"/>
        <v>15</v>
      </c>
      <c r="M179">
        <f t="shared" si="113"/>
        <v>2.1739360238457104E-2</v>
      </c>
      <c r="N179">
        <f t="shared" si="114"/>
        <v>-1.5707963250000001</v>
      </c>
      <c r="O179">
        <f t="shared" si="115"/>
        <v>23.235385286138747</v>
      </c>
      <c r="P179">
        <f t="shared" si="116"/>
        <v>1.5277452237438081</v>
      </c>
      <c r="Q179">
        <f t="shared" si="117"/>
        <v>13.123281780682246</v>
      </c>
      <c r="R179">
        <f t="shared" si="118"/>
        <v>1.4945219386012396</v>
      </c>
      <c r="S179">
        <f t="shared" si="119"/>
        <v>0.78628908728386993</v>
      </c>
      <c r="T179">
        <f t="shared" si="120"/>
        <v>-0.66601658221062787</v>
      </c>
      <c r="U179">
        <f t="shared" si="121"/>
        <v>0.99914496953541398</v>
      </c>
      <c r="V179">
        <f t="shared" si="122"/>
        <v>-4.1355830025721768E-2</v>
      </c>
      <c r="X179">
        <f t="shared" si="139"/>
        <v>-10.033934716231778</v>
      </c>
      <c r="Y179">
        <f t="shared" si="123"/>
        <v>-132.92517880218142</v>
      </c>
      <c r="Z179">
        <f t="shared" si="140"/>
        <v>47.074821197818579</v>
      </c>
      <c r="AC179">
        <v>1</v>
      </c>
      <c r="AD179">
        <f t="shared" si="124"/>
        <v>23.21385640938</v>
      </c>
      <c r="AE179">
        <f t="shared" si="125"/>
        <v>-1.0574629697710223E-4</v>
      </c>
      <c r="AF179">
        <f t="shared" si="126"/>
        <v>2.5555285411425002E-3</v>
      </c>
      <c r="AG179">
        <f t="shared" si="141"/>
        <v>9052.0873498792171</v>
      </c>
      <c r="AH179">
        <f t="shared" si="142"/>
        <v>-765.87863749233702</v>
      </c>
      <c r="AJ179">
        <f t="shared" si="127"/>
        <v>18000</v>
      </c>
      <c r="AK179">
        <f t="shared" si="128"/>
        <v>14144.235508462501</v>
      </c>
      <c r="AL179">
        <v>1</v>
      </c>
      <c r="AM179">
        <f t="shared" si="129"/>
        <v>13.08512608633125</v>
      </c>
      <c r="AN179">
        <f t="shared" si="143"/>
        <v>1179.1806196295449</v>
      </c>
      <c r="AO179">
        <f t="shared" si="144"/>
        <v>-1285.4915779483026</v>
      </c>
      <c r="AQ179">
        <f t="shared" si="130"/>
        <v>0.47560163606962808</v>
      </c>
      <c r="AR179">
        <f t="shared" si="131"/>
        <v>-68.962237230096065</v>
      </c>
      <c r="AT179">
        <f t="shared" si="156"/>
        <v>-48511.516734761557</v>
      </c>
      <c r="AU179">
        <f t="shared" si="157"/>
        <v>-624616.44838294433</v>
      </c>
      <c r="AV179">
        <f t="shared" si="145"/>
        <v>-1.6483068174833584</v>
      </c>
      <c r="AW179">
        <f t="shared" si="146"/>
        <v>-74964.889985074013</v>
      </c>
      <c r="AX179">
        <f t="shared" si="147"/>
        <v>-87726.117170187994</v>
      </c>
      <c r="AY179">
        <f t="shared" si="155"/>
        <v>-2.2779163353189178</v>
      </c>
      <c r="BA179">
        <f t="shared" si="132"/>
        <v>5.4292375568744475</v>
      </c>
      <c r="BB179">
        <f t="shared" si="148"/>
        <v>14.694776893465701</v>
      </c>
      <c r="BC179">
        <f t="shared" si="149"/>
        <v>0.62960951783555941</v>
      </c>
      <c r="BD179">
        <f t="shared" si="133"/>
        <v>-143.92603184553519</v>
      </c>
      <c r="BF179">
        <f t="shared" si="134"/>
        <v>-9.6721547408045652</v>
      </c>
      <c r="BG179">
        <f t="shared" si="135"/>
        <v>-139.48490999749248</v>
      </c>
      <c r="BH179">
        <f t="shared" si="150"/>
        <v>40.51509000250752</v>
      </c>
      <c r="BI179">
        <f t="shared" si="151"/>
        <v>40.51509000250752</v>
      </c>
      <c r="BJ179">
        <f t="shared" si="136"/>
        <v>0</v>
      </c>
      <c r="BK179">
        <f t="shared" si="152"/>
        <v>0</v>
      </c>
      <c r="BM179">
        <f t="shared" si="153"/>
        <v>-24.366931634270266</v>
      </c>
      <c r="BN179">
        <f t="shared" si="137"/>
        <v>-175.55887815195732</v>
      </c>
      <c r="BQ179" s="56">
        <f t="shared" si="154"/>
        <v>31.596737693750839</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1.001513594022484</v>
      </c>
      <c r="D180">
        <f t="shared" si="108"/>
        <v>5.4985222488038665E-2</v>
      </c>
      <c r="F180">
        <f t="shared" si="109"/>
        <v>3.9712031704498673E-3</v>
      </c>
      <c r="G180">
        <f t="shared" si="110"/>
        <v>2.2744764477749341E-2</v>
      </c>
      <c r="H180">
        <f t="shared" si="111"/>
        <v>-3.1188478855222508</v>
      </c>
      <c r="J180">
        <f t="shared" si="112"/>
        <v>15</v>
      </c>
      <c r="M180">
        <f t="shared" si="113"/>
        <v>2.1590460510796439E-2</v>
      </c>
      <c r="N180">
        <f t="shared" si="114"/>
        <v>-1.5707963250000001</v>
      </c>
      <c r="O180">
        <f t="shared" si="115"/>
        <v>23.395333524752054</v>
      </c>
      <c r="P180">
        <f t="shared" si="116"/>
        <v>1.5280397338339382</v>
      </c>
      <c r="Q180">
        <f t="shared" si="117"/>
        <v>13.213263441264491</v>
      </c>
      <c r="R180">
        <f t="shared" si="118"/>
        <v>1.4950423626789855</v>
      </c>
      <c r="S180">
        <f t="shared" si="119"/>
        <v>0.78422003800483497</v>
      </c>
      <c r="T180">
        <f t="shared" si="120"/>
        <v>-0.66935822453610205</v>
      </c>
      <c r="U180">
        <f t="shared" si="121"/>
        <v>0.99913315072771536</v>
      </c>
      <c r="V180">
        <f t="shared" si="122"/>
        <v>-4.164071419143054E-2</v>
      </c>
      <c r="X180">
        <f t="shared" si="139"/>
        <v>-10.117344831006637</v>
      </c>
      <c r="Y180">
        <f t="shared" si="123"/>
        <v>-133.07379282440954</v>
      </c>
      <c r="Z180">
        <f t="shared" si="140"/>
        <v>46.926207175590463</v>
      </c>
      <c r="AC180">
        <v>1</v>
      </c>
      <c r="AD180">
        <f t="shared" si="124"/>
        <v>23.373951970823999</v>
      </c>
      <c r="AE180">
        <f t="shared" si="125"/>
        <v>-1.0720989614097081E-4</v>
      </c>
      <c r="AF180">
        <f t="shared" si="126"/>
        <v>2.5731528759089998E-3</v>
      </c>
      <c r="AG180">
        <f t="shared" si="141"/>
        <v>9051.873198279276</v>
      </c>
      <c r="AH180">
        <f t="shared" si="142"/>
        <v>-765.77276224704337</v>
      </c>
      <c r="AJ180">
        <f t="shared" si="127"/>
        <v>18000</v>
      </c>
      <c r="AK180">
        <f t="shared" si="128"/>
        <v>14241.781960245002</v>
      </c>
      <c r="AL180">
        <v>1</v>
      </c>
      <c r="AM180">
        <f t="shared" si="129"/>
        <v>13.175368335202501</v>
      </c>
      <c r="AN180">
        <f t="shared" si="143"/>
        <v>1177.8471474965493</v>
      </c>
      <c r="AO180">
        <f t="shared" si="144"/>
        <v>-1276.7880505896233</v>
      </c>
      <c r="AQ180">
        <f t="shared" si="130"/>
        <v>0.46910916170192801</v>
      </c>
      <c r="AR180">
        <f t="shared" si="131"/>
        <v>-68.489937608481497</v>
      </c>
      <c r="AT180">
        <f t="shared" si="156"/>
        <v>-48201.412060697592</v>
      </c>
      <c r="AU180">
        <f t="shared" si="157"/>
        <v>-620321.46160858532</v>
      </c>
      <c r="AV180">
        <f t="shared" si="145"/>
        <v>-1.6483444259833504</v>
      </c>
      <c r="AW180">
        <f t="shared" si="146"/>
        <v>-73773.126627241552</v>
      </c>
      <c r="AX180">
        <f t="shared" si="147"/>
        <v>-87032.672903885832</v>
      </c>
      <c r="AY180">
        <f t="shared" si="155"/>
        <v>-2.2739237191708792</v>
      </c>
      <c r="BA180">
        <f t="shared" si="132"/>
        <v>5.4533811211508398</v>
      </c>
      <c r="BB180">
        <f t="shared" si="148"/>
        <v>14.733317006840386</v>
      </c>
      <c r="BC180">
        <f t="shared" si="149"/>
        <v>0.62557929318752881</v>
      </c>
      <c r="BD180">
        <f t="shared" si="133"/>
        <v>-144.15694670862081</v>
      </c>
      <c r="BF180">
        <f t="shared" si="134"/>
        <v>-9.7532787100816449</v>
      </c>
      <c r="BG180">
        <f t="shared" si="135"/>
        <v>-139.70334650878527</v>
      </c>
      <c r="BH180">
        <f t="shared" si="150"/>
        <v>40.296653491214727</v>
      </c>
      <c r="BI180">
        <f t="shared" si="151"/>
        <v>40.296653491214727</v>
      </c>
      <c r="BJ180">
        <f t="shared" si="136"/>
        <v>0</v>
      </c>
      <c r="BK180">
        <f t="shared" si="152"/>
        <v>0</v>
      </c>
      <c r="BM180">
        <f t="shared" si="153"/>
        <v>-24.486595716922032</v>
      </c>
      <c r="BN180">
        <f t="shared" si="137"/>
        <v>-175.54639980016447</v>
      </c>
      <c r="BQ180" s="56">
        <f t="shared" si="154"/>
        <v>31.635277807125522</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1.0015343832573231</v>
      </c>
      <c r="D181">
        <f t="shared" si="108"/>
        <v>5.5361067175970467E-2</v>
      </c>
      <c r="F181">
        <f t="shared" si="109"/>
        <v>3.9171585960956021E-3</v>
      </c>
      <c r="G181">
        <f t="shared" si="110"/>
        <v>2.2588867622652883E-2</v>
      </c>
      <c r="H181">
        <f t="shared" si="111"/>
        <v>-3.1190037823773475</v>
      </c>
      <c r="J181">
        <f t="shared" si="112"/>
        <v>15</v>
      </c>
      <c r="M181">
        <f t="shared" si="113"/>
        <v>2.1443586629770611E-2</v>
      </c>
      <c r="N181">
        <f t="shared" si="114"/>
        <v>-1.5707963250000001</v>
      </c>
      <c r="O181">
        <f t="shared" si="115"/>
        <v>23.55528376502923</v>
      </c>
      <c r="P181">
        <f t="shared" si="116"/>
        <v>1.5283302442553124</v>
      </c>
      <c r="Q181">
        <f t="shared" si="117"/>
        <v>13.303248632130781</v>
      </c>
      <c r="R181">
        <f t="shared" si="118"/>
        <v>1.4955557464394704</v>
      </c>
      <c r="S181">
        <f t="shared" si="119"/>
        <v>0.78215318391486088</v>
      </c>
      <c r="T181">
        <f t="shared" si="120"/>
        <v>-0.6726822896612642</v>
      </c>
      <c r="U181">
        <f t="shared" si="121"/>
        <v>0.99912125111483274</v>
      </c>
      <c r="V181">
        <f t="shared" si="122"/>
        <v>-4.19255915943543E-2</v>
      </c>
      <c r="X181">
        <f t="shared" si="139"/>
        <v>-10.200364660385597</v>
      </c>
      <c r="Y181">
        <f t="shared" si="123"/>
        <v>-133.22190817361323</v>
      </c>
      <c r="Z181">
        <f t="shared" si="140"/>
        <v>46.77809182638677</v>
      </c>
      <c r="AC181">
        <v>1</v>
      </c>
      <c r="AD181">
        <f t="shared" si="124"/>
        <v>23.534047532268001</v>
      </c>
      <c r="AE181">
        <f t="shared" si="125"/>
        <v>-1.0868355440562196E-4</v>
      </c>
      <c r="AF181">
        <f t="shared" si="126"/>
        <v>2.5907772106754999E-3</v>
      </c>
      <c r="AG181">
        <f t="shared" si="141"/>
        <v>9051.6575850841546</v>
      </c>
      <c r="AH181">
        <f t="shared" si="142"/>
        <v>-765.70316869983662</v>
      </c>
      <c r="AJ181">
        <f t="shared" si="127"/>
        <v>18000</v>
      </c>
      <c r="AK181">
        <f t="shared" si="128"/>
        <v>14339.328412027502</v>
      </c>
      <c r="AL181">
        <v>1</v>
      </c>
      <c r="AM181">
        <f t="shared" si="129"/>
        <v>13.26561058407375</v>
      </c>
      <c r="AN181">
        <f t="shared" si="143"/>
        <v>1176.540591379008</v>
      </c>
      <c r="AO181">
        <f t="shared" si="144"/>
        <v>-1268.2009095622539</v>
      </c>
      <c r="AQ181">
        <f t="shared" si="130"/>
        <v>0.46274872744099954</v>
      </c>
      <c r="AR181">
        <f t="shared" si="131"/>
        <v>-68.024062933826926</v>
      </c>
      <c r="AT181">
        <f t="shared" si="156"/>
        <v>-47897.597507539016</v>
      </c>
      <c r="AU181">
        <f t="shared" si="157"/>
        <v>-616084.85339012975</v>
      </c>
      <c r="AV181">
        <f t="shared" si="145"/>
        <v>-1.6483853847740264</v>
      </c>
      <c r="AW181">
        <f t="shared" si="146"/>
        <v>-72605.406981170876</v>
      </c>
      <c r="AX181">
        <f t="shared" si="147"/>
        <v>-86350.699315934573</v>
      </c>
      <c r="AY181">
        <f t="shared" si="155"/>
        <v>-2.2699368079237416</v>
      </c>
      <c r="BA181">
        <f t="shared" si="132"/>
        <v>5.477333691094624</v>
      </c>
      <c r="BB181">
        <f t="shared" si="148"/>
        <v>14.771383998004364</v>
      </c>
      <c r="BC181">
        <f t="shared" si="149"/>
        <v>0.62155142314971523</v>
      </c>
      <c r="BD181">
        <f t="shared" si="133"/>
        <v>-144.38772666247843</v>
      </c>
      <c r="BF181">
        <f t="shared" si="134"/>
        <v>-9.8340504431961797</v>
      </c>
      <c r="BG181">
        <f t="shared" si="135"/>
        <v>-139.92152438009396</v>
      </c>
      <c r="BH181">
        <f t="shared" si="150"/>
        <v>40.078475619906044</v>
      </c>
      <c r="BI181">
        <f t="shared" si="151"/>
        <v>40.078475619906044</v>
      </c>
      <c r="BJ181">
        <f t="shared" si="136"/>
        <v>0</v>
      </c>
      <c r="BK181">
        <f t="shared" si="152"/>
        <v>0</v>
      </c>
      <c r="BM181">
        <f t="shared" si="153"/>
        <v>-24.605434441200543</v>
      </c>
      <c r="BN181">
        <f t="shared" si="137"/>
        <v>-175.53379771761558</v>
      </c>
      <c r="BQ181" s="56">
        <f t="shared" si="154"/>
        <v>31.673344798289502</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1.0015553139622528</v>
      </c>
      <c r="D182">
        <f t="shared" si="108"/>
        <v>5.5736896208033578E-2</v>
      </c>
      <c r="F182">
        <f t="shared" si="109"/>
        <v>3.8642111218851081E-3</v>
      </c>
      <c r="G182">
        <f t="shared" si="110"/>
        <v>2.2435101080994509E-2</v>
      </c>
      <c r="H182">
        <f t="shared" si="111"/>
        <v>-3.1191575489190058</v>
      </c>
      <c r="J182">
        <f t="shared" si="112"/>
        <v>15</v>
      </c>
      <c r="M182">
        <f t="shared" si="113"/>
        <v>2.1298697530920809E-2</v>
      </c>
      <c r="N182">
        <f t="shared" si="114"/>
        <v>-1.5707963250000001</v>
      </c>
      <c r="O182">
        <f t="shared" si="115"/>
        <v>23.715235966468903</v>
      </c>
      <c r="P182">
        <f t="shared" si="116"/>
        <v>1.5286168358881136</v>
      </c>
      <c r="Q182">
        <f t="shared" si="117"/>
        <v>13.393237282124325</v>
      </c>
      <c r="R182">
        <f t="shared" si="118"/>
        <v>1.4960622315201797</v>
      </c>
      <c r="S182">
        <f t="shared" si="119"/>
        <v>0.78008864418692214</v>
      </c>
      <c r="T182">
        <f t="shared" si="120"/>
        <v>-0.67598884302744966</v>
      </c>
      <c r="U182">
        <f t="shared" si="121"/>
        <v>0.99910927070544742</v>
      </c>
      <c r="V182">
        <f t="shared" si="122"/>
        <v>-4.2210462188496958E-2</v>
      </c>
      <c r="X182">
        <f t="shared" si="139"/>
        <v>-10.282999023615972</v>
      </c>
      <c r="Y182">
        <f t="shared" si="123"/>
        <v>-133.36951841714821</v>
      </c>
      <c r="Z182">
        <f t="shared" si="140"/>
        <v>46.630481582851786</v>
      </c>
      <c r="AC182">
        <v>1</v>
      </c>
      <c r="AD182">
        <f t="shared" si="124"/>
        <v>23.694143093712004</v>
      </c>
      <c r="AE182">
        <f t="shared" si="125"/>
        <v>-1.1016727177105574E-4</v>
      </c>
      <c r="AF182">
        <f t="shared" si="126"/>
        <v>2.6084015454419999E-3</v>
      </c>
      <c r="AG182">
        <f t="shared" si="141"/>
        <v>9051.4405105034693</v>
      </c>
      <c r="AH182">
        <f t="shared" si="142"/>
        <v>-765.66911644800211</v>
      </c>
      <c r="AJ182">
        <f t="shared" si="127"/>
        <v>18000</v>
      </c>
      <c r="AK182">
        <f t="shared" si="128"/>
        <v>14436.874863810002</v>
      </c>
      <c r="AL182">
        <v>1</v>
      </c>
      <c r="AM182">
        <f t="shared" si="129"/>
        <v>13.355852832945001</v>
      </c>
      <c r="AN182">
        <f t="shared" si="143"/>
        <v>1175.2602330679854</v>
      </c>
      <c r="AO182">
        <f t="shared" si="144"/>
        <v>-1259.7278494586494</v>
      </c>
      <c r="AQ182">
        <f t="shared" si="130"/>
        <v>0.45651677699155446</v>
      </c>
      <c r="AR182">
        <f t="shared" si="131"/>
        <v>-67.564482994750051</v>
      </c>
      <c r="AT182">
        <f t="shared" si="156"/>
        <v>-47599.903548870505</v>
      </c>
      <c r="AU182">
        <f t="shared" si="157"/>
        <v>-611905.43924718618</v>
      </c>
      <c r="AV182">
        <f t="shared" si="145"/>
        <v>-1.6484296259543911</v>
      </c>
      <c r="AW182">
        <f t="shared" si="146"/>
        <v>-71461.090181129519</v>
      </c>
      <c r="AX182">
        <f t="shared" si="147"/>
        <v>-85679.911135302493</v>
      </c>
      <c r="AY182">
        <f t="shared" si="155"/>
        <v>-2.2659557548627252</v>
      </c>
      <c r="BA182">
        <f t="shared" si="132"/>
        <v>5.5010957185243283</v>
      </c>
      <c r="BB182">
        <f t="shared" si="148"/>
        <v>14.808984033935413</v>
      </c>
      <c r="BC182">
        <f t="shared" si="149"/>
        <v>0.61752612890833403</v>
      </c>
      <c r="BD182">
        <f t="shared" si="133"/>
        <v>-144.61835903407143</v>
      </c>
      <c r="BF182">
        <f t="shared" si="134"/>
        <v>-9.9144750712214815</v>
      </c>
      <c r="BG182">
        <f t="shared" si="135"/>
        <v>-140.13943350818408</v>
      </c>
      <c r="BH182">
        <f t="shared" si="150"/>
        <v>39.860566491815916</v>
      </c>
      <c r="BI182">
        <f t="shared" si="151"/>
        <v>39.860566491815916</v>
      </c>
      <c r="BJ182">
        <f t="shared" si="136"/>
        <v>0</v>
      </c>
      <c r="BK182">
        <f t="shared" si="152"/>
        <v>0</v>
      </c>
      <c r="BM182">
        <f t="shared" si="153"/>
        <v>-24.723459105156891</v>
      </c>
      <c r="BN182">
        <f t="shared" si="137"/>
        <v>-175.52107447411268</v>
      </c>
      <c r="BQ182" s="56">
        <f t="shared" si="154"/>
        <v>31.710944834220548</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1.0015763861284035</v>
      </c>
      <c r="D183">
        <f t="shared" si="108"/>
        <v>5.6112709479043066E-2</v>
      </c>
      <c r="F183">
        <f t="shared" si="109"/>
        <v>3.812331218104007E-3</v>
      </c>
      <c r="G183">
        <f t="shared" si="110"/>
        <v>2.2283421329708512E-2</v>
      </c>
      <c r="H183">
        <f t="shared" si="111"/>
        <v>-3.1193092286702915</v>
      </c>
      <c r="J183">
        <f t="shared" si="112"/>
        <v>15</v>
      </c>
      <c r="M183">
        <f t="shared" si="113"/>
        <v>2.1155753252189796E-2</v>
      </c>
      <c r="N183">
        <f t="shared" si="114"/>
        <v>-1.5707963250000001</v>
      </c>
      <c r="O183">
        <f t="shared" si="115"/>
        <v>23.875190089654552</v>
      </c>
      <c r="P183">
        <f t="shared" si="116"/>
        <v>1.5288995874476827</v>
      </c>
      <c r="Q183">
        <f t="shared" si="117"/>
        <v>13.483229321985263</v>
      </c>
      <c r="R183">
        <f t="shared" si="118"/>
        <v>1.4965619557916134</v>
      </c>
      <c r="S183">
        <f t="shared" si="119"/>
        <v>0.77802653544031863</v>
      </c>
      <c r="T183">
        <f t="shared" si="120"/>
        <v>-0.67927795092001086</v>
      </c>
      <c r="U183">
        <f t="shared" si="121"/>
        <v>0.99909720950829928</v>
      </c>
      <c r="V183">
        <f t="shared" si="122"/>
        <v>-4.249532592786906E-2</v>
      </c>
      <c r="X183">
        <f t="shared" si="139"/>
        <v>-10.365252626946935</v>
      </c>
      <c r="Y183">
        <f t="shared" si="123"/>
        <v>-133.51661744051054</v>
      </c>
      <c r="Z183">
        <f t="shared" si="140"/>
        <v>46.483382559489456</v>
      </c>
      <c r="AC183">
        <v>1</v>
      </c>
      <c r="AD183">
        <f t="shared" si="124"/>
        <v>23.854238655156003</v>
      </c>
      <c r="AE183">
        <f t="shared" si="125"/>
        <v>-1.1166104823727213E-4</v>
      </c>
      <c r="AF183">
        <f t="shared" si="126"/>
        <v>2.6260258802085E-3</v>
      </c>
      <c r="AG183">
        <f t="shared" si="141"/>
        <v>9051.2219747482322</v>
      </c>
      <c r="AH183">
        <f t="shared" si="142"/>
        <v>-765.66988493235169</v>
      </c>
      <c r="AJ183">
        <f t="shared" si="127"/>
        <v>18000</v>
      </c>
      <c r="AK183">
        <f t="shared" si="128"/>
        <v>14534.421315592501</v>
      </c>
      <c r="AL183">
        <v>1</v>
      </c>
      <c r="AM183">
        <f t="shared" si="129"/>
        <v>13.446095081816251</v>
      </c>
      <c r="AN183">
        <f t="shared" si="143"/>
        <v>1174.0053781067816</v>
      </c>
      <c r="AO183">
        <f t="shared" si="144"/>
        <v>-1251.3666249949219</v>
      </c>
      <c r="AQ183">
        <f t="shared" si="130"/>
        <v>0.45040987298441582</v>
      </c>
      <c r="AR183">
        <f t="shared" si="131"/>
        <v>-67.111071074677952</v>
      </c>
      <c r="AT183">
        <f t="shared" si="156"/>
        <v>-47308.166327435443</v>
      </c>
      <c r="AU183">
        <f t="shared" si="157"/>
        <v>-607782.06653563585</v>
      </c>
      <c r="AV183">
        <f t="shared" si="145"/>
        <v>-1.6484770834386568</v>
      </c>
      <c r="AW183">
        <f t="shared" si="146"/>
        <v>-70339.556529894762</v>
      </c>
      <c r="AX183">
        <f t="shared" si="147"/>
        <v>-85020.032481862509</v>
      </c>
      <c r="AY183">
        <f t="shared" si="155"/>
        <v>-2.2619807083002677</v>
      </c>
      <c r="BA183">
        <f t="shared" si="132"/>
        <v>5.5246676698871546</v>
      </c>
      <c r="BB183">
        <f t="shared" si="148"/>
        <v>14.846123173025067</v>
      </c>
      <c r="BC183">
        <f t="shared" si="149"/>
        <v>0.61350362486161081</v>
      </c>
      <c r="BD183">
        <f t="shared" si="133"/>
        <v>-144.84883153928632</v>
      </c>
      <c r="BF183">
        <f t="shared" si="134"/>
        <v>-9.9945576022759717</v>
      </c>
      <c r="BG183">
        <f t="shared" si="135"/>
        <v>-140.35706410865672</v>
      </c>
      <c r="BH183">
        <f t="shared" si="150"/>
        <v>39.642935891343285</v>
      </c>
      <c r="BI183">
        <f t="shared" si="151"/>
        <v>39.642935891343285</v>
      </c>
      <c r="BJ183">
        <f t="shared" si="136"/>
        <v>0</v>
      </c>
      <c r="BK183">
        <f t="shared" si="152"/>
        <v>0</v>
      </c>
      <c r="BM183">
        <f t="shared" si="153"/>
        <v>-24.840680775301038</v>
      </c>
      <c r="BN183">
        <f t="shared" si="137"/>
        <v>-175.50823256937039</v>
      </c>
      <c r="BQ183" s="56">
        <f t="shared" si="154"/>
        <v>31.748083973310205</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1.0015975997468469</v>
      </c>
      <c r="D184">
        <f t="shared" si="108"/>
        <v>5.6488506883840633E-2</v>
      </c>
      <c r="F184">
        <f t="shared" si="109"/>
        <v>3.7614903430647651E-3</v>
      </c>
      <c r="G184">
        <f t="shared" si="110"/>
        <v>2.2133786027307555E-2</v>
      </c>
      <c r="H184">
        <f t="shared" si="111"/>
        <v>-3.1194588639726928</v>
      </c>
      <c r="J184">
        <f t="shared" si="112"/>
        <v>15</v>
      </c>
      <c r="M184">
        <f t="shared" si="113"/>
        <v>2.1014714897175199E-2</v>
      </c>
      <c r="N184">
        <f t="shared" si="114"/>
        <v>-1.5707963250000001</v>
      </c>
      <c r="O184">
        <f t="shared" si="115"/>
        <v>24.035146096218462</v>
      </c>
      <c r="P184">
        <f t="shared" si="116"/>
        <v>1.529178575556424</v>
      </c>
      <c r="Q184">
        <f t="shared" si="117"/>
        <v>13.573224684287959</v>
      </c>
      <c r="R184">
        <f t="shared" si="118"/>
        <v>1.4970550534814615</v>
      </c>
      <c r="S184">
        <f t="shared" si="119"/>
        <v>0.7759669717676615</v>
      </c>
      <c r="T184">
        <f t="shared" si="120"/>
        <v>-0.68254968043655617</v>
      </c>
      <c r="U184">
        <f t="shared" si="121"/>
        <v>0.99908506753218596</v>
      </c>
      <c r="V184">
        <f t="shared" si="122"/>
        <v>-4.2780182766487845E-2</v>
      </c>
      <c r="X184">
        <f t="shared" si="139"/>
        <v>-10.44713006720942</v>
      </c>
      <c r="Y184">
        <f t="shared" si="123"/>
        <v>-133.66319943666852</v>
      </c>
      <c r="Z184">
        <f t="shared" si="140"/>
        <v>46.336800563331479</v>
      </c>
      <c r="AC184">
        <v>1</v>
      </c>
      <c r="AD184">
        <f t="shared" si="124"/>
        <v>24.014334216600002</v>
      </c>
      <c r="AE184">
        <f t="shared" si="125"/>
        <v>-1.131648838042711E-4</v>
      </c>
      <c r="AF184">
        <f t="shared" si="126"/>
        <v>2.643650214975E-3</v>
      </c>
      <c r="AG184">
        <f t="shared" si="141"/>
        <v>9051.0019780308685</v>
      </c>
      <c r="AH184">
        <f t="shared" si="142"/>
        <v>-765.7047727757863</v>
      </c>
      <c r="AJ184">
        <f t="shared" si="127"/>
        <v>18000</v>
      </c>
      <c r="AK184">
        <f t="shared" si="128"/>
        <v>14631.967767375001</v>
      </c>
      <c r="AL184">
        <v>1</v>
      </c>
      <c r="AM184">
        <f t="shared" si="129"/>
        <v>13.5363373306875</v>
      </c>
      <c r="AN184">
        <f t="shared" si="143"/>
        <v>1172.7753548562378</v>
      </c>
      <c r="AO184">
        <f t="shared" si="144"/>
        <v>-1243.1150490757695</v>
      </c>
      <c r="AQ184">
        <f t="shared" si="130"/>
        <v>0.44442469223590064</v>
      </c>
      <c r="AR184">
        <f t="shared" si="131"/>
        <v>-66.663703835385093</v>
      </c>
      <c r="AT184">
        <f t="shared" si="156"/>
        <v>-47022.227429152954</v>
      </c>
      <c r="AU184">
        <f t="shared" si="157"/>
        <v>-603713.61338491889</v>
      </c>
      <c r="AV184">
        <f t="shared" si="145"/>
        <v>-1.6485276928959887</v>
      </c>
      <c r="AW184">
        <f t="shared" si="146"/>
        <v>-69240.206666926606</v>
      </c>
      <c r="AX184">
        <f t="shared" si="147"/>
        <v>-84370.796485641142</v>
      </c>
      <c r="AY184">
        <f t="shared" si="155"/>
        <v>-2.2580118117254937</v>
      </c>
      <c r="BA184">
        <f t="shared" si="132"/>
        <v>5.5480500259036543</v>
      </c>
      <c r="BB184">
        <f t="shared" si="148"/>
        <v>14.882807367693147</v>
      </c>
      <c r="BC184">
        <f t="shared" si="149"/>
        <v>0.60948411882950504</v>
      </c>
      <c r="BD184">
        <f t="shared" si="133"/>
        <v>-145.07913227091649</v>
      </c>
      <c r="BF184">
        <f t="shared" si="134"/>
        <v>-10.074302925213773</v>
      </c>
      <c r="BG184">
        <f t="shared" si="135"/>
        <v>-140.574406706319</v>
      </c>
      <c r="BH184">
        <f t="shared" si="150"/>
        <v>39.425593293681004</v>
      </c>
      <c r="BI184">
        <f t="shared" si="151"/>
        <v>39.425593293681004</v>
      </c>
      <c r="BJ184">
        <f t="shared" si="136"/>
        <v>0</v>
      </c>
      <c r="BK184">
        <f t="shared" si="152"/>
        <v>0</v>
      </c>
      <c r="BM184">
        <f t="shared" si="153"/>
        <v>-24.957110292906922</v>
      </c>
      <c r="BN184">
        <f t="shared" si="137"/>
        <v>-175.49527443540251</v>
      </c>
      <c r="BQ184" s="56">
        <f t="shared" si="154"/>
        <v>31.784768167978285</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1.0016189548085954</v>
      </c>
      <c r="D185">
        <f t="shared" si="108"/>
        <v>5.6864288317294794E-2</v>
      </c>
      <c r="F185">
        <f t="shared" si="109"/>
        <v>3.7116609036562552E-3</v>
      </c>
      <c r="G185">
        <f t="shared" si="110"/>
        <v>2.1986153973926198E-2</v>
      </c>
      <c r="H185">
        <f t="shared" si="111"/>
        <v>-3.1196064960260741</v>
      </c>
      <c r="J185">
        <f t="shared" si="112"/>
        <v>15</v>
      </c>
      <c r="M185">
        <f t="shared" si="113"/>
        <v>2.0875544599842914E-2</v>
      </c>
      <c r="N185">
        <f t="shared" si="114"/>
        <v>-1.5707963250000001</v>
      </c>
      <c r="O185">
        <f t="shared" si="115"/>
        <v>24.195103948807091</v>
      </c>
      <c r="P185">
        <f t="shared" si="116"/>
        <v>1.5294538748128677</v>
      </c>
      <c r="Q185">
        <f t="shared" si="117"/>
        <v>13.663223303380779</v>
      </c>
      <c r="R185">
        <f t="shared" si="118"/>
        <v>1.4975416552939098</v>
      </c>
      <c r="S185">
        <f t="shared" si="119"/>
        <v>0.77391006476219881</v>
      </c>
      <c r="T185">
        <f t="shared" si="120"/>
        <v>-0.68580409945573118</v>
      </c>
      <c r="U185">
        <f t="shared" si="121"/>
        <v>0.99907284478596425</v>
      </c>
      <c r="V185">
        <f t="shared" si="122"/>
        <v>-4.3065032658377224E-2</v>
      </c>
      <c r="X185">
        <f t="shared" si="139"/>
        <v>-10.528635835262774</v>
      </c>
      <c r="Y185">
        <f t="shared" si="123"/>
        <v>-133.80925889577051</v>
      </c>
      <c r="Z185">
        <f t="shared" si="140"/>
        <v>46.190741104229488</v>
      </c>
      <c r="AC185">
        <v>1</v>
      </c>
      <c r="AD185">
        <f t="shared" si="124"/>
        <v>24.174429778044001</v>
      </c>
      <c r="AE185">
        <f t="shared" si="125"/>
        <v>-1.1467877847205269E-4</v>
      </c>
      <c r="AF185">
        <f t="shared" si="126"/>
        <v>2.6612745497414996E-3</v>
      </c>
      <c r="AG185">
        <f t="shared" si="141"/>
        <v>9050.7805205652021</v>
      </c>
      <c r="AH185">
        <f t="shared" si="142"/>
        <v>-765.77309714813873</v>
      </c>
      <c r="AJ185">
        <f t="shared" si="127"/>
        <v>18000</v>
      </c>
      <c r="AK185">
        <f t="shared" si="128"/>
        <v>14729.514219157501</v>
      </c>
      <c r="AL185">
        <v>1</v>
      </c>
      <c r="AM185">
        <f t="shared" si="129"/>
        <v>13.626579579558753</v>
      </c>
      <c r="AN185">
        <f t="shared" si="143"/>
        <v>1171.5695136025931</v>
      </c>
      <c r="AO185">
        <f t="shared" si="144"/>
        <v>-1234.9709909331727</v>
      </c>
      <c r="AQ185">
        <f t="shared" si="130"/>
        <v>0.43855802122620824</v>
      </c>
      <c r="AR185">
        <f t="shared" si="131"/>
        <v>-66.222261205157437</v>
      </c>
      <c r="AT185">
        <f t="shared" si="156"/>
        <v>-46741.93366757466</v>
      </c>
      <c r="AU185">
        <f t="shared" si="157"/>
        <v>-599698.98767761316</v>
      </c>
      <c r="AV185">
        <f t="shared" si="145"/>
        <v>-1.6485813916926348</v>
      </c>
      <c r="AW185">
        <f t="shared" si="146"/>
        <v>-68162.460774348467</v>
      </c>
      <c r="AX185">
        <f t="shared" si="147"/>
        <v>-83731.944924258467</v>
      </c>
      <c r="AY185">
        <f t="shared" si="155"/>
        <v>-2.2540492039483038</v>
      </c>
      <c r="BA185">
        <f t="shared" si="132"/>
        <v>5.5712432812166481</v>
      </c>
      <c r="BB185">
        <f t="shared" si="148"/>
        <v>14.919042466920171</v>
      </c>
      <c r="BC185">
        <f t="shared" si="149"/>
        <v>0.60546781225566892</v>
      </c>
      <c r="BD185">
        <f t="shared" si="133"/>
        <v>-145.30924968709093</v>
      </c>
      <c r="BF185">
        <f t="shared" si="134"/>
        <v>-10.153715813183554</v>
      </c>
      <c r="BG185">
        <f t="shared" si="135"/>
        <v>-140.79145212590174</v>
      </c>
      <c r="BH185">
        <f t="shared" si="150"/>
        <v>39.208547874098258</v>
      </c>
      <c r="BI185">
        <f t="shared" si="151"/>
        <v>39.208547874098258</v>
      </c>
      <c r="BJ185">
        <f t="shared" si="136"/>
        <v>0</v>
      </c>
      <c r="BK185">
        <f t="shared" si="152"/>
        <v>0</v>
      </c>
      <c r="BM185">
        <f t="shared" si="153"/>
        <v>-25.07275828010372</v>
      </c>
      <c r="BN185">
        <f t="shared" si="137"/>
        <v>-175.48220243881084</v>
      </c>
      <c r="BQ185" s="56">
        <f t="shared" si="154"/>
        <v>31.821003267205306</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1.0016404513046024</v>
      </c>
      <c r="D186">
        <f t="shared" si="108"/>
        <v>5.7240053674301031E-2</v>
      </c>
      <c r="F186">
        <f t="shared" si="109"/>
        <v>3.6628162177209161E-3</v>
      </c>
      <c r="G186">
        <f t="shared" si="110"/>
        <v>2.1840485072979966E-2</v>
      </c>
      <c r="H186">
        <f t="shared" si="111"/>
        <v>-3.1197521649270201</v>
      </c>
      <c r="J186">
        <f t="shared" si="112"/>
        <v>15</v>
      </c>
      <c r="M186">
        <f t="shared" si="113"/>
        <v>2.0738205490633422E-2</v>
      </c>
      <c r="N186">
        <f t="shared" si="114"/>
        <v>-1.5707963250000001</v>
      </c>
      <c r="O186">
        <f t="shared" si="115"/>
        <v>24.355063611047779</v>
      </c>
      <c r="P186">
        <f t="shared" si="116"/>
        <v>1.5297255578580156</v>
      </c>
      <c r="Q186">
        <f t="shared" si="117"/>
        <v>13.753225115328178</v>
      </c>
      <c r="R186">
        <f t="shared" si="118"/>
        <v>1.498021888524296</v>
      </c>
      <c r="S186">
        <f t="shared" si="119"/>
        <v>0.77185592354545096</v>
      </c>
      <c r="T186">
        <f t="shared" si="120"/>
        <v>-0.6890412766065418</v>
      </c>
      <c r="U186">
        <f t="shared" si="121"/>
        <v>0.99906054127854882</v>
      </c>
      <c r="V186">
        <f t="shared" si="122"/>
        <v>-4.3349875557567856E-2</v>
      </c>
      <c r="X186">
        <f t="shared" si="139"/>
        <v>-10.609774319313862</v>
      </c>
      <c r="Y186">
        <f t="shared" si="123"/>
        <v>-133.95479059521384</v>
      </c>
      <c r="Z186">
        <f t="shared" si="140"/>
        <v>46.045209404786164</v>
      </c>
      <c r="AC186">
        <v>1</v>
      </c>
      <c r="AD186">
        <f t="shared" si="124"/>
        <v>24.334525339488</v>
      </c>
      <c r="AE186">
        <f t="shared" si="125"/>
        <v>-1.1620273224061686E-4</v>
      </c>
      <c r="AF186">
        <f t="shared" si="126"/>
        <v>2.6788988845080001E-3</v>
      </c>
      <c r="AG186">
        <f t="shared" si="141"/>
        <v>9050.5576025664577</v>
      </c>
      <c r="AH186">
        <f t="shared" si="142"/>
        <v>-765.87419315608827</v>
      </c>
      <c r="AJ186">
        <f t="shared" si="127"/>
        <v>18000</v>
      </c>
      <c r="AK186">
        <f t="shared" si="128"/>
        <v>14827.060670940002</v>
      </c>
      <c r="AL186">
        <v>1</v>
      </c>
      <c r="AM186">
        <f t="shared" si="129"/>
        <v>13.716821828430001</v>
      </c>
      <c r="AN186">
        <f t="shared" si="143"/>
        <v>1170.3872257057033</v>
      </c>
      <c r="AO186">
        <f t="shared" si="144"/>
        <v>-1226.932374335621</v>
      </c>
      <c r="AQ186">
        <f t="shared" si="130"/>
        <v>0.43280675178532785</v>
      </c>
      <c r="AR186">
        <f t="shared" si="131"/>
        <v>-65.78662627136984</v>
      </c>
      <c r="AT186">
        <f t="shared" si="156"/>
        <v>-46467.136878233701</v>
      </c>
      <c r="AU186">
        <f t="shared" si="157"/>
        <v>-595737.12606936065</v>
      </c>
      <c r="AV186">
        <f t="shared" si="145"/>
        <v>-1.6486381188363288</v>
      </c>
      <c r="AW186">
        <f t="shared" si="146"/>
        <v>-67105.757818788828</v>
      </c>
      <c r="AX186">
        <f t="shared" si="147"/>
        <v>-83103.227877565383</v>
      </c>
      <c r="AY186">
        <f t="shared" si="155"/>
        <v>-2.2500930192383084</v>
      </c>
      <c r="BA186">
        <f t="shared" si="132"/>
        <v>5.5942479440444171</v>
      </c>
      <c r="BB186">
        <f t="shared" si="148"/>
        <v>14.954834218700885</v>
      </c>
      <c r="BC186">
        <f t="shared" si="149"/>
        <v>0.60145490040197958</v>
      </c>
      <c r="BD186">
        <f t="shared" si="133"/>
        <v>-145.53917260012804</v>
      </c>
      <c r="BF186">
        <f t="shared" si="134"/>
        <v>-10.232800927061056</v>
      </c>
      <c r="BG186">
        <f t="shared" si="135"/>
        <v>-141.00819148311066</v>
      </c>
      <c r="BH186">
        <f t="shared" si="150"/>
        <v>38.991808516889336</v>
      </c>
      <c r="BI186">
        <f t="shared" si="151"/>
        <v>38.991808516889336</v>
      </c>
      <c r="BJ186">
        <f t="shared" si="136"/>
        <v>0</v>
      </c>
      <c r="BK186">
        <f t="shared" si="152"/>
        <v>0</v>
      </c>
      <c r="BM186">
        <f t="shared" si="153"/>
        <v>-25.187635145761945</v>
      </c>
      <c r="BN186">
        <f t="shared" si="137"/>
        <v>-175.46901888298262</v>
      </c>
      <c r="BQ186" s="56">
        <f t="shared" si="154"/>
        <v>31.85679501898602</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1.0016620892257619</v>
      </c>
      <c r="D187">
        <f t="shared" si="108"/>
        <v>5.7615802849781975E-2</v>
      </c>
      <c r="F187">
        <f t="shared" si="109"/>
        <v>3.6149304781632713E-3</v>
      </c>
      <c r="G187">
        <f t="shared" si="110"/>
        <v>2.1696740294363921E-2</v>
      </c>
      <c r="H187">
        <f t="shared" si="111"/>
        <v>-3.1198959097056362</v>
      </c>
      <c r="J187">
        <f t="shared" si="112"/>
        <v>15</v>
      </c>
      <c r="M187">
        <f t="shared" si="113"/>
        <v>2.0602661663897254E-2</v>
      </c>
      <c r="N187">
        <f t="shared" si="114"/>
        <v>-1.5707963250000001</v>
      </c>
      <c r="O187">
        <f t="shared" si="115"/>
        <v>24.515025047516776</v>
      </c>
      <c r="P187">
        <f t="shared" si="116"/>
        <v>1.5299936954390969</v>
      </c>
      <c r="Q187">
        <f t="shared" si="117"/>
        <v>13.84323005785509</v>
      </c>
      <c r="R187">
        <f t="shared" si="118"/>
        <v>1.4984958771693255</v>
      </c>
      <c r="S187">
        <f t="shared" si="119"/>
        <v>0.76980465479512838</v>
      </c>
      <c r="T187">
        <f t="shared" si="120"/>
        <v>-0.69226128123821895</v>
      </c>
      <c r="U187">
        <f t="shared" si="121"/>
        <v>0.99904815701891259</v>
      </c>
      <c r="V187">
        <f t="shared" si="122"/>
        <v>-4.3634711418097237E-2</v>
      </c>
      <c r="X187">
        <f t="shared" si="139"/>
        <v>-10.69054980811403</v>
      </c>
      <c r="Y187">
        <f t="shared" si="123"/>
        <v>-134.09978959005861</v>
      </c>
      <c r="Z187">
        <f t="shared" si="140"/>
        <v>45.900210409941394</v>
      </c>
      <c r="AC187">
        <v>1</v>
      </c>
      <c r="AD187">
        <f t="shared" si="124"/>
        <v>24.494620900932002</v>
      </c>
      <c r="AE187">
        <f t="shared" si="125"/>
        <v>-1.1773674510996366E-4</v>
      </c>
      <c r="AF187">
        <f t="shared" si="126"/>
        <v>2.6965232192744997E-3</v>
      </c>
      <c r="AG187">
        <f t="shared" si="141"/>
        <v>9050.333224251277</v>
      </c>
      <c r="AH187">
        <f t="shared" si="142"/>
        <v>-766.00741325700392</v>
      </c>
      <c r="AJ187">
        <f t="shared" si="127"/>
        <v>18000</v>
      </c>
      <c r="AK187">
        <f t="shared" si="128"/>
        <v>14924.607122722502</v>
      </c>
      <c r="AL187">
        <v>1</v>
      </c>
      <c r="AM187">
        <f t="shared" si="129"/>
        <v>13.80706407730125</v>
      </c>
      <c r="AN187">
        <f t="shared" si="143"/>
        <v>1169.2278827855448</v>
      </c>
      <c r="AO187">
        <f t="shared" si="144"/>
        <v>-1218.9971758647928</v>
      </c>
      <c r="AQ187">
        <f t="shared" si="130"/>
        <v>0.42716787697565145</v>
      </c>
      <c r="AR187">
        <f t="shared" si="131"/>
        <v>-65.35668517727467</v>
      </c>
      <c r="AT187">
        <f t="shared" si="156"/>
        <v>-46197.693722370917</v>
      </c>
      <c r="AU187">
        <f t="shared" si="157"/>
        <v>-591826.9930472885</v>
      </c>
      <c r="AV187">
        <f t="shared" si="145"/>
        <v>-1.6486978149228624</v>
      </c>
      <c r="AW187">
        <f t="shared" si="146"/>
        <v>-66069.554827247775</v>
      </c>
      <c r="AX187">
        <f t="shared" si="147"/>
        <v>-82484.40339854348</v>
      </c>
      <c r="AY187">
        <f t="shared" si="155"/>
        <v>-2.2461433874588361</v>
      </c>
      <c r="BA187">
        <f t="shared" si="132"/>
        <v>5.6170645358381535</v>
      </c>
      <c r="BB187">
        <f t="shared" si="148"/>
        <v>14.990188272421854</v>
      </c>
      <c r="BC187">
        <f t="shared" si="149"/>
        <v>0.59744557253597375</v>
      </c>
      <c r="BD187">
        <f t="shared" si="133"/>
        <v>-145.76889016579688</v>
      </c>
      <c r="BF187">
        <f t="shared" si="134"/>
        <v>-10.311562818760729</v>
      </c>
      <c r="BG187">
        <f t="shared" si="135"/>
        <v>-141.22461617599546</v>
      </c>
      <c r="BH187">
        <f t="shared" si="150"/>
        <v>38.775383824004535</v>
      </c>
      <c r="BI187">
        <f t="shared" si="151"/>
        <v>38.775383824004535</v>
      </c>
      <c r="BJ187">
        <f t="shared" si="136"/>
        <v>0</v>
      </c>
      <c r="BK187">
        <f t="shared" si="152"/>
        <v>0</v>
      </c>
      <c r="BM187">
        <f t="shared" si="153"/>
        <v>-25.301751091182581</v>
      </c>
      <c r="BN187">
        <f t="shared" si="137"/>
        <v>-175.45572601019862</v>
      </c>
      <c r="BQ187" s="56">
        <f t="shared" si="154"/>
        <v>31.892149072706992</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1.0016838685629088</v>
      </c>
      <c r="D188">
        <f t="shared" si="108"/>
        <v>5.7991535738687594E-2</v>
      </c>
      <c r="F188">
        <f t="shared" si="109"/>
        <v>3.5679787186992519E-3</v>
      </c>
      <c r="G188">
        <f t="shared" si="110"/>
        <v>2.1554881639118985E-2</v>
      </c>
      <c r="H188">
        <f t="shared" si="111"/>
        <v>-3.1200377683608811</v>
      </c>
      <c r="J188">
        <f t="shared" si="112"/>
        <v>15</v>
      </c>
      <c r="M188">
        <f t="shared" si="113"/>
        <v>2.0468878146599222E-2</v>
      </c>
      <c r="N188">
        <f t="shared" si="114"/>
        <v>-1.5707963250000001</v>
      </c>
      <c r="O188">
        <f t="shared" si="115"/>
        <v>24.674988223708521</v>
      </c>
      <c r="P188">
        <f t="shared" si="116"/>
        <v>1.5302583564708478</v>
      </c>
      <c r="Q188">
        <f t="shared" si="117"/>
        <v>13.933238070293431</v>
      </c>
      <c r="R188">
        <f t="shared" si="118"/>
        <v>1.4989637420330453</v>
      </c>
      <c r="S188">
        <f t="shared" si="119"/>
        <v>0.76775636277330395</v>
      </c>
      <c r="T188">
        <f t="shared" si="120"/>
        <v>-0.69546418339062244</v>
      </c>
      <c r="U188">
        <f t="shared" si="121"/>
        <v>0.999035692016087</v>
      </c>
      <c r="V188">
        <f t="shared" si="122"/>
        <v>-4.3919540194009662E-2</v>
      </c>
      <c r="X188">
        <f t="shared" si="139"/>
        <v>-10.770966494039008</v>
      </c>
      <c r="Y188">
        <f t="shared" si="123"/>
        <v>-134.2442512037733</v>
      </c>
      <c r="Z188">
        <f t="shared" si="140"/>
        <v>45.755748796226698</v>
      </c>
      <c r="AC188">
        <v>1</v>
      </c>
      <c r="AD188">
        <f t="shared" si="124"/>
        <v>24.654716462376001</v>
      </c>
      <c r="AE188">
        <f t="shared" si="125"/>
        <v>-1.1928081708009305E-4</v>
      </c>
      <c r="AF188">
        <f t="shared" si="126"/>
        <v>2.7141475540409998E-3</v>
      </c>
      <c r="AG188">
        <f t="shared" si="141"/>
        <v>9050.1073858376913</v>
      </c>
      <c r="AH188">
        <f t="shared" si="142"/>
        <v>-766.17212669561877</v>
      </c>
      <c r="AJ188">
        <f t="shared" si="127"/>
        <v>18000</v>
      </c>
      <c r="AK188">
        <f t="shared" si="128"/>
        <v>15022.153574505001</v>
      </c>
      <c r="AL188">
        <v>1</v>
      </c>
      <c r="AM188">
        <f t="shared" si="129"/>
        <v>13.897306326172503</v>
      </c>
      <c r="AN188">
        <f t="shared" si="143"/>
        <v>1168.090895945058</v>
      </c>
      <c r="AO188">
        <f t="shared" si="144"/>
        <v>-1211.1634232567617</v>
      </c>
      <c r="AQ188">
        <f t="shared" si="130"/>
        <v>0.42163848716110808</v>
      </c>
      <c r="AR188">
        <f t="shared" si="131"/>
        <v>-64.93232702281064</v>
      </c>
      <c r="AT188">
        <f t="shared" si="156"/>
        <v>-45933.465499552054</v>
      </c>
      <c r="AU188">
        <f t="shared" si="157"/>
        <v>-587967.58002517174</v>
      </c>
      <c r="AV188">
        <f t="shared" si="145"/>
        <v>-1.6487604220847296</v>
      </c>
      <c r="AW188">
        <f t="shared" si="146"/>
        <v>-65053.32619525896</v>
      </c>
      <c r="AX188">
        <f t="shared" si="147"/>
        <v>-81875.237199591313</v>
      </c>
      <c r="AY188">
        <f t="shared" si="155"/>
        <v>-2.2422004341962372</v>
      </c>
      <c r="BA188">
        <f t="shared" si="132"/>
        <v>5.6396935909436463</v>
      </c>
      <c r="BB188">
        <f t="shared" si="148"/>
        <v>15.025110181165918</v>
      </c>
      <c r="BC188">
        <f t="shared" si="149"/>
        <v>0.59344001211150754</v>
      </c>
      <c r="BD188">
        <f t="shared" si="133"/>
        <v>-145.99839187296567</v>
      </c>
      <c r="BF188">
        <f t="shared" si="134"/>
        <v>-10.390005934431358</v>
      </c>
      <c r="BG188">
        <f t="shared" si="135"/>
        <v>-141.44071787662332</v>
      </c>
      <c r="BH188">
        <f t="shared" si="150"/>
        <v>38.559282123376676</v>
      </c>
      <c r="BI188">
        <f t="shared" si="151"/>
        <v>38.559282123376676</v>
      </c>
      <c r="BJ188">
        <f t="shared" si="136"/>
        <v>0</v>
      </c>
      <c r="BK188">
        <f t="shared" si="152"/>
        <v>0</v>
      </c>
      <c r="BM188">
        <f t="shared" si="153"/>
        <v>-25.415116115597272</v>
      </c>
      <c r="BN188">
        <f t="shared" si="137"/>
        <v>-175.44232600365768</v>
      </c>
      <c r="BQ188" s="56">
        <f t="shared" si="154"/>
        <v>31.927070981451052</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1.0017057893068191</v>
      </c>
      <c r="D189">
        <f t="shared" si="108"/>
        <v>5.836725223599535E-2</v>
      </c>
      <c r="F189">
        <f t="shared" si="109"/>
        <v>3.5219367811610688E-3</v>
      </c>
      <c r="G189">
        <f t="shared" si="110"/>
        <v>2.1414872105497976E-2</v>
      </c>
      <c r="H189">
        <f t="shared" si="111"/>
        <v>-3.1201777778945021</v>
      </c>
      <c r="J189">
        <f t="shared" si="112"/>
        <v>15</v>
      </c>
      <c r="M189">
        <f t="shared" si="113"/>
        <v>2.0336820868234063E-2</v>
      </c>
      <c r="N189">
        <f t="shared" si="114"/>
        <v>-1.5707963250000001</v>
      </c>
      <c r="O189">
        <f t="shared" si="115"/>
        <v>24.834953106006097</v>
      </c>
      <c r="P189">
        <f t="shared" si="116"/>
        <v>1.5305196080944303</v>
      </c>
      <c r="Q189">
        <f t="shared" si="117"/>
        <v>14.023249093530659</v>
      </c>
      <c r="R189">
        <f t="shared" si="118"/>
        <v>1.4994256008287663</v>
      </c>
      <c r="S189">
        <f t="shared" si="119"/>
        <v>0.76571114935481543</v>
      </c>
      <c r="T189">
        <f t="shared" si="120"/>
        <v>-0.69865005376518341</v>
      </c>
      <c r="U189">
        <f t="shared" si="121"/>
        <v>0.99902314627916189</v>
      </c>
      <c r="V189">
        <f t="shared" si="122"/>
        <v>-4.4204361839356325E-2</v>
      </c>
      <c r="X189">
        <f t="shared" si="139"/>
        <v>-10.851028476056726</v>
      </c>
      <c r="Y189">
        <f t="shared" si="123"/>
        <v>-134.38817101929908</v>
      </c>
      <c r="Z189">
        <f t="shared" si="140"/>
        <v>45.611828980700921</v>
      </c>
      <c r="AC189">
        <v>1</v>
      </c>
      <c r="AD189">
        <f t="shared" si="124"/>
        <v>24.81481202382</v>
      </c>
      <c r="AE189">
        <f t="shared" si="125"/>
        <v>-1.2083494815100504E-4</v>
      </c>
      <c r="AF189">
        <f t="shared" si="126"/>
        <v>2.7317718888075003E-3</v>
      </c>
      <c r="AG189">
        <f t="shared" si="141"/>
        <v>9049.8800875451361</v>
      </c>
      <c r="AH189">
        <f t="shared" si="142"/>
        <v>-766.36771896251662</v>
      </c>
      <c r="AJ189">
        <f t="shared" si="127"/>
        <v>18000</v>
      </c>
      <c r="AK189">
        <f t="shared" si="128"/>
        <v>15119.700026287501</v>
      </c>
      <c r="AL189">
        <v>1</v>
      </c>
      <c r="AM189">
        <f t="shared" si="129"/>
        <v>13.987548575043752</v>
      </c>
      <c r="AN189">
        <f t="shared" si="143"/>
        <v>1166.9756950274893</v>
      </c>
      <c r="AO189">
        <f t="shared" si="144"/>
        <v>-1203.4291938049521</v>
      </c>
      <c r="AQ189">
        <f t="shared" si="130"/>
        <v>0.41621576625322565</v>
      </c>
      <c r="AR189">
        <f t="shared" si="131"/>
        <v>-64.513443769249974</v>
      </c>
      <c r="AT189">
        <f t="shared" si="156"/>
        <v>-45674.317968719282</v>
      </c>
      <c r="AU189">
        <f t="shared" si="157"/>
        <v>-584157.90447367786</v>
      </c>
      <c r="AV189">
        <f t="shared" si="145"/>
        <v>-1.6488258839417507</v>
      </c>
      <c r="AW189">
        <f t="shared" si="146"/>
        <v>-64056.56302571392</v>
      </c>
      <c r="AX189">
        <f t="shared" si="147"/>
        <v>-81275.502353373056</v>
      </c>
      <c r="AY189">
        <f t="shared" si="155"/>
        <v>-2.2382642808846773</v>
      </c>
      <c r="BA189">
        <f t="shared" si="132"/>
        <v>5.6621356562672114</v>
      </c>
      <c r="BB189">
        <f t="shared" si="148"/>
        <v>15.059605403946307</v>
      </c>
      <c r="BC189">
        <f t="shared" si="149"/>
        <v>0.58943839694292666</v>
      </c>
      <c r="BD189">
        <f t="shared" si="133"/>
        <v>-146.22766753362288</v>
      </c>
      <c r="BF189">
        <f t="shared" si="134"/>
        <v>-10.468134617540585</v>
      </c>
      <c r="BG189">
        <f t="shared" si="135"/>
        <v>-141.656488523044</v>
      </c>
      <c r="BH189">
        <f t="shared" si="150"/>
        <v>38.343511476955996</v>
      </c>
      <c r="BI189">
        <f t="shared" si="151"/>
        <v>38.343511476955996</v>
      </c>
      <c r="BJ189">
        <f t="shared" si="136"/>
        <v>0</v>
      </c>
      <c r="BK189">
        <f t="shared" si="152"/>
        <v>0</v>
      </c>
      <c r="BM189">
        <f t="shared" si="153"/>
        <v>-25.527740021486895</v>
      </c>
      <c r="BN189">
        <f t="shared" si="137"/>
        <v>-175.42882098942115</v>
      </c>
      <c r="BQ189" s="56">
        <f t="shared" si="154"/>
        <v>31.961566204231445</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1.0017278514482097</v>
      </c>
      <c r="D190">
        <f t="shared" si="108"/>
        <v>5.8742952236710382E-2</v>
      </c>
      <c r="F190">
        <f t="shared" si="109"/>
        <v>3.476781284277326E-3</v>
      </c>
      <c r="G190">
        <f t="shared" si="110"/>
        <v>2.1276675656366803E-2</v>
      </c>
      <c r="H190">
        <f t="shared" si="111"/>
        <v>-3.1203159743436335</v>
      </c>
      <c r="J190">
        <f t="shared" si="112"/>
        <v>15</v>
      </c>
      <c r="M190">
        <f t="shared" si="113"/>
        <v>2.0206456631899232E-2</v>
      </c>
      <c r="N190">
        <f t="shared" si="114"/>
        <v>-1.5707963250000001</v>
      </c>
      <c r="O190">
        <f t="shared" si="115"/>
        <v>24.994919661652794</v>
      </c>
      <c r="P190">
        <f t="shared" si="116"/>
        <v>1.5307775157340913</v>
      </c>
      <c r="Q190">
        <f t="shared" si="117"/>
        <v>14.113263069960306</v>
      </c>
      <c r="R190">
        <f t="shared" si="118"/>
        <v>1.4998815682771118</v>
      </c>
      <c r="S190">
        <f t="shared" si="119"/>
        <v>0.76366911405587068</v>
      </c>
      <c r="T190">
        <f t="shared" si="120"/>
        <v>-0.70181896369638297</v>
      </c>
      <c r="U190">
        <f t="shared" si="121"/>
        <v>0.99901051981728461</v>
      </c>
      <c r="V190">
        <f t="shared" si="122"/>
        <v>-4.4489176308195356E-2</v>
      </c>
      <c r="X190">
        <f t="shared" si="139"/>
        <v>-10.930739762587592</v>
      </c>
      <c r="Y190">
        <f t="shared" si="123"/>
        <v>-134.53154487041903</v>
      </c>
      <c r="Z190">
        <f t="shared" si="140"/>
        <v>45.468455129580974</v>
      </c>
      <c r="AC190">
        <v>1</v>
      </c>
      <c r="AD190">
        <f t="shared" si="124"/>
        <v>24.974907585264003</v>
      </c>
      <c r="AE190">
        <f t="shared" si="125"/>
        <v>-1.2239913832269963E-4</v>
      </c>
      <c r="AF190">
        <f t="shared" si="126"/>
        <v>2.7493962235739999E-3</v>
      </c>
      <c r="AG190">
        <f t="shared" si="141"/>
        <v>9049.6513295944569</v>
      </c>
      <c r="AH190">
        <f t="shared" si="142"/>
        <v>-766.59359127344305</v>
      </c>
      <c r="AJ190">
        <f t="shared" si="127"/>
        <v>18000</v>
      </c>
      <c r="AK190">
        <f t="shared" si="128"/>
        <v>15217.246478070001</v>
      </c>
      <c r="AL190">
        <v>1</v>
      </c>
      <c r="AM190">
        <f t="shared" si="129"/>
        <v>14.077790823915</v>
      </c>
      <c r="AN190">
        <f t="shared" si="143"/>
        <v>1165.8817279064926</v>
      </c>
      <c r="AO190">
        <f t="shared" si="144"/>
        <v>-1195.7926128221854</v>
      </c>
      <c r="AQ190">
        <f t="shared" si="130"/>
        <v>0.41089698812507702</v>
      </c>
      <c r="AR190">
        <f t="shared" si="131"/>
        <v>-64.099930147512012</v>
      </c>
      <c r="AT190">
        <f t="shared" si="156"/>
        <v>-45420.121177245615</v>
      </c>
      <c r="AU190">
        <f t="shared" si="157"/>
        <v>-580397.00908411411</v>
      </c>
      <c r="AV190">
        <f t="shared" si="145"/>
        <v>-1.6488941455535855</v>
      </c>
      <c r="AW190">
        <f t="shared" si="146"/>
        <v>-63078.772496808357</v>
      </c>
      <c r="AX190">
        <f t="shared" si="147"/>
        <v>-80684.979007454938</v>
      </c>
      <c r="AY190">
        <f t="shared" si="155"/>
        <v>-2.2343350449266204</v>
      </c>
      <c r="BA190">
        <f t="shared" si="132"/>
        <v>5.6843912909458849</v>
      </c>
      <c r="BB190">
        <f t="shared" si="148"/>
        <v>15.093679307873032</v>
      </c>
      <c r="BC190">
        <f t="shared" si="149"/>
        <v>0.5854408993730349</v>
      </c>
      <c r="BD190">
        <f t="shared" si="133"/>
        <v>-146.45670727325319</v>
      </c>
      <c r="BF190">
        <f t="shared" si="134"/>
        <v>-10.545953111852777</v>
      </c>
      <c r="BG190">
        <f t="shared" si="135"/>
        <v>-141.87192031153364</v>
      </c>
      <c r="BH190">
        <f t="shared" si="150"/>
        <v>38.128079688466357</v>
      </c>
      <c r="BI190">
        <f t="shared" si="151"/>
        <v>38.128079688466357</v>
      </c>
      <c r="BJ190">
        <f t="shared" si="136"/>
        <v>0</v>
      </c>
      <c r="BK190">
        <f t="shared" si="152"/>
        <v>0</v>
      </c>
      <c r="BM190">
        <f t="shared" si="153"/>
        <v>-25.639632419725807</v>
      </c>
      <c r="BN190">
        <f t="shared" si="137"/>
        <v>-175.41521303828048</v>
      </c>
      <c r="BQ190" s="56">
        <f t="shared" si="154"/>
        <v>31.995640108158167</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1.0017500549777381</v>
      </c>
      <c r="D191">
        <f t="shared" si="108"/>
        <v>5.9118635635865675E-2</v>
      </c>
      <c r="F191">
        <f t="shared" si="109"/>
        <v>3.4324895938527096E-3</v>
      </c>
      <c r="G191">
        <f t="shared" si="110"/>
        <v>2.1140257187879916E-2</v>
      </c>
      <c r="H191">
        <f t="shared" si="111"/>
        <v>-3.1204523928121204</v>
      </c>
      <c r="J191">
        <f t="shared" si="112"/>
        <v>15</v>
      </c>
      <c r="M191">
        <f t="shared" si="113"/>
        <v>2.0077753086473121E-2</v>
      </c>
      <c r="N191">
        <f t="shared" si="114"/>
        <v>-1.5707963250000001</v>
      </c>
      <c r="O191">
        <f t="shared" si="115"/>
        <v>25.154887858724816</v>
      </c>
      <c r="P191">
        <f t="shared" si="116"/>
        <v>1.5310321431516669</v>
      </c>
      <c r="Q191">
        <f t="shared" si="117"/>
        <v>14.203279943434369</v>
      </c>
      <c r="R191">
        <f t="shared" si="118"/>
        <v>1.5003317562003644</v>
      </c>
      <c r="S191">
        <f t="shared" si="119"/>
        <v>0.76163035406283308</v>
      </c>
      <c r="T191">
        <f t="shared" si="120"/>
        <v>-0.70497098512376455</v>
      </c>
      <c r="U191">
        <f t="shared" si="121"/>
        <v>0.99899781263966181</v>
      </c>
      <c r="V191">
        <f t="shared" si="122"/>
        <v>-4.4773983554591841E-2</v>
      </c>
      <c r="X191">
        <f t="shared" si="139"/>
        <v>-11.010104274261757</v>
      </c>
      <c r="Y191">
        <f t="shared" si="123"/>
        <v>-134.67436883342094</v>
      </c>
      <c r="Z191">
        <f t="shared" si="140"/>
        <v>45.325631166579058</v>
      </c>
      <c r="AC191">
        <v>1</v>
      </c>
      <c r="AD191">
        <f t="shared" si="124"/>
        <v>25.135003146708002</v>
      </c>
      <c r="AE191">
        <f t="shared" si="125"/>
        <v>-1.2397338759517681E-4</v>
      </c>
      <c r="AF191">
        <f t="shared" si="126"/>
        <v>2.7670205583404999E-3</v>
      </c>
      <c r="AG191">
        <f t="shared" si="141"/>
        <v>9049.4211122078941</v>
      </c>
      <c r="AH191">
        <f t="shared" si="142"/>
        <v>-766.84916006851472</v>
      </c>
      <c r="AJ191">
        <f t="shared" si="127"/>
        <v>18000</v>
      </c>
      <c r="AK191">
        <f t="shared" si="128"/>
        <v>15314.792929852501</v>
      </c>
      <c r="AL191">
        <v>1</v>
      </c>
      <c r="AM191">
        <f t="shared" si="129"/>
        <v>14.168033072786251</v>
      </c>
      <c r="AN191">
        <f t="shared" si="143"/>
        <v>1164.8084598073544</v>
      </c>
      <c r="AO191">
        <f t="shared" si="144"/>
        <v>-1188.2518521593115</v>
      </c>
      <c r="AQ191">
        <f t="shared" si="130"/>
        <v>0.40567951318458417</v>
      </c>
      <c r="AR191">
        <f t="shared" si="131"/>
        <v>-63.691683569979716</v>
      </c>
      <c r="AT191">
        <f t="shared" si="156"/>
        <v>-45170.749297585768</v>
      </c>
      <c r="AU191">
        <f t="shared" si="157"/>
        <v>-576683.96096418169</v>
      </c>
      <c r="AV191">
        <f t="shared" si="145"/>
        <v>-1.6489651533740548</v>
      </c>
      <c r="AW191">
        <f t="shared" si="146"/>
        <v>-62119.477257657265</v>
      </c>
      <c r="AX191">
        <f t="shared" si="147"/>
        <v>-80103.454112001607</v>
      </c>
      <c r="AY191">
        <f t="shared" si="155"/>
        <v>-2.2304128398091798</v>
      </c>
      <c r="BA191">
        <f t="shared" si="132"/>
        <v>5.7064610660218253</v>
      </c>
      <c r="BB191">
        <f t="shared" si="148"/>
        <v>15.12733717025397</v>
      </c>
      <c r="BC191">
        <f t="shared" si="149"/>
        <v>0.58144768643512501</v>
      </c>
      <c r="BD191">
        <f t="shared" si="133"/>
        <v>-146.68550152155387</v>
      </c>
      <c r="BF191">
        <f t="shared" si="134"/>
        <v>-10.623465564304635</v>
      </c>
      <c r="BG191">
        <f t="shared" si="135"/>
        <v>-142.08700568910592</v>
      </c>
      <c r="BH191">
        <f t="shared" si="150"/>
        <v>37.912994310894078</v>
      </c>
      <c r="BI191">
        <f t="shared" si="151"/>
        <v>37.912994310894078</v>
      </c>
      <c r="BJ191">
        <f t="shared" si="136"/>
        <v>0</v>
      </c>
      <c r="BK191">
        <f t="shared" si="152"/>
        <v>0</v>
      </c>
      <c r="BM191">
        <f t="shared" si="153"/>
        <v>-25.750802734558604</v>
      </c>
      <c r="BN191">
        <f t="shared" si="137"/>
        <v>-175.40150416755205</v>
      </c>
      <c r="BQ191" s="56">
        <f t="shared" si="154"/>
        <v>32.029297970539105</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1.0017723998860033</v>
      </c>
      <c r="D192">
        <f t="shared" si="108"/>
        <v>5.949430232852225E-2</v>
      </c>
      <c r="F192">
        <f t="shared" si="109"/>
        <v>3.3890397942759371E-3</v>
      </c>
      <c r="G192">
        <f t="shared" si="110"/>
        <v>2.1005582499372014E-2</v>
      </c>
      <c r="H192">
        <f t="shared" si="111"/>
        <v>-3.1205870675006282</v>
      </c>
      <c r="J192">
        <f t="shared" si="112"/>
        <v>15</v>
      </c>
      <c r="M192">
        <f t="shared" si="113"/>
        <v>1.9950678699849875E-2</v>
      </c>
      <c r="N192">
        <f t="shared" si="114"/>
        <v>-1.5707963250000001</v>
      </c>
      <c r="O192">
        <f t="shared" si="115"/>
        <v>25.314857666104963</v>
      </c>
      <c r="P192">
        <f t="shared" si="116"/>
        <v>1.531283552499022</v>
      </c>
      <c r="Q192">
        <f t="shared" si="117"/>
        <v>14.293299659217507</v>
      </c>
      <c r="R192">
        <f t="shared" si="118"/>
        <v>1.5007762736132708</v>
      </c>
      <c r="S192">
        <f t="shared" si="119"/>
        <v>0.75959496426116191</v>
      </c>
      <c r="T192">
        <f t="shared" si="120"/>
        <v>-0.70810619056447843</v>
      </c>
      <c r="U192">
        <f t="shared" si="121"/>
        <v>0.99898502475555795</v>
      </c>
      <c r="V192">
        <f t="shared" si="122"/>
        <v>-4.5058783532617885E-2</v>
      </c>
      <c r="X192">
        <f t="shared" si="139"/>
        <v>-11.089125846577524</v>
      </c>
      <c r="Y192">
        <f t="shared" si="123"/>
        <v>-134.81663921904189</v>
      </c>
      <c r="Z192">
        <f t="shared" si="140"/>
        <v>45.183360780958111</v>
      </c>
      <c r="AC192">
        <v>1</v>
      </c>
      <c r="AD192">
        <f t="shared" si="124"/>
        <v>25.295098708152</v>
      </c>
      <c r="AE192">
        <f t="shared" si="125"/>
        <v>-1.255576959684366E-4</v>
      </c>
      <c r="AF192">
        <f t="shared" si="126"/>
        <v>2.784644893107E-3</v>
      </c>
      <c r="AG192">
        <f t="shared" si="141"/>
        <v>9049.189435609087</v>
      </c>
      <c r="AH192">
        <f t="shared" si="142"/>
        <v>-767.13385653044952</v>
      </c>
      <c r="AJ192">
        <f t="shared" si="127"/>
        <v>18000</v>
      </c>
      <c r="AK192">
        <f t="shared" si="128"/>
        <v>15412.339381635004</v>
      </c>
      <c r="AL192">
        <v>1</v>
      </c>
      <c r="AM192">
        <f t="shared" si="129"/>
        <v>14.2582753216575</v>
      </c>
      <c r="AN192">
        <f t="shared" si="143"/>
        <v>1163.7553726577989</v>
      </c>
      <c r="AO192">
        <f t="shared" si="144"/>
        <v>-1180.8051287780168</v>
      </c>
      <c r="AQ192">
        <f t="shared" si="130"/>
        <v>0.40056078509913878</v>
      </c>
      <c r="AR192">
        <f t="shared" si="131"/>
        <v>-63.288604045663931</v>
      </c>
      <c r="AT192">
        <f t="shared" si="156"/>
        <v>-44926.080471140376</v>
      </c>
      <c r="AU192">
        <f t="shared" si="157"/>
        <v>-573017.85086431657</v>
      </c>
      <c r="AV192">
        <f t="shared" si="145"/>
        <v>-1.6490388552071871</v>
      </c>
      <c r="AW192">
        <f t="shared" si="146"/>
        <v>-61178.214850204997</v>
      </c>
      <c r="AX192">
        <f t="shared" si="147"/>
        <v>-79530.721159847526</v>
      </c>
      <c r="AY192">
        <f t="shared" si="155"/>
        <v>-2.2264977752165156</v>
      </c>
      <c r="BA192">
        <f t="shared" si="132"/>
        <v>5.7283455641209393</v>
      </c>
      <c r="BB192">
        <f t="shared" si="148"/>
        <v>15.160584180633096</v>
      </c>
      <c r="BC192">
        <f t="shared" si="149"/>
        <v>0.57745892000932852</v>
      </c>
      <c r="BD192">
        <f t="shared" si="133"/>
        <v>-146.91404100347665</v>
      </c>
      <c r="BF192">
        <f t="shared" si="134"/>
        <v>-10.700676027782679</v>
      </c>
      <c r="BG192">
        <f t="shared" si="135"/>
        <v>-142.30173734627877</v>
      </c>
      <c r="BH192">
        <f t="shared" si="150"/>
        <v>37.69826265372123</v>
      </c>
      <c r="BI192">
        <f t="shared" si="151"/>
        <v>37.69826265372123</v>
      </c>
      <c r="BJ192">
        <f t="shared" si="136"/>
        <v>0</v>
      </c>
      <c r="BK192">
        <f t="shared" si="152"/>
        <v>0</v>
      </c>
      <c r="BM192">
        <f t="shared" si="153"/>
        <v>-25.861260208415775</v>
      </c>
      <c r="BN192">
        <f t="shared" si="137"/>
        <v>-175.38769634280214</v>
      </c>
      <c r="BQ192" s="56">
        <f t="shared" si="154"/>
        <v>32.062544980918233</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1.0017948861635448</v>
      </c>
      <c r="D193">
        <f t="shared" si="108"/>
        <v>5.9869952209769289E-2</v>
      </c>
      <c r="F193">
        <f t="shared" si="109"/>
        <v>3.3464106612887089E-3</v>
      </c>
      <c r="G193">
        <f t="shared" si="110"/>
        <v>2.0872618264411124E-2</v>
      </c>
      <c r="H193">
        <f t="shared" si="111"/>
        <v>-3.1207200317355892</v>
      </c>
      <c r="J193">
        <f t="shared" si="112"/>
        <v>15</v>
      </c>
      <c r="M193">
        <f t="shared" si="113"/>
        <v>1.9825202733184149E-2</v>
      </c>
      <c r="N193">
        <f t="shared" si="114"/>
        <v>-1.5707963250000001</v>
      </c>
      <c r="O193">
        <f t="shared" si="115"/>
        <v>25.47482905345732</v>
      </c>
      <c r="P193">
        <f t="shared" si="116"/>
        <v>1.5315318043685213</v>
      </c>
      <c r="Q193">
        <f t="shared" si="117"/>
        <v>14.383322163942942</v>
      </c>
      <c r="R193">
        <f t="shared" si="118"/>
        <v>1.5012152268104604</v>
      </c>
      <c r="S193">
        <f t="shared" si="119"/>
        <v>0.75756303726448537</v>
      </c>
      <c r="T193">
        <f t="shared" si="120"/>
        <v>-0.71122465308635396</v>
      </c>
      <c r="U193">
        <f t="shared" si="121"/>
        <v>0.99897215617429491</v>
      </c>
      <c r="V193">
        <f t="shared" si="122"/>
        <v>-4.5343576196352681E-2</v>
      </c>
      <c r="X193">
        <f t="shared" si="139"/>
        <v>-11.167808232464971</v>
      </c>
      <c r="Y193">
        <f t="shared" si="123"/>
        <v>-134.95835256468339</v>
      </c>
      <c r="Z193">
        <f t="shared" si="140"/>
        <v>45.041647435316605</v>
      </c>
      <c r="AC193">
        <v>1</v>
      </c>
      <c r="AD193">
        <f t="shared" si="124"/>
        <v>25.455194269595999</v>
      </c>
      <c r="AE193">
        <f t="shared" si="125"/>
        <v>-1.27152063442479E-4</v>
      </c>
      <c r="AF193">
        <f t="shared" si="126"/>
        <v>2.8022692278735E-3</v>
      </c>
      <c r="AG193">
        <f t="shared" si="141"/>
        <v>9048.9563000230792</v>
      </c>
      <c r="AH193">
        <f t="shared" si="142"/>
        <v>-767.4471261209726</v>
      </c>
      <c r="AJ193">
        <f t="shared" si="127"/>
        <v>18000</v>
      </c>
      <c r="AK193">
        <f t="shared" si="128"/>
        <v>15509.8858334175</v>
      </c>
      <c r="AL193">
        <v>1</v>
      </c>
      <c r="AM193">
        <f t="shared" si="129"/>
        <v>14.348517570528752</v>
      </c>
      <c r="AN193">
        <f t="shared" si="143"/>
        <v>1162.7219644669003</v>
      </c>
      <c r="AO193">
        <f t="shared" si="144"/>
        <v>-1173.450703375529</v>
      </c>
      <c r="AQ193">
        <f t="shared" si="130"/>
        <v>0.39553832766395064</v>
      </c>
      <c r="AR193">
        <f t="shared" si="131"/>
        <v>-62.890594098568151</v>
      </c>
      <c r="AT193">
        <f t="shared" si="156"/>
        <v>-44685.996658971431</v>
      </c>
      <c r="AU193">
        <f t="shared" si="157"/>
        <v>-569397.79243326886</v>
      </c>
      <c r="AV193">
        <f t="shared" si="145"/>
        <v>-1.649115200164917</v>
      </c>
      <c r="AW193">
        <f t="shared" si="146"/>
        <v>-60254.537156133862</v>
      </c>
      <c r="AX193">
        <f t="shared" si="147"/>
        <v>-78966.579938298135</v>
      </c>
      <c r="AY193">
        <f t="shared" si="155"/>
        <v>-2.2225899571384424</v>
      </c>
      <c r="BA193">
        <f t="shared" si="132"/>
        <v>5.7500453791357691</v>
      </c>
      <c r="BB193">
        <f t="shared" si="148"/>
        <v>15.193425442768229</v>
      </c>
      <c r="BC193">
        <f t="shared" si="149"/>
        <v>0.57347475697352546</v>
      </c>
      <c r="BD193">
        <f t="shared" si="133"/>
        <v>-147.14231673058106</v>
      </c>
      <c r="BF193">
        <f t="shared" si="134"/>
        <v>-10.777588463806449</v>
      </c>
      <c r="BG193">
        <f t="shared" si="135"/>
        <v>-142.51610821008666</v>
      </c>
      <c r="BH193">
        <f t="shared" si="150"/>
        <v>37.483891789913343</v>
      </c>
      <c r="BI193">
        <f t="shared" si="151"/>
        <v>37.483891789913343</v>
      </c>
      <c r="BJ193">
        <f t="shared" si="136"/>
        <v>0</v>
      </c>
      <c r="BK193">
        <f t="shared" si="152"/>
        <v>0</v>
      </c>
      <c r="BM193">
        <f t="shared" si="153"/>
        <v>-25.971013906574676</v>
      </c>
      <c r="BN193">
        <f t="shared" si="137"/>
        <v>-175.37379147950566</v>
      </c>
      <c r="BQ193" s="56">
        <f t="shared" si="154"/>
        <v>32.095386243053369</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1.0018175138008432</v>
      </c>
      <c r="D194">
        <f t="shared" si="108"/>
        <v>6.0245585174724378E-2</v>
      </c>
      <c r="F194">
        <f t="shared" si="109"/>
        <v>3.3045816359522149E-3</v>
      </c>
      <c r="G194">
        <f t="shared" si="110"/>
        <v>2.0741332002961035E-2</v>
      </c>
      <c r="H194">
        <f t="shared" si="111"/>
        <v>-3.120851317997039</v>
      </c>
      <c r="J194">
        <f t="shared" si="112"/>
        <v>15</v>
      </c>
      <c r="M194">
        <f t="shared" si="113"/>
        <v>1.9701295216101752E-2</v>
      </c>
      <c r="N194">
        <f t="shared" si="114"/>
        <v>-1.5707963250000001</v>
      </c>
      <c r="O194">
        <f t="shared" si="115"/>
        <v>25.634801991202924</v>
      </c>
      <c r="P194">
        <f t="shared" si="116"/>
        <v>1.5317769578416114</v>
      </c>
      <c r="Q194">
        <f t="shared" si="117"/>
        <v>14.473347405570005</v>
      </c>
      <c r="R194">
        <f t="shared" si="118"/>
        <v>1.5016487194506221</v>
      </c>
      <c r="S194">
        <f t="shared" si="119"/>
        <v>0.75553466344378406</v>
      </c>
      <c r="T194">
        <f t="shared" si="120"/>
        <v>-0.71432644628149777</v>
      </c>
      <c r="U194">
        <f t="shared" si="121"/>
        <v>0.99895920690525408</v>
      </c>
      <c r="V194">
        <f t="shared" si="122"/>
        <v>-4.5628361499882489E-2</v>
      </c>
      <c r="X194">
        <f t="shared" si="139"/>
        <v>-11.246155104758614</v>
      </c>
      <c r="Y194">
        <f t="shared" si="123"/>
        <v>-135.09950562688738</v>
      </c>
      <c r="Z194">
        <f t="shared" si="140"/>
        <v>44.900494373112622</v>
      </c>
      <c r="AC194">
        <v>1</v>
      </c>
      <c r="AD194">
        <f t="shared" si="124"/>
        <v>25.615289831040005</v>
      </c>
      <c r="AE194">
        <f t="shared" si="125"/>
        <v>-1.2875649001730402E-4</v>
      </c>
      <c r="AF194">
        <f t="shared" si="126"/>
        <v>2.8198935626400001E-3</v>
      </c>
      <c r="AG194">
        <f t="shared" si="141"/>
        <v>9048.7217056763166</v>
      </c>
      <c r="AH194">
        <f t="shared" si="142"/>
        <v>-767.78842813461131</v>
      </c>
      <c r="AJ194">
        <f t="shared" si="127"/>
        <v>18000</v>
      </c>
      <c r="AK194">
        <f t="shared" si="128"/>
        <v>15607.4322852</v>
      </c>
      <c r="AL194">
        <v>1</v>
      </c>
      <c r="AM194">
        <f t="shared" si="129"/>
        <v>14.438759819400001</v>
      </c>
      <c r="AN194">
        <f t="shared" si="143"/>
        <v>1161.7077487307404</v>
      </c>
      <c r="AO194">
        <f t="shared" si="144"/>
        <v>-1166.1868790590472</v>
      </c>
      <c r="AQ194">
        <f t="shared" si="130"/>
        <v>0.39060974180696068</v>
      </c>
      <c r="AR194">
        <f t="shared" si="131"/>
        <v>-62.49755868911371</v>
      </c>
      <c r="AT194">
        <f t="shared" si="156"/>
        <v>-44450.383499027965</v>
      </c>
      <c r="AU194">
        <f t="shared" si="157"/>
        <v>-565822.92150163872</v>
      </c>
      <c r="AV194">
        <f t="shared" si="145"/>
        <v>-1.6491941386263653</v>
      </c>
      <c r="AW194">
        <f t="shared" si="146"/>
        <v>-59348.009867545778</v>
      </c>
      <c r="AX194">
        <f t="shared" si="147"/>
        <v>-78410.836292054955</v>
      </c>
      <c r="AY194">
        <f t="shared" si="155"/>
        <v>-2.2186894879754027</v>
      </c>
      <c r="BA194">
        <f t="shared" si="132"/>
        <v>5.7715611159125464</v>
      </c>
      <c r="BB194">
        <f t="shared" si="148"/>
        <v>15.225865976550292</v>
      </c>
      <c r="BC194">
        <f t="shared" si="149"/>
        <v>0.56949534934903734</v>
      </c>
      <c r="BD194">
        <f t="shared" si="133"/>
        <v>-147.37031999268692</v>
      </c>
      <c r="BF194">
        <f t="shared" si="134"/>
        <v>-10.854206745121328</v>
      </c>
      <c r="BG194">
        <f t="shared" si="135"/>
        <v>-142.73011143732776</v>
      </c>
      <c r="BH194">
        <f t="shared" si="150"/>
        <v>37.269888562672236</v>
      </c>
      <c r="BI194">
        <f t="shared" si="151"/>
        <v>37.269888562672236</v>
      </c>
      <c r="BJ194">
        <f t="shared" si="136"/>
        <v>0</v>
      </c>
      <c r="BK194">
        <f t="shared" si="152"/>
        <v>0</v>
      </c>
      <c r="BM194">
        <f t="shared" si="153"/>
        <v>-26.080072721671623</v>
      </c>
      <c r="BN194">
        <f t="shared" si="137"/>
        <v>-175.35979144464088</v>
      </c>
      <c r="BQ194" s="56">
        <f t="shared" si="154"/>
        <v>32.127826776835427</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1.0018402827883206</v>
      </c>
      <c r="D195">
        <f t="shared" si="108"/>
        <v>6.062120111853362E-2</v>
      </c>
      <c r="F195">
        <f t="shared" si="109"/>
        <v>3.2635327997513289E-3</v>
      </c>
      <c r="G195">
        <f t="shared" si="110"/>
        <v>2.0611692054603621E-2</v>
      </c>
      <c r="H195">
        <f t="shared" si="111"/>
        <v>-3.1209809579453966</v>
      </c>
      <c r="J195">
        <f t="shared" si="112"/>
        <v>15</v>
      </c>
      <c r="M195">
        <f t="shared" si="113"/>
        <v>1.9578926922834038E-2</v>
      </c>
      <c r="N195">
        <f t="shared" si="114"/>
        <v>-1.5707963250000001</v>
      </c>
      <c r="O195">
        <f t="shared" si="115"/>
        <v>25.794776450496286</v>
      </c>
      <c r="P195">
        <f t="shared" si="116"/>
        <v>1.5320190705356007</v>
      </c>
      <c r="Q195">
        <f t="shared" si="117"/>
        <v>14.563375333343238</v>
      </c>
      <c r="R195">
        <f t="shared" si="118"/>
        <v>1.502076852637581</v>
      </c>
      <c r="S195">
        <f t="shared" si="119"/>
        <v>0.75350993095666463</v>
      </c>
      <c r="T195">
        <f t="shared" si="120"/>
        <v>-0.71741164424041415</v>
      </c>
      <c r="U195">
        <f t="shared" si="121"/>
        <v>0.99894617695787435</v>
      </c>
      <c r="V195">
        <f t="shared" si="122"/>
        <v>-4.5913139397300733E-2</v>
      </c>
      <c r="X195">
        <f t="shared" si="139"/>
        <v>-11.324170058582759</v>
      </c>
      <c r="Y195">
        <f t="shared" si="123"/>
        <v>-135.24009537406175</v>
      </c>
      <c r="Z195">
        <f t="shared" si="140"/>
        <v>44.759904625938248</v>
      </c>
      <c r="AC195">
        <v>1</v>
      </c>
      <c r="AD195">
        <f t="shared" si="124"/>
        <v>25.775385392484004</v>
      </c>
      <c r="AE195">
        <f t="shared" si="125"/>
        <v>-1.3037097569291162E-4</v>
      </c>
      <c r="AF195">
        <f t="shared" si="126"/>
        <v>2.8375178974064997E-3</v>
      </c>
      <c r="AG195">
        <f t="shared" si="141"/>
        <v>9048.4856527966404</v>
      </c>
      <c r="AH195">
        <f t="shared" si="142"/>
        <v>-768.1572352691154</v>
      </c>
      <c r="AJ195">
        <f t="shared" si="127"/>
        <v>18000</v>
      </c>
      <c r="AK195">
        <f t="shared" si="128"/>
        <v>15704.978736982501</v>
      </c>
      <c r="AL195">
        <v>1</v>
      </c>
      <c r="AM195">
        <f t="shared" si="129"/>
        <v>14.52900206827125</v>
      </c>
      <c r="AN195">
        <f t="shared" si="143"/>
        <v>1160.7122538634821</v>
      </c>
      <c r="AO195">
        <f t="shared" si="144"/>
        <v>-1159.0120000678176</v>
      </c>
      <c r="AQ195">
        <f t="shared" si="130"/>
        <v>0.38577270272355529</v>
      </c>
      <c r="AR195">
        <f t="shared" si="131"/>
        <v>-62.109405138492399</v>
      </c>
      <c r="AT195">
        <f t="shared" si="156"/>
        <v>-44219.130169559037</v>
      </c>
      <c r="AU195">
        <f t="shared" si="157"/>
        <v>-562292.39539214876</v>
      </c>
      <c r="AV195">
        <f t="shared" si="145"/>
        <v>-1.6492756221986269</v>
      </c>
      <c r="AW195">
        <f t="shared" si="146"/>
        <v>-58458.211980257925</v>
      </c>
      <c r="AX195">
        <f t="shared" si="147"/>
        <v>-77863.301896691308</v>
      </c>
      <c r="AY195">
        <f t="shared" si="155"/>
        <v>-2.2147964666399602</v>
      </c>
      <c r="BA195">
        <f t="shared" si="132"/>
        <v>5.7928933899424893</v>
      </c>
      <c r="BB195">
        <f t="shared" si="148"/>
        <v>15.257910719866404</v>
      </c>
      <c r="BC195">
        <f t="shared" si="149"/>
        <v>0.56552084444133333</v>
      </c>
      <c r="BD195">
        <f t="shared" si="133"/>
        <v>-147.5980423498126</v>
      </c>
      <c r="BF195">
        <f t="shared" si="134"/>
        <v>-10.930534658204413</v>
      </c>
      <c r="BG195">
        <f t="shared" si="135"/>
        <v>-142.94374040803643</v>
      </c>
      <c r="BH195">
        <f t="shared" si="150"/>
        <v>37.056259591963567</v>
      </c>
      <c r="BI195">
        <f t="shared" si="151"/>
        <v>37.056259591963567</v>
      </c>
      <c r="BJ195">
        <f t="shared" si="136"/>
        <v>0</v>
      </c>
      <c r="BK195">
        <f t="shared" si="152"/>
        <v>0</v>
      </c>
      <c r="BM195">
        <f t="shared" si="153"/>
        <v>-26.188445378070817</v>
      </c>
      <c r="BN195">
        <f t="shared" si="137"/>
        <v>-175.34569805822383</v>
      </c>
      <c r="BQ195" s="56">
        <f t="shared" si="154"/>
        <v>32.15987152015154</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1.0018631931163395</v>
      </c>
      <c r="D196">
        <f t="shared" si="108"/>
        <v>6.0996799936371845E-2</v>
      </c>
      <c r="F196">
        <f t="shared" si="109"/>
        <v>3.2232448507799687E-3</v>
      </c>
      <c r="G196">
        <f t="shared" si="110"/>
        <v>2.0483667552774212E-2</v>
      </c>
      <c r="H196">
        <f t="shared" si="111"/>
        <v>-3.1211089824472258</v>
      </c>
      <c r="J196">
        <f t="shared" si="112"/>
        <v>15</v>
      </c>
      <c r="M196">
        <f t="shared" si="113"/>
        <v>1.9458069349236294E-2</v>
      </c>
      <c r="N196">
        <f t="shared" si="114"/>
        <v>-1.5707963250000001</v>
      </c>
      <c r="O196">
        <f t="shared" si="115"/>
        <v>25.954752403202814</v>
      </c>
      <c r="P196">
        <f t="shared" si="116"/>
        <v>1.5322581986487136</v>
      </c>
      <c r="Q196">
        <f t="shared" si="117"/>
        <v>14.65340589775303</v>
      </c>
      <c r="R196">
        <f t="shared" si="118"/>
        <v>1.5024997249984047</v>
      </c>
      <c r="S196">
        <f t="shared" si="119"/>
        <v>0.7514889257767009</v>
      </c>
      <c r="T196">
        <f t="shared" si="120"/>
        <v>-0.72048032152664387</v>
      </c>
      <c r="U196">
        <f t="shared" si="121"/>
        <v>0.99893306634165246</v>
      </c>
      <c r="V196">
        <f t="shared" si="122"/>
        <v>-4.6197909842708045E-2</v>
      </c>
      <c r="X196">
        <f t="shared" si="139"/>
        <v>-11.401856613653065</v>
      </c>
      <c r="Y196">
        <f t="shared" si="123"/>
        <v>-135.38011897944688</v>
      </c>
      <c r="Z196">
        <f t="shared" si="140"/>
        <v>44.619881020553123</v>
      </c>
      <c r="AC196">
        <v>1</v>
      </c>
      <c r="AD196">
        <f t="shared" si="124"/>
        <v>25.935480953928003</v>
      </c>
      <c r="AE196">
        <f t="shared" si="125"/>
        <v>-1.3199552046930181E-4</v>
      </c>
      <c r="AF196">
        <f t="shared" si="126"/>
        <v>2.8551422321730002E-3</v>
      </c>
      <c r="AG196">
        <f t="shared" si="141"/>
        <v>9048.248141613285</v>
      </c>
      <c r="AH196">
        <f t="shared" si="142"/>
        <v>-768.5530332117894</v>
      </c>
      <c r="AJ196">
        <f t="shared" si="127"/>
        <v>18000</v>
      </c>
      <c r="AK196">
        <f t="shared" si="128"/>
        <v>15802.525188765003</v>
      </c>
      <c r="AL196">
        <v>1</v>
      </c>
      <c r="AM196">
        <f t="shared" si="129"/>
        <v>14.619244317142503</v>
      </c>
      <c r="AN196">
        <f t="shared" si="143"/>
        <v>1159.7350226526503</v>
      </c>
      <c r="AO196">
        <f t="shared" si="144"/>
        <v>-1151.9244505408863</v>
      </c>
      <c r="AQ196">
        <f t="shared" si="130"/>
        <v>0.38102495713469231</v>
      </c>
      <c r="AR196">
        <f t="shared" si="131"/>
        <v>-61.726043055820156</v>
      </c>
      <c r="AT196">
        <f t="shared" si="156"/>
        <v>-43992.129258409826</v>
      </c>
      <c r="AU196">
        <f t="shared" si="157"/>
        <v>-558805.39225550159</v>
      </c>
      <c r="AV196">
        <f t="shared" si="145"/>
        <v>-1.6493596036790066</v>
      </c>
      <c r="AW196">
        <f t="shared" si="146"/>
        <v>-57584.735308617659</v>
      </c>
      <c r="AX196">
        <f t="shared" si="147"/>
        <v>-77323.794042141686</v>
      </c>
      <c r="AY196">
        <f t="shared" si="155"/>
        <v>-2.2109109886549492</v>
      </c>
      <c r="BA196">
        <f t="shared" si="132"/>
        <v>5.8140428270572828</v>
      </c>
      <c r="BB196">
        <f t="shared" si="148"/>
        <v>15.289564530408683</v>
      </c>
      <c r="BC196">
        <f t="shared" si="149"/>
        <v>0.56155138497594259</v>
      </c>
      <c r="BD196">
        <f t="shared" si="133"/>
        <v>-147.82547562438762</v>
      </c>
      <c r="BF196">
        <f t="shared" si="134"/>
        <v>-11.006575905686937</v>
      </c>
      <c r="BG196">
        <f t="shared" si="135"/>
        <v>-143.15698871917209</v>
      </c>
      <c r="BH196">
        <f t="shared" si="150"/>
        <v>36.843011280827909</v>
      </c>
      <c r="BI196">
        <f t="shared" si="151"/>
        <v>36.843011280827909</v>
      </c>
      <c r="BJ196">
        <f t="shared" si="136"/>
        <v>0</v>
      </c>
      <c r="BK196">
        <f t="shared" si="152"/>
        <v>0</v>
      </c>
      <c r="BM196">
        <f t="shared" si="153"/>
        <v>-26.296140436095623</v>
      </c>
      <c r="BN196">
        <f t="shared" si="137"/>
        <v>-175.33151309478447</v>
      </c>
      <c r="BQ196" s="56">
        <f t="shared" si="154"/>
        <v>32.191525330693821</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1.0018862447752035</v>
      </c>
      <c r="D197">
        <f t="shared" si="108"/>
        <v>6.1372381523442772E-2</v>
      </c>
      <c r="F197">
        <f t="shared" si="109"/>
        <v>3.1836990809542328E-3</v>
      </c>
      <c r="G197">
        <f t="shared" si="110"/>
        <v>2.0357228399965305E-2</v>
      </c>
      <c r="H197">
        <f t="shared" si="111"/>
        <v>-3.1212354216000349</v>
      </c>
      <c r="J197">
        <f t="shared" si="112"/>
        <v>15</v>
      </c>
      <c r="M197">
        <f t="shared" si="113"/>
        <v>1.9338694690652025E-2</v>
      </c>
      <c r="N197">
        <f t="shared" si="114"/>
        <v>-1.5707963250000001</v>
      </c>
      <c r="O197">
        <f t="shared" si="115"/>
        <v>26.114729821877056</v>
      </c>
      <c r="P197">
        <f t="shared" si="116"/>
        <v>1.5324943970034897</v>
      </c>
      <c r="Q197">
        <f t="shared" si="117"/>
        <v>14.743439050497649</v>
      </c>
      <c r="R197">
        <f t="shared" si="118"/>
        <v>1.5029174327586647</v>
      </c>
      <c r="S197">
        <f t="shared" si="119"/>
        <v>0.74947173172282455</v>
      </c>
      <c r="T197">
        <f t="shared" si="120"/>
        <v>-0.72353255315191756</v>
      </c>
      <c r="U197">
        <f t="shared" si="121"/>
        <v>0.99891987506614388</v>
      </c>
      <c r="V197">
        <f t="shared" si="122"/>
        <v>-4.6482672790212259E-2</v>
      </c>
      <c r="X197">
        <f t="shared" si="139"/>
        <v>-11.479218216497642</v>
      </c>
      <c r="Y197">
        <f t="shared" si="123"/>
        <v>-135.51957381431427</v>
      </c>
      <c r="Z197">
        <f t="shared" si="140"/>
        <v>44.480426185685729</v>
      </c>
      <c r="AC197">
        <v>1</v>
      </c>
      <c r="AD197">
        <f t="shared" si="124"/>
        <v>26.095576515372002</v>
      </c>
      <c r="AE197">
        <f t="shared" si="125"/>
        <v>-1.3363012434647461E-4</v>
      </c>
      <c r="AF197">
        <f t="shared" si="126"/>
        <v>2.8727665669394998E-3</v>
      </c>
      <c r="AG197">
        <f t="shared" si="141"/>
        <v>9048.0091723568949</v>
      </c>
      <c r="AH197">
        <f t="shared" si="142"/>
        <v>-768.97532024105374</v>
      </c>
      <c r="AJ197">
        <f t="shared" si="127"/>
        <v>18000</v>
      </c>
      <c r="AK197">
        <f t="shared" si="128"/>
        <v>15900.071640547503</v>
      </c>
      <c r="AL197">
        <v>1</v>
      </c>
      <c r="AM197">
        <f t="shared" si="129"/>
        <v>14.709486566013751</v>
      </c>
      <c r="AN197">
        <f t="shared" si="143"/>
        <v>1158.775611737434</v>
      </c>
      <c r="AO197">
        <f t="shared" si="144"/>
        <v>-1144.9226533286478</v>
      </c>
      <c r="AQ197">
        <f t="shared" si="130"/>
        <v>0.37636432066240122</v>
      </c>
      <c r="AR197">
        <f t="shared" si="131"/>
        <v>-61.3473842679714</v>
      </c>
      <c r="AT197">
        <f t="shared" si="156"/>
        <v>-43769.276637913004</v>
      </c>
      <c r="AU197">
        <f t="shared" si="157"/>
        <v>-555361.11043071689</v>
      </c>
      <c r="AV197">
        <f t="shared" si="145"/>
        <v>-1.6494460370186399</v>
      </c>
      <c r="AW197">
        <f t="shared" si="146"/>
        <v>-56727.184020799883</v>
      </c>
      <c r="AX197">
        <f t="shared" si="147"/>
        <v>-76792.135425695757</v>
      </c>
      <c r="AY197">
        <f t="shared" si="155"/>
        <v>-2.2070331462484241</v>
      </c>
      <c r="BA197">
        <f t="shared" si="132"/>
        <v>5.8350100631287631</v>
      </c>
      <c r="BB197">
        <f t="shared" si="148"/>
        <v>15.320832187430774</v>
      </c>
      <c r="BC197">
        <f t="shared" si="149"/>
        <v>0.55758710922978416</v>
      </c>
      <c r="BD197">
        <f t="shared" si="133"/>
        <v>-148.05261189372811</v>
      </c>
      <c r="BF197">
        <f t="shared" si="134"/>
        <v>-11.082334108696468</v>
      </c>
      <c r="BG197">
        <f t="shared" si="135"/>
        <v>-143.36985017851546</v>
      </c>
      <c r="BH197">
        <f t="shared" si="150"/>
        <v>36.630149821484537</v>
      </c>
      <c r="BI197">
        <f t="shared" si="151"/>
        <v>36.630149821484537</v>
      </c>
      <c r="BJ197">
        <f t="shared" si="136"/>
        <v>0</v>
      </c>
      <c r="BK197">
        <f t="shared" si="152"/>
        <v>0</v>
      </c>
      <c r="BM197">
        <f t="shared" si="153"/>
        <v>-26.403166296127246</v>
      </c>
      <c r="BN197">
        <f t="shared" si="137"/>
        <v>-175.31723828478738</v>
      </c>
      <c r="BQ197" s="56">
        <f t="shared" si="154"/>
        <v>32.222792987715913</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1.0019094377551578</v>
      </c>
      <c r="D198">
        <f t="shared" si="108"/>
        <v>6.1747945774979163E-2</v>
      </c>
      <c r="F198">
        <f t="shared" si="109"/>
        <v>3.1448773542029026E-3</v>
      </c>
      <c r="G198">
        <f t="shared" si="110"/>
        <v>2.0232345243856562E-2</v>
      </c>
      <c r="H198">
        <f t="shared" si="111"/>
        <v>-3.1213603047561436</v>
      </c>
      <c r="J198">
        <f t="shared" si="112"/>
        <v>15</v>
      </c>
      <c r="M198">
        <f t="shared" si="113"/>
        <v>1.9220775820587073E-2</v>
      </c>
      <c r="N198">
        <f t="shared" si="114"/>
        <v>-1.5707963250000001</v>
      </c>
      <c r="O198">
        <f t="shared" si="115"/>
        <v>26.274708679741732</v>
      </c>
      <c r="P198">
        <f t="shared" si="116"/>
        <v>1.5327277190886017</v>
      </c>
      <c r="Q198">
        <f t="shared" si="117"/>
        <v>14.833474744446676</v>
      </c>
      <c r="R198">
        <f t="shared" si="118"/>
        <v>1.5033300698149774</v>
      </c>
      <c r="S198">
        <f t="shared" si="119"/>
        <v>0.74745843048874583</v>
      </c>
      <c r="T198">
        <f t="shared" si="120"/>
        <v>-0.72656841455181986</v>
      </c>
      <c r="U198">
        <f t="shared" si="121"/>
        <v>0.99890660314096191</v>
      </c>
      <c r="V198">
        <f t="shared" si="122"/>
        <v>-4.6767428193928519E-2</v>
      </c>
      <c r="X198">
        <f t="shared" si="139"/>
        <v>-11.556258242600846</v>
      </c>
      <c r="Y198">
        <f t="shared" si="123"/>
        <v>-135.65845744138724</v>
      </c>
      <c r="Z198">
        <f t="shared" si="140"/>
        <v>44.341542558612758</v>
      </c>
      <c r="AC198">
        <v>1</v>
      </c>
      <c r="AD198">
        <f t="shared" si="124"/>
        <v>26.255672076816005</v>
      </c>
      <c r="AE198">
        <f t="shared" si="125"/>
        <v>-1.3527478732443002E-4</v>
      </c>
      <c r="AF198">
        <f t="shared" si="126"/>
        <v>2.8903909017059999E-3</v>
      </c>
      <c r="AG198">
        <f t="shared" si="141"/>
        <v>9047.7687452595019</v>
      </c>
      <c r="AH198">
        <f t="shared" si="142"/>
        <v>-769.42360684257892</v>
      </c>
      <c r="AJ198">
        <f t="shared" si="127"/>
        <v>18000</v>
      </c>
      <c r="AK198">
        <f t="shared" si="128"/>
        <v>15997.61809233</v>
      </c>
      <c r="AL198">
        <v>1</v>
      </c>
      <c r="AM198">
        <f t="shared" si="129"/>
        <v>14.799728814885</v>
      </c>
      <c r="AN198">
        <f t="shared" si="143"/>
        <v>1157.833591108915</v>
      </c>
      <c r="AO198">
        <f t="shared" si="144"/>
        <v>-1138.0050688463884</v>
      </c>
      <c r="AQ198">
        <f t="shared" si="130"/>
        <v>0.37178867531694987</v>
      </c>
      <c r="AR198">
        <f t="shared" si="131"/>
        <v>-60.973342751979771</v>
      </c>
      <c r="AT198">
        <f t="shared" si="156"/>
        <v>-43550.47134510296</v>
      </c>
      <c r="AU198">
        <f t="shared" si="157"/>
        <v>-551958.76782890316</v>
      </c>
      <c r="AV198">
        <f t="shared" si="145"/>
        <v>-1.6495348772874379</v>
      </c>
      <c r="AW198">
        <f t="shared" si="146"/>
        <v>-55885.174193606465</v>
      </c>
      <c r="AX198">
        <f t="shared" si="147"/>
        <v>-76268.153954018664</v>
      </c>
      <c r="AY198">
        <f t="shared" si="155"/>
        <v>-2.203163028445525</v>
      </c>
      <c r="BA198">
        <f t="shared" si="132"/>
        <v>5.8557957437727763</v>
      </c>
      <c r="BB198">
        <f t="shared" si="148"/>
        <v>15.351718393453901</v>
      </c>
      <c r="BC198">
        <f t="shared" si="149"/>
        <v>0.55362815115808717</v>
      </c>
      <c r="BD198">
        <f t="shared" si="133"/>
        <v>-148.2794434827648</v>
      </c>
      <c r="BF198">
        <f t="shared" si="134"/>
        <v>-11.157812809121964</v>
      </c>
      <c r="BG198">
        <f t="shared" si="135"/>
        <v>-143.58231879876402</v>
      </c>
      <c r="BH198">
        <f t="shared" si="150"/>
        <v>36.417681201235979</v>
      </c>
      <c r="BI198">
        <f t="shared" si="151"/>
        <v>36.417681201235979</v>
      </c>
      <c r="BJ198">
        <f t="shared" si="136"/>
        <v>0</v>
      </c>
      <c r="BK198">
        <f t="shared" si="152"/>
        <v>0</v>
      </c>
      <c r="BM198">
        <f t="shared" si="153"/>
        <v>-26.509531202575864</v>
      </c>
      <c r="BN198">
        <f t="shared" si="137"/>
        <v>-175.30287531599922</v>
      </c>
      <c r="BQ198" s="56">
        <f t="shared" si="154"/>
        <v>32.253679193739039</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1.0019327720463886</v>
      </c>
      <c r="D199">
        <f t="shared" si="108"/>
        <v>6.2123492586243015E-2</v>
      </c>
      <c r="F199">
        <f t="shared" si="109"/>
        <v>3.1067620855876241E-3</v>
      </c>
      <c r="G199">
        <f t="shared" si="110"/>
        <v>2.0108989454330629E-2</v>
      </c>
      <c r="H199">
        <f t="shared" si="111"/>
        <v>-3.1214836605456697</v>
      </c>
      <c r="J199">
        <f t="shared" si="112"/>
        <v>15</v>
      </c>
      <c r="M199">
        <f t="shared" si="113"/>
        <v>1.9104286270159272E-2</v>
      </c>
      <c r="N199">
        <f t="shared" si="114"/>
        <v>-1.5707963250000001</v>
      </c>
      <c r="O199">
        <f t="shared" si="115"/>
        <v>26.434688950667539</v>
      </c>
      <c r="P199">
        <f t="shared" si="116"/>
        <v>1.53295821709916</v>
      </c>
      <c r="Q199">
        <f t="shared" si="117"/>
        <v>14.923512933605762</v>
      </c>
      <c r="R199">
        <f t="shared" si="118"/>
        <v>1.5037377278049324</v>
      </c>
      <c r="S199">
        <f t="shared" si="119"/>
        <v>0.74544910167238521</v>
      </c>
      <c r="T199">
        <f t="shared" si="120"/>
        <v>-0.72958798156196003</v>
      </c>
      <c r="U199">
        <f t="shared" si="121"/>
        <v>0.99889325057577771</v>
      </c>
      <c r="V199">
        <f t="shared" si="122"/>
        <v>-4.7052176007979292E-2</v>
      </c>
      <c r="X199">
        <f t="shared" si="139"/>
        <v>-11.632979998472869</v>
      </c>
      <c r="Y199">
        <f t="shared" si="123"/>
        <v>-135.79676760847693</v>
      </c>
      <c r="Z199">
        <f t="shared" si="140"/>
        <v>44.203232391523073</v>
      </c>
      <c r="AC199">
        <v>1</v>
      </c>
      <c r="AD199">
        <f t="shared" si="124"/>
        <v>26.415767638260004</v>
      </c>
      <c r="AE199">
        <f t="shared" si="125"/>
        <v>-1.3692950940316805E-4</v>
      </c>
      <c r="AF199">
        <f t="shared" si="126"/>
        <v>2.9080152364724999E-3</v>
      </c>
      <c r="AG199">
        <f t="shared" si="141"/>
        <v>9047.5268605545443</v>
      </c>
      <c r="AH199">
        <f t="shared" si="142"/>
        <v>-769.89741533938172</v>
      </c>
      <c r="AJ199">
        <f t="shared" si="127"/>
        <v>18000</v>
      </c>
      <c r="AK199">
        <f t="shared" si="128"/>
        <v>16095.164544112502</v>
      </c>
      <c r="AL199">
        <v>1</v>
      </c>
      <c r="AM199">
        <f t="shared" si="129"/>
        <v>14.889971063756251</v>
      </c>
      <c r="AN199">
        <f t="shared" si="143"/>
        <v>1156.9085436311775</v>
      </c>
      <c r="AO199">
        <f t="shared" si="144"/>
        <v>-1131.1701939681179</v>
      </c>
      <c r="AQ199">
        <f t="shared" si="130"/>
        <v>0.36729596709028134</v>
      </c>
      <c r="AR199">
        <f t="shared" si="131"/>
        <v>-60.603834569896421</v>
      </c>
      <c r="AT199">
        <f t="shared" si="156"/>
        <v>-43335.615466996045</v>
      </c>
      <c r="AU199">
        <f t="shared" si="157"/>
        <v>-548597.60133946931</v>
      </c>
      <c r="AV199">
        <f t="shared" si="145"/>
        <v>-1.649626080640302</v>
      </c>
      <c r="AW199">
        <f t="shared" si="146"/>
        <v>-55058.333385839702</v>
      </c>
      <c r="AX199">
        <f t="shared" si="147"/>
        <v>-75751.682553745966</v>
      </c>
      <c r="AY199">
        <f t="shared" si="155"/>
        <v>-2.1993007211573996</v>
      </c>
      <c r="BA199">
        <f t="shared" si="132"/>
        <v>5.8764005240572157</v>
      </c>
      <c r="BB199">
        <f t="shared" si="148"/>
        <v>15.38222777592426</v>
      </c>
      <c r="BC199">
        <f t="shared" si="149"/>
        <v>0.54967464051709758</v>
      </c>
      <c r="BD199">
        <f t="shared" si="133"/>
        <v>-148.5059629570124</v>
      </c>
      <c r="BF199">
        <f t="shared" si="134"/>
        <v>-11.233015471804727</v>
      </c>
      <c r="BG199">
        <f t="shared" si="135"/>
        <v>-143.79438879181845</v>
      </c>
      <c r="BH199">
        <f t="shared" si="150"/>
        <v>36.205611208181551</v>
      </c>
      <c r="BI199">
        <f t="shared" si="151"/>
        <v>36.205611208181551</v>
      </c>
      <c r="BJ199">
        <f t="shared" si="136"/>
        <v>0</v>
      </c>
      <c r="BK199">
        <f t="shared" si="152"/>
        <v>0</v>
      </c>
      <c r="BM199">
        <f t="shared" si="153"/>
        <v>-26.615243247728987</v>
      </c>
      <c r="BN199">
        <f t="shared" si="137"/>
        <v>-175.28842583480602</v>
      </c>
      <c r="BQ199" s="56">
        <f t="shared" si="154"/>
        <v>32.284188576209395</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1.0019562476390227</v>
      </c>
      <c r="D200">
        <f t="shared" si="108"/>
        <v>6.2499021852525753E-2</v>
      </c>
      <c r="F200">
        <f t="shared" si="109"/>
        <v>3.0693362213077336E-3</v>
      </c>
      <c r="G200">
        <f t="shared" si="110"/>
        <v>1.9987133101336693E-2</v>
      </c>
      <c r="H200">
        <f t="shared" si="111"/>
        <v>-3.1216055168986636</v>
      </c>
      <c r="J200">
        <f t="shared" si="112"/>
        <v>15</v>
      </c>
      <c r="M200">
        <f t="shared" si="113"/>
        <v>1.8989200208290841E-2</v>
      </c>
      <c r="N200">
        <f t="shared" si="114"/>
        <v>-1.5707963250000001</v>
      </c>
      <c r="O200">
        <f t="shared" si="115"/>
        <v>26.59467060915366</v>
      </c>
      <c r="P200">
        <f t="shared" si="116"/>
        <v>1.5331859419755609</v>
      </c>
      <c r="Q200">
        <f t="shared" si="117"/>
        <v>15.013553573082628</v>
      </c>
      <c r="R200">
        <f t="shared" si="118"/>
        <v>1.5041404961745219</v>
      </c>
      <c r="S200">
        <f t="shared" si="119"/>
        <v>0.74344382280529886</v>
      </c>
      <c r="T200">
        <f t="shared" si="120"/>
        <v>-0.73259133039464441</v>
      </c>
      <c r="U200">
        <f t="shared" si="121"/>
        <v>0.99887981738032094</v>
      </c>
      <c r="V200">
        <f t="shared" si="122"/>
        <v>-4.7336916186494389E-2</v>
      </c>
      <c r="X200">
        <f t="shared" si="139"/>
        <v>-11.709386723648009</v>
      </c>
      <c r="Y200">
        <f t="shared" si="123"/>
        <v>-135.93450224232438</v>
      </c>
      <c r="Z200">
        <f t="shared" si="140"/>
        <v>44.065497757675615</v>
      </c>
      <c r="AC200">
        <v>1</v>
      </c>
      <c r="AD200">
        <f t="shared" si="124"/>
        <v>26.575863199704003</v>
      </c>
      <c r="AE200">
        <f t="shared" si="125"/>
        <v>-1.3859429058268866E-4</v>
      </c>
      <c r="AF200">
        <f t="shared" si="126"/>
        <v>2.925639571239E-3</v>
      </c>
      <c r="AG200">
        <f t="shared" si="141"/>
        <v>9047.2835184768446</v>
      </c>
      <c r="AH200">
        <f t="shared" si="142"/>
        <v>-770.39627953529111</v>
      </c>
      <c r="AJ200">
        <f t="shared" si="127"/>
        <v>18000</v>
      </c>
      <c r="AK200">
        <f t="shared" si="128"/>
        <v>16192.710995895002</v>
      </c>
      <c r="AL200">
        <v>1</v>
      </c>
      <c r="AM200">
        <f t="shared" si="129"/>
        <v>14.9802133126275</v>
      </c>
      <c r="AN200">
        <f t="shared" si="143"/>
        <v>1156.0000645823027</v>
      </c>
      <c r="AO200">
        <f t="shared" si="144"/>
        <v>-1124.4165609590571</v>
      </c>
      <c r="AQ200">
        <f t="shared" si="130"/>
        <v>0.36288420365061508</v>
      </c>
      <c r="AR200">
        <f t="shared" si="131"/>
        <v>-60.238777806002105</v>
      </c>
      <c r="AT200">
        <f t="shared" si="156"/>
        <v>-43124.614030693287</v>
      </c>
      <c r="AU200">
        <f t="shared" si="157"/>
        <v>-545276.8662578261</v>
      </c>
      <c r="AV200">
        <f t="shared" si="145"/>
        <v>-1.6497196042845563</v>
      </c>
      <c r="AW200">
        <f t="shared" si="146"/>
        <v>-54246.300229370907</v>
      </c>
      <c r="AX200">
        <f t="shared" si="147"/>
        <v>-75242.558990226215</v>
      </c>
      <c r="AY200">
        <f t="shared" si="155"/>
        <v>-2.1954463072672783</v>
      </c>
      <c r="BA200">
        <f t="shared" si="132"/>
        <v>5.8968250682142127</v>
      </c>
      <c r="BB200">
        <f t="shared" si="148"/>
        <v>15.412364888823438</v>
      </c>
      <c r="BC200">
        <f t="shared" si="149"/>
        <v>0.54572670298272197</v>
      </c>
      <c r="BD200">
        <f t="shared" si="133"/>
        <v>-148.73216311577187</v>
      </c>
      <c r="BF200">
        <f t="shared" si="134"/>
        <v>-11.307945486658026</v>
      </c>
      <c r="BG200">
        <f t="shared" si="135"/>
        <v>-144.00605456325306</v>
      </c>
      <c r="BH200">
        <f t="shared" si="150"/>
        <v>35.993945436746941</v>
      </c>
      <c r="BI200">
        <f t="shared" si="151"/>
        <v>35.993945436746941</v>
      </c>
      <c r="BJ200">
        <f t="shared" si="136"/>
        <v>0</v>
      </c>
      <c r="BK200">
        <f t="shared" si="152"/>
        <v>0</v>
      </c>
      <c r="BM200">
        <f t="shared" si="153"/>
        <v>-26.720310375481464</v>
      </c>
      <c r="BN200">
        <f t="shared" si="137"/>
        <v>-175.27389144748119</v>
      </c>
      <c r="BQ200" s="56">
        <f t="shared" si="154"/>
        <v>32.314325689108571</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1.0019798645231281</v>
      </c>
      <c r="D201">
        <f t="shared" ref="D201:D264" si="160">ATAN(A201/Fesr)</f>
        <v>6.2874533469148369E-2</v>
      </c>
      <c r="F201">
        <f t="shared" ref="F201:F264" si="161">(Ro/(Ro+Rdcr))/SQRT((A201/(Q*Fo))^2+(1-(A201^2/Fo^2))^2)</f>
        <v>3.0325832195470942E-3</v>
      </c>
      <c r="G201">
        <f t="shared" ref="G201:G264" si="162">-ATAN(A201*Fo/(Q*(Fo^2-A201^2)))</f>
        <v>1.9866748933565461E-2</v>
      </c>
      <c r="H201">
        <f t="shared" ref="H201:H264" si="163">IF(G201&gt;0,G201-Pi,G201)</f>
        <v>-3.1217259010664349</v>
      </c>
      <c r="J201">
        <f t="shared" ref="J201:J264" si="164">Vin/Vramp</f>
        <v>15</v>
      </c>
      <c r="M201">
        <f t="shared" ref="M201:M264" si="165">1/(2*Pi*_Rfb1*(Cc1ea_u+Cc2ea_u)*A201)</f>
        <v>1.8875492422612456E-2</v>
      </c>
      <c r="N201">
        <f t="shared" ref="N201:N264" si="166">-Pi/2</f>
        <v>-1.5707963250000001</v>
      </c>
      <c r="O201">
        <f t="shared" ref="O201:O264" si="167">SQRT(1+(A201/Fz1_u)^2)</f>
        <v>26.754653630309001</v>
      </c>
      <c r="P201">
        <f t="shared" ref="P201:P264" si="168">ATAN2(Fz1_u,A201)</f>
        <v>1.5334109434409482</v>
      </c>
      <c r="Q201">
        <f t="shared" ref="Q201:Q264" si="169">SQRT(1+(A201/Fz2_u)^2)</f>
        <v>15.103596619054304</v>
      </c>
      <c r="R201">
        <f t="shared" ref="R201:R264" si="170">ATAN2(Fz2_u,A201)</f>
        <v>1.5045384622431721</v>
      </c>
      <c r="S201">
        <f t="shared" ref="S201:S264" si="171">1/SQRT(1+(A201/Fp1_u)^2)</f>
        <v>0.74144266938208181</v>
      </c>
      <c r="T201">
        <f t="shared" ref="T201:T264" si="172">-ATAN2(Fp1_u,A201)</f>
        <v>-0.7355785376160463</v>
      </c>
      <c r="U201">
        <f t="shared" ref="U201:U264" si="173">1/SQRT(1+(A201/Fp2_u)^2)</f>
        <v>0.99886630356437922</v>
      </c>
      <c r="V201">
        <f t="shared" ref="V201:V264" si="174">-ATAN2(Fp2_u,A201)</f>
        <v>-4.7621648683611059E-2</v>
      </c>
      <c r="X201">
        <f t="shared" si="139"/>
        <v>-11.785481592614332</v>
      </c>
      <c r="Y201">
        <f t="shared" ref="Y201:Y264" si="175">(180/Pi)*(D201+H201+N201+P201+R201+T201+V201)</f>
        <v>-136.0716594426423</v>
      </c>
      <c r="Z201">
        <f t="shared" si="140"/>
        <v>43.9283405573577</v>
      </c>
      <c r="AC201">
        <v>1</v>
      </c>
      <c r="AD201">
        <f t="shared" ref="AD201:AD264" si="176">Rcea1_u*Cc1ea_u*A201*2*Pi</f>
        <v>26.735958761148002</v>
      </c>
      <c r="AE201">
        <f t="shared" ref="AE201:AE264" si="177">-Rcea1_u*Cc1ea_u*Cc2ea_u*(A201*2*Pi)^2</f>
        <v>-1.4026913086299188E-4</v>
      </c>
      <c r="AF201">
        <f t="shared" ref="AF201:AF264" si="178">(Cc2ea_u+Cc1ea_u)*A201*2*Pi</f>
        <v>2.9432639060055E-3</v>
      </c>
      <c r="AG201">
        <f t="shared" si="141"/>
        <v>9047.0387192626313</v>
      </c>
      <c r="AH201">
        <f t="shared" si="142"/>
        <v>-770.91974437122212</v>
      </c>
      <c r="AJ201">
        <f t="shared" ref="AJ201:AJ264" si="179">_Rfb1</f>
        <v>18000</v>
      </c>
      <c r="AK201">
        <f t="shared" ref="AK201:AK264" si="180">_Rfb1*Rcea2_u*Cc3ea_u*A201*2*Pi</f>
        <v>16290.257447677503</v>
      </c>
      <c r="AL201">
        <v>1</v>
      </c>
      <c r="AM201">
        <f t="shared" ref="AM201:AM264" si="181">(_Rfb1+Rcea2_u)*Cc3ea_u*A201*2*Pi</f>
        <v>15.070455561498752</v>
      </c>
      <c r="AN201">
        <f t="shared" si="143"/>
        <v>1155.1077612143201</v>
      </c>
      <c r="AO201">
        <f t="shared" si="144"/>
        <v>-1117.7427364452187</v>
      </c>
      <c r="AQ201">
        <f t="shared" ref="AQ201:AQ264" si="182">Eadcg/(1+(Eadcg*A201/GBP)^2)</f>
        <v>0.35855145213338113</v>
      </c>
      <c r="AR201">
        <f t="shared" ref="AR201:AR264" si="183">-(A201*Eadcg*Eadcg/GBP)/(1+(Eadcg*A201/GBP)^2)</f>
        <v>-59.878092506274648</v>
      </c>
      <c r="AT201">
        <f t="shared" si="156"/>
        <v>-42917.374898075097</v>
      </c>
      <c r="AU201">
        <f t="shared" si="157"/>
        <v>-541995.83573367889</v>
      </c>
      <c r="AV201">
        <f t="shared" si="145"/>
        <v>-1.6498154064485429</v>
      </c>
      <c r="AW201">
        <f t="shared" si="146"/>
        <v>-53448.724037071479</v>
      </c>
      <c r="AX201">
        <f t="shared" si="147"/>
        <v>-74740.625694009592</v>
      </c>
      <c r="AY201">
        <f t="shared" si="155"/>
        <v>-2.1915998667138337</v>
      </c>
      <c r="BA201">
        <f t="shared" ref="BA201:BA264" si="184">SQRT(AT201^2+AU201^2)/SQRT(AW201^2+AX201^2)</f>
        <v>5.9170700493564912</v>
      </c>
      <c r="BB201">
        <f t="shared" si="148"/>
        <v>15.442134214233523</v>
      </c>
      <c r="BC201">
        <f t="shared" si="149"/>
        <v>0.54178446026529081</v>
      </c>
      <c r="BD201">
        <f t="shared" ref="BD201:BD264" si="185">BC201*180/Pi-180</f>
        <v>-148.95803698555497</v>
      </c>
      <c r="BF201">
        <f t="shared" ref="BF201:BF264" si="186">20*LOG(BA201*J201*F201*C201)</f>
        <v>-11.382606170718109</v>
      </c>
      <c r="BG201">
        <f t="shared" ref="BG201:BG264" si="187">(180/Pi)*(D201+H201+BC201)</f>
        <v>-144.21731070696234</v>
      </c>
      <c r="BH201">
        <f t="shared" si="150"/>
        <v>35.782689293037663</v>
      </c>
      <c r="BI201">
        <f t="shared" si="151"/>
        <v>35.782689293037663</v>
      </c>
      <c r="BJ201">
        <f t="shared" ref="BJ201:BJ264" si="188">SUM((BF202&lt;0)*(BF201&gt;0))*A201</f>
        <v>0</v>
      </c>
      <c r="BK201">
        <f t="shared" si="152"/>
        <v>0</v>
      </c>
      <c r="BM201">
        <f t="shared" si="153"/>
        <v>-26.824740384951632</v>
      </c>
      <c r="BN201">
        <f t="shared" ref="BN201:BN264" si="189">(H201+D201)*180/Pi</f>
        <v>-175.25927372140737</v>
      </c>
      <c r="BQ201" s="56">
        <f t="shared" si="154"/>
        <v>32.344095014518658</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1.0020036226887148</v>
      </c>
      <c r="D202">
        <f t="shared" si="160"/>
        <v>6.3250027331461567E-2</v>
      </c>
      <c r="F202">
        <f t="shared" si="161"/>
        <v>2.9964870321226356E-3</v>
      </c>
      <c r="G202">
        <f t="shared" si="162"/>
        <v>1.9747810357900814E-2</v>
      </c>
      <c r="H202">
        <f t="shared" si="163"/>
        <v>-3.1218448396420992</v>
      </c>
      <c r="J202">
        <f t="shared" si="164"/>
        <v>15</v>
      </c>
      <c r="M202">
        <f t="shared" si="165"/>
        <v>1.8763138301049285E-2</v>
      </c>
      <c r="N202">
        <f t="shared" si="166"/>
        <v>-1.5707963250000001</v>
      </c>
      <c r="O202">
        <f t="shared" si="167"/>
        <v>26.91463798983408</v>
      </c>
      <c r="P202">
        <f t="shared" si="168"/>
        <v>1.5336332700373385</v>
      </c>
      <c r="Q202">
        <f t="shared" si="169"/>
        <v>15.193642028735498</v>
      </c>
      <c r="R202">
        <f t="shared" si="170"/>
        <v>1.5049317112664764</v>
      </c>
      <c r="S202">
        <f t="shared" si="171"/>
        <v>0.73944571488973143</v>
      </c>
      <c r="T202">
        <f t="shared" si="172"/>
        <v>-0.73854968012386835</v>
      </c>
      <c r="U202">
        <f t="shared" si="173"/>
        <v>0.998852709137798</v>
      </c>
      <c r="V202">
        <f t="shared" si="174"/>
        <v>-4.790637345347401E-2</v>
      </c>
      <c r="X202">
        <f t="shared" ref="X202:X265" si="192">20*LOG(C202*J202*O202*Q202*F202*M202*S202*U202)</f>
        <v>-11.861267716677499</v>
      </c>
      <c r="Y202">
        <f t="shared" si="175"/>
        <v>-136.20823747634807</v>
      </c>
      <c r="Z202">
        <f t="shared" ref="Z202:Z265" si="193">Y202+180</f>
        <v>43.791762523651926</v>
      </c>
      <c r="AC202">
        <v>1</v>
      </c>
      <c r="AD202">
        <f t="shared" si="176"/>
        <v>26.896054322592001</v>
      </c>
      <c r="AE202">
        <f t="shared" si="177"/>
        <v>-1.4195403024407769E-4</v>
      </c>
      <c r="AF202">
        <f t="shared" si="178"/>
        <v>2.9608882407719996E-3</v>
      </c>
      <c r="AG202">
        <f t="shared" ref="AG202:AG265" si="194">AC202*AE202/(AE202^2+AF202^2)+AD202*AF202/(AE202^2+AF202^2)</f>
        <v>9046.792463149528</v>
      </c>
      <c r="AH202">
        <f t="shared" ref="AH202:AH265" si="195">AD202*AE202/(AE202^2+AF202^2)-AC202*AF202/(AE202^2+AF202^2)</f>
        <v>-771.46736559372789</v>
      </c>
      <c r="AJ202">
        <f t="shared" si="179"/>
        <v>18000</v>
      </c>
      <c r="AK202">
        <f t="shared" si="180"/>
        <v>16387.803899460003</v>
      </c>
      <c r="AL202">
        <v>1</v>
      </c>
      <c r="AM202">
        <f t="shared" si="181"/>
        <v>15.160697810370001</v>
      </c>
      <c r="AN202">
        <f t="shared" ref="AN202:AN265" si="196">AJ202*AL202/(AL202^2+AM202^2)+AK202*AM202/(AL202^2+AM202^2)</f>
        <v>1154.2312523312237</v>
      </c>
      <c r="AO202">
        <f t="shared" ref="AO202:AO265" si="197">AK202*AL202/(AL202^2+AM202^2)-AJ202*AM202/(AL202^2+AM202^2)</f>
        <v>-1111.1473204186009</v>
      </c>
      <c r="AQ202">
        <f t="shared" si="182"/>
        <v>0.35429583702391498</v>
      </c>
      <c r="AR202">
        <f t="shared" si="183"/>
        <v>-59.521700620017718</v>
      </c>
      <c r="AT202">
        <f t="shared" si="156"/>
        <v>-42713.808664870419</v>
      </c>
      <c r="AU202">
        <f t="shared" si="157"/>
        <v>-538753.80023904855</v>
      </c>
      <c r="AV202">
        <f t="shared" ref="AV202:AV265" si="198">ATAN2(AT202,AU202)</f>
        <v>-1.649913446351337</v>
      </c>
      <c r="AW202">
        <f t="shared" ref="AW202:AW265" si="199">AG202-AH202*AO202/_Rfb2+AG202*AN202/_Rfb2+AN202-AO202*AR202+AQ202*AN202</f>
        <v>-52665.264426818256</v>
      </c>
      <c r="AX202">
        <f t="shared" ref="AX202:AX265" si="200">AH202+AH202*AN202/_Rfb2+AG202*AO202/_Rfb2+AO202+AO202*AQ202+AN202*AR202</f>
        <v>-74245.729594701843</v>
      </c>
      <c r="AY202">
        <f t="shared" si="155"/>
        <v>-2.1877614765719131</v>
      </c>
      <c r="BA202">
        <f t="shared" si="184"/>
        <v>5.9371361491978556</v>
      </c>
      <c r="BB202">
        <f t="shared" ref="BB202:BB265" si="201">20*LOG(BA202)</f>
        <v>15.471540163858462</v>
      </c>
      <c r="BC202">
        <f t="shared" ref="BC202:BC265" si="202">AV202-AY202</f>
        <v>0.53784803022057615</v>
      </c>
      <c r="BD202">
        <f t="shared" si="185"/>
        <v>-149.18357781372333</v>
      </c>
      <c r="BF202">
        <f t="shared" si="186"/>
        <v>-11.457000770129174</v>
      </c>
      <c r="BG202">
        <f t="shared" si="187"/>
        <v>-144.42815199997716</v>
      </c>
      <c r="BH202">
        <f t="shared" ref="BH202:BH265" si="203">IF(BG202&gt;180,BG202-180,BG202+180)</f>
        <v>35.57184800002284</v>
      </c>
      <c r="BI202">
        <f t="shared" ref="BI202:BI265" si="204">IF(BH202&gt;180,BH202-360,BH202)</f>
        <v>35.57184800002284</v>
      </c>
      <c r="BJ202">
        <f t="shared" si="188"/>
        <v>0</v>
      </c>
      <c r="BK202">
        <f t="shared" ref="BK202:BK265" si="205">IF(BJ202&gt;0,BI202,0)</f>
        <v>0</v>
      </c>
      <c r="BM202">
        <f t="shared" ref="BM202:BM265" si="206">20*LOG(J202*F202*C202)</f>
        <v>-26.928540933987634</v>
      </c>
      <c r="BN202">
        <f t="shared" si="189"/>
        <v>-175.24457418625383</v>
      </c>
      <c r="BQ202" s="56">
        <f t="shared" ref="BQ202:BQ265" si="207">20*LOG(BA202*7)</f>
        <v>32.373500964143595</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1.0020275221257331</v>
      </c>
      <c r="D203">
        <f t="shared" si="160"/>
        <v>6.362550333484604E-2</v>
      </c>
      <c r="F203">
        <f t="shared" si="161"/>
        <v>2.9610320868964403E-3</v>
      </c>
      <c r="G203">
        <f t="shared" si="162"/>
        <v>1.9630291419615489E-2</v>
      </c>
      <c r="H203">
        <f t="shared" si="163"/>
        <v>-3.1219623585803848</v>
      </c>
      <c r="J203">
        <f t="shared" si="164"/>
        <v>15</v>
      </c>
      <c r="M203">
        <f t="shared" si="165"/>
        <v>1.8652113814060831E-2</v>
      </c>
      <c r="N203">
        <f t="shared" si="166"/>
        <v>-1.5707963250000001</v>
      </c>
      <c r="O203">
        <f t="shared" si="167"/>
        <v>27.074623664003557</v>
      </c>
      <c r="P203">
        <f t="shared" si="168"/>
        <v>1.5338529691604694</v>
      </c>
      <c r="Q203">
        <f t="shared" si="169"/>
        <v>15.283689760348103</v>
      </c>
      <c r="R203">
        <f t="shared" si="170"/>
        <v>1.5053203264967232</v>
      </c>
      <c r="S203">
        <f t="shared" si="171"/>
        <v>0.73745303083695601</v>
      </c>
      <c r="T203">
        <f t="shared" si="172"/>
        <v>-0.74150483512549292</v>
      </c>
      <c r="U203">
        <f t="shared" si="173"/>
        <v>0.99883903411048058</v>
      </c>
      <c r="V203">
        <f t="shared" si="174"/>
        <v>-4.8191090450235417E-2</v>
      </c>
      <c r="X203">
        <f t="shared" si="192"/>
        <v>-11.936748145761216</v>
      </c>
      <c r="Y203">
        <f t="shared" si="175"/>
        <v>-136.34423477198209</v>
      </c>
      <c r="Z203">
        <f t="shared" si="193"/>
        <v>43.655765228017913</v>
      </c>
      <c r="AC203">
        <v>1</v>
      </c>
      <c r="AD203">
        <f t="shared" si="176"/>
        <v>27.056149884036003</v>
      </c>
      <c r="AE203">
        <f t="shared" si="177"/>
        <v>-1.436489887259461E-4</v>
      </c>
      <c r="AF203">
        <f t="shared" si="178"/>
        <v>2.9785125755385001E-3</v>
      </c>
      <c r="AG203">
        <f t="shared" si="194"/>
        <v>9046.5447503765445</v>
      </c>
      <c r="AH203">
        <f t="shared" si="195"/>
        <v>-772.0387094353174</v>
      </c>
      <c r="AJ203">
        <f t="shared" si="179"/>
        <v>18000</v>
      </c>
      <c r="AK203">
        <f t="shared" si="180"/>
        <v>16485.350351242501</v>
      </c>
      <c r="AL203">
        <v>1</v>
      </c>
      <c r="AM203">
        <f t="shared" si="181"/>
        <v>15.25094005924125</v>
      </c>
      <c r="AN203">
        <f t="shared" si="196"/>
        <v>1153.3701678842076</v>
      </c>
      <c r="AO203">
        <f t="shared" si="197"/>
        <v>-1104.6289452765661</v>
      </c>
      <c r="AQ203">
        <f t="shared" si="182"/>
        <v>0.35011553812758212</v>
      </c>
      <c r="AR203">
        <f t="shared" si="183"/>
        <v>-59.169525943561375</v>
      </c>
      <c r="AT203">
        <f t="shared" si="156"/>
        <v>-42513.828563893316</v>
      </c>
      <c r="AU203">
        <f t="shared" si="157"/>
        <v>-535550.06705520314</v>
      </c>
      <c r="AV203">
        <f t="shared" si="198"/>
        <v>-1.6500136841735318</v>
      </c>
      <c r="AW203">
        <f t="shared" si="199"/>
        <v>-51895.590960825124</v>
      </c>
      <c r="AX203">
        <f t="shared" si="200"/>
        <v>-73757.721961824238</v>
      </c>
      <c r="AY203">
        <f t="shared" ref="AY203:AY266" si="208">ATAN2(AW203,AX203)</f>
        <v>-2.1839312111307594</v>
      </c>
      <c r="BA203">
        <f t="shared" si="184"/>
        <v>5.9570240577777858</v>
      </c>
      <c r="BB203">
        <f t="shared" si="201"/>
        <v>15.500587080503136</v>
      </c>
      <c r="BC203">
        <f t="shared" si="202"/>
        <v>0.53391752695722761</v>
      </c>
      <c r="BD203">
        <f t="shared" si="185"/>
        <v>-149.40877906233294</v>
      </c>
      <c r="BF203">
        <f t="shared" si="186"/>
        <v>-11.531132462064873</v>
      </c>
      <c r="BG203">
        <f t="shared" si="187"/>
        <v>-144.63857339744411</v>
      </c>
      <c r="BH203">
        <f t="shared" si="203"/>
        <v>35.361426602555895</v>
      </c>
      <c r="BI203">
        <f t="shared" si="204"/>
        <v>35.361426602555895</v>
      </c>
      <c r="BJ203">
        <f t="shared" si="188"/>
        <v>0</v>
      </c>
      <c r="BK203">
        <f t="shared" si="205"/>
        <v>0</v>
      </c>
      <c r="BM203">
        <f t="shared" si="206"/>
        <v>-27.031719542568009</v>
      </c>
      <c r="BN203">
        <f t="shared" si="189"/>
        <v>-175.22979433511119</v>
      </c>
      <c r="BQ203" s="56">
        <f t="shared" si="207"/>
        <v>32.402547880788276</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1.0020515628240749</v>
      </c>
      <c r="D204">
        <f t="shared" si="160"/>
        <v>6.400096137471252E-2</v>
      </c>
      <c r="F204">
        <f t="shared" si="161"/>
        <v>2.9262032709152391E-3</v>
      </c>
      <c r="G204">
        <f t="shared" si="162"/>
        <v>1.9514166783279271E-2</v>
      </c>
      <c r="H204">
        <f t="shared" si="163"/>
        <v>-3.122078483216721</v>
      </c>
      <c r="J204">
        <f t="shared" si="164"/>
        <v>15</v>
      </c>
      <c r="M204">
        <f t="shared" si="165"/>
        <v>1.8542395497507528E-2</v>
      </c>
      <c r="N204">
        <f t="shared" si="166"/>
        <v>-1.5707963250000001</v>
      </c>
      <c r="O204">
        <f t="shared" si="167"/>
        <v>27.234610629649382</v>
      </c>
      <c r="P204">
        <f t="shared" si="168"/>
        <v>1.5340700870934205</v>
      </c>
      <c r="Q204">
        <f t="shared" si="169"/>
        <v>15.373739773091778</v>
      </c>
      <c r="R204">
        <f t="shared" si="170"/>
        <v>1.5057043892413102</v>
      </c>
      <c r="S204">
        <f t="shared" si="171"/>
        <v>0.73546468678341337</v>
      </c>
      <c r="T204">
        <f t="shared" si="172"/>
        <v>-0.74444408011661434</v>
      </c>
      <c r="U204">
        <f t="shared" si="173"/>
        <v>0.998825278492389</v>
      </c>
      <c r="V204">
        <f t="shared" si="174"/>
        <v>-4.8475799628055039E-2</v>
      </c>
      <c r="X204">
        <f t="shared" si="192"/>
        <v>-12.011925870146777</v>
      </c>
      <c r="Y204">
        <f t="shared" si="175"/>
        <v>-136.47964991430399</v>
      </c>
      <c r="Z204">
        <f t="shared" si="193"/>
        <v>43.520350085696009</v>
      </c>
      <c r="AC204">
        <v>1</v>
      </c>
      <c r="AD204">
        <f t="shared" si="176"/>
        <v>27.216245445480002</v>
      </c>
      <c r="AE204">
        <f t="shared" si="177"/>
        <v>-1.4535400630859714E-4</v>
      </c>
      <c r="AF204">
        <f t="shared" si="178"/>
        <v>2.9961369103050002E-3</v>
      </c>
      <c r="AG204">
        <f t="shared" si="194"/>
        <v>9046.2955811840893</v>
      </c>
      <c r="AH204">
        <f t="shared" si="195"/>
        <v>-772.63335230605765</v>
      </c>
      <c r="AJ204">
        <f t="shared" si="179"/>
        <v>18000</v>
      </c>
      <c r="AK204">
        <f t="shared" si="180"/>
        <v>16582.896803025</v>
      </c>
      <c r="AL204">
        <v>1</v>
      </c>
      <c r="AM204">
        <f t="shared" si="181"/>
        <v>15.341182308112502</v>
      </c>
      <c r="AN204">
        <f t="shared" si="196"/>
        <v>1152.5241485833333</v>
      </c>
      <c r="AO204">
        <f t="shared" si="197"/>
        <v>-1098.1862748940562</v>
      </c>
      <c r="AQ204">
        <f t="shared" si="182"/>
        <v>0.34600878862323103</v>
      </c>
      <c r="AR204">
        <f t="shared" si="183"/>
        <v>-58.821494065949274</v>
      </c>
      <c r="AT204">
        <f t="shared" si="156"/>
        <v>-42317.350372252069</v>
      </c>
      <c r="AU204">
        <f t="shared" si="157"/>
        <v>-532383.95977772435</v>
      </c>
      <c r="AV204">
        <f t="shared" si="198"/>
        <v>-1.6501160810290507</v>
      </c>
      <c r="AW204">
        <f t="shared" si="199"/>
        <v>-51139.382799592488</v>
      </c>
      <c r="AX204">
        <f t="shared" si="200"/>
        <v>-73276.458252340701</v>
      </c>
      <c r="AY204">
        <f t="shared" si="208"/>
        <v>-2.1801091419698064</v>
      </c>
      <c r="BA204">
        <f t="shared" si="184"/>
        <v>5.9767344731901719</v>
      </c>
      <c r="BB204">
        <f t="shared" si="201"/>
        <v>15.529279239511702</v>
      </c>
      <c r="BC204">
        <f t="shared" si="202"/>
        <v>0.52999306094075571</v>
      </c>
      <c r="BD204">
        <f t="shared" si="185"/>
        <v>-149.63363440217623</v>
      </c>
      <c r="BF204">
        <f t="shared" si="186"/>
        <v>-11.605004356588577</v>
      </c>
      <c r="BG204">
        <f t="shared" si="187"/>
        <v>-144.84857002776138</v>
      </c>
      <c r="BH204">
        <f t="shared" si="203"/>
        <v>35.151429972238617</v>
      </c>
      <c r="BI204">
        <f t="shared" si="204"/>
        <v>35.151429972238617</v>
      </c>
      <c r="BJ204">
        <f t="shared" si="188"/>
        <v>0</v>
      </c>
      <c r="BK204">
        <f t="shared" si="205"/>
        <v>0</v>
      </c>
      <c r="BM204">
        <f t="shared" si="206"/>
        <v>-27.134283596100278</v>
      </c>
      <c r="BN204">
        <f t="shared" si="189"/>
        <v>-175.21493562558516</v>
      </c>
      <c r="BQ204" s="56">
        <f t="shared" si="207"/>
        <v>32.43124003979684</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1.0020757447735731</v>
      </c>
      <c r="D205">
        <f t="shared" si="160"/>
        <v>6.4376401346502035E-2</v>
      </c>
      <c r="F205">
        <f t="shared" si="161"/>
        <v>2.8919859142431266E-3</v>
      </c>
      <c r="G205">
        <f t="shared" si="162"/>
        <v>1.9399411714349984E-2</v>
      </c>
      <c r="H205">
        <f t="shared" si="163"/>
        <v>-3.1221932382856501</v>
      </c>
      <c r="J205">
        <f t="shared" si="164"/>
        <v>15</v>
      </c>
      <c r="M205">
        <f t="shared" si="165"/>
        <v>1.8433960436118599E-2</v>
      </c>
      <c r="N205">
        <f t="shared" si="166"/>
        <v>-1.5707963250000001</v>
      </c>
      <c r="O205">
        <f t="shared" si="167"/>
        <v>27.39459886414453</v>
      </c>
      <c r="P205">
        <f t="shared" si="168"/>
        <v>1.5342846690390604</v>
      </c>
      <c r="Q205">
        <f t="shared" si="169"/>
        <v>15.463792027115508</v>
      </c>
      <c r="R205">
        <f t="shared" si="170"/>
        <v>1.5060839789191294</v>
      </c>
      <c r="S205">
        <f t="shared" si="171"/>
        <v>0.73348075036886662</v>
      </c>
      <c r="T205">
        <f t="shared" si="172"/>
        <v>-0.74736749286034898</v>
      </c>
      <c r="U205">
        <f t="shared" si="173"/>
        <v>0.99881144229354257</v>
      </c>
      <c r="V205">
        <f t="shared" si="174"/>
        <v>-4.8760500941100196E-2</v>
      </c>
      <c r="X205">
        <f t="shared" si="192"/>
        <v>-12.08680382215398</v>
      </c>
      <c r="Y205">
        <f t="shared" si="175"/>
        <v>-136.61448163906078</v>
      </c>
      <c r="Z205">
        <f t="shared" si="193"/>
        <v>43.385518360939216</v>
      </c>
      <c r="AC205">
        <v>1</v>
      </c>
      <c r="AD205">
        <f t="shared" si="176"/>
        <v>27.376341006924001</v>
      </c>
      <c r="AE205">
        <f t="shared" si="177"/>
        <v>-1.4706908299203075E-4</v>
      </c>
      <c r="AF205">
        <f t="shared" si="178"/>
        <v>3.0137612450714998E-3</v>
      </c>
      <c r="AG205">
        <f t="shared" si="194"/>
        <v>9046.0449558139717</v>
      </c>
      <c r="AH205">
        <f t="shared" si="195"/>
        <v>-773.25088049599594</v>
      </c>
      <c r="AJ205">
        <f t="shared" si="179"/>
        <v>18000</v>
      </c>
      <c r="AK205">
        <f t="shared" si="180"/>
        <v>16680.443254807502</v>
      </c>
      <c r="AL205">
        <v>1</v>
      </c>
      <c r="AM205">
        <f t="shared" si="181"/>
        <v>15.431424556983751</v>
      </c>
      <c r="AN205">
        <f t="shared" si="196"/>
        <v>1151.6928455248619</v>
      </c>
      <c r="AO205">
        <f t="shared" si="197"/>
        <v>-1091.8180037273455</v>
      </c>
      <c r="AQ205">
        <f t="shared" si="182"/>
        <v>0.3419738731960878</v>
      </c>
      <c r="AR205">
        <f t="shared" si="183"/>
        <v>-58.477532316531018</v>
      </c>
      <c r="AT205">
        <f t="shared" si="156"/>
        <v>-42124.292322345034</v>
      </c>
      <c r="AU205">
        <f t="shared" si="157"/>
        <v>-529254.81783895951</v>
      </c>
      <c r="AV205">
        <f t="shared" si="198"/>
        <v>-1.6502205989379444</v>
      </c>
      <c r="AW205">
        <f t="shared" si="199"/>
        <v>-50396.328369802577</v>
      </c>
      <c r="AX205">
        <f t="shared" si="200"/>
        <v>-72801.797964530531</v>
      </c>
      <c r="AY205">
        <f t="shared" si="208"/>
        <v>-2.1762953380321473</v>
      </c>
      <c r="BA205">
        <f t="shared" si="184"/>
        <v>5.9962681013161214</v>
      </c>
      <c r="BB205">
        <f t="shared" si="201"/>
        <v>15.557620850166472</v>
      </c>
      <c r="BC205">
        <f t="shared" si="202"/>
        <v>0.52607473909420288</v>
      </c>
      <c r="BD205">
        <f t="shared" si="185"/>
        <v>-149.85813770701415</v>
      </c>
      <c r="BF205">
        <f t="shared" si="186"/>
        <v>-11.67861949845477</v>
      </c>
      <c r="BG205">
        <f t="shared" si="187"/>
        <v>-145.05813718786553</v>
      </c>
      <c r="BH205">
        <f t="shared" si="203"/>
        <v>34.941862812134474</v>
      </c>
      <c r="BI205">
        <f t="shared" si="204"/>
        <v>34.941862812134474</v>
      </c>
      <c r="BJ205">
        <f t="shared" si="188"/>
        <v>0</v>
      </c>
      <c r="BK205">
        <f t="shared" si="205"/>
        <v>0</v>
      </c>
      <c r="BM205">
        <f t="shared" si="206"/>
        <v>-27.236240348621237</v>
      </c>
      <c r="BN205">
        <f t="shared" si="189"/>
        <v>-175.1999994808514</v>
      </c>
      <c r="BQ205" s="56">
        <f t="shared" si="207"/>
        <v>32.459581650451611</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1.002100067964002</v>
      </c>
      <c r="D206">
        <f t="shared" si="160"/>
        <v>6.4751823145686047E-2</v>
      </c>
      <c r="F206">
        <f t="shared" si="161"/>
        <v>2.8583657744550703E-3</v>
      </c>
      <c r="G206">
        <f t="shared" si="162"/>
        <v>1.9286002061418932E-2</v>
      </c>
      <c r="H206">
        <f t="shared" si="163"/>
        <v>-3.1223066479385815</v>
      </c>
      <c r="J206">
        <f t="shared" si="164"/>
        <v>15</v>
      </c>
      <c r="M206">
        <f t="shared" si="165"/>
        <v>1.832678624753651E-2</v>
      </c>
      <c r="N206">
        <f t="shared" si="166"/>
        <v>-1.5707963250000001</v>
      </c>
      <c r="O206">
        <f t="shared" si="167"/>
        <v>27.554588345387316</v>
      </c>
      <c r="P206">
        <f t="shared" si="168"/>
        <v>1.5344967591513625</v>
      </c>
      <c r="Q206">
        <f t="shared" si="169"/>
        <v>15.553846483490217</v>
      </c>
      <c r="R206">
        <f t="shared" si="170"/>
        <v>1.5064591731150032</v>
      </c>
      <c r="S206">
        <f t="shared" si="171"/>
        <v>0.7315012873422404</v>
      </c>
      <c r="T206">
        <f t="shared" si="172"/>
        <v>-0.75027515136681755</v>
      </c>
      <c r="U206">
        <f t="shared" si="173"/>
        <v>0.99879752552401868</v>
      </c>
      <c r="V206">
        <f t="shared" si="174"/>
        <v>-4.9045194343545845E-2</v>
      </c>
      <c r="X206">
        <f t="shared" si="192"/>
        <v>-12.161384877765698</v>
      </c>
      <c r="Y206">
        <f t="shared" si="175"/>
        <v>-136.74872882792133</v>
      </c>
      <c r="Z206">
        <f t="shared" si="193"/>
        <v>43.251271172078674</v>
      </c>
      <c r="AC206">
        <v>1</v>
      </c>
      <c r="AD206">
        <f t="shared" si="176"/>
        <v>27.536436568368</v>
      </c>
      <c r="AE206">
        <f t="shared" si="177"/>
        <v>-1.4879421877624695E-4</v>
      </c>
      <c r="AF206">
        <f t="shared" si="178"/>
        <v>3.0313855798379998E-3</v>
      </c>
      <c r="AG206">
        <f t="shared" si="194"/>
        <v>9045.7928745093832</v>
      </c>
      <c r="AH206">
        <f t="shared" si="195"/>
        <v>-773.89088988796186</v>
      </c>
      <c r="AJ206">
        <f t="shared" si="179"/>
        <v>18000</v>
      </c>
      <c r="AK206">
        <f t="shared" si="180"/>
        <v>16777.989706590004</v>
      </c>
      <c r="AL206">
        <v>1</v>
      </c>
      <c r="AM206">
        <f t="shared" si="181"/>
        <v>15.521666805855</v>
      </c>
      <c r="AN206">
        <f t="shared" si="196"/>
        <v>1150.8759198335399</v>
      </c>
      <c r="AO206">
        <f t="shared" si="197"/>
        <v>-1085.5228559480947</v>
      </c>
      <c r="AQ206">
        <f t="shared" si="182"/>
        <v>0.33800912624640866</v>
      </c>
      <c r="AR206">
        <f t="shared" si="183"/>
        <v>-58.137569714382288</v>
      </c>
      <c r="AT206">
        <f t="shared" si="156"/>
        <v>-41934.575016467817</v>
      </c>
      <c r="AU206">
        <f t="shared" si="157"/>
        <v>-526161.9960471529</v>
      </c>
      <c r="AV206">
        <f t="shared" si="198"/>
        <v>-1.6503272008001346</v>
      </c>
      <c r="AW206">
        <f t="shared" si="199"/>
        <v>-49666.125045522676</v>
      </c>
      <c r="AX206">
        <f t="shared" si="200"/>
        <v>-72333.604497903289</v>
      </c>
      <c r="AY206">
        <f t="shared" si="208"/>
        <v>-2.172489865695761</v>
      </c>
      <c r="BA206">
        <f t="shared" si="184"/>
        <v>6.0156256555608376</v>
      </c>
      <c r="BB206">
        <f t="shared" si="201"/>
        <v>15.585616057048741</v>
      </c>
      <c r="BC206">
        <f t="shared" si="202"/>
        <v>0.52216266489562635</v>
      </c>
      <c r="BD206">
        <f t="shared" si="185"/>
        <v>-150.08228304799073</v>
      </c>
      <c r="BF206">
        <f t="shared" si="186"/>
        <v>-11.751980868853678</v>
      </c>
      <c r="BG206">
        <f t="shared" si="187"/>
        <v>-145.26727033866354</v>
      </c>
      <c r="BH206">
        <f t="shared" si="203"/>
        <v>34.732729661336464</v>
      </c>
      <c r="BI206">
        <f t="shared" si="204"/>
        <v>34.732729661336464</v>
      </c>
      <c r="BJ206">
        <f t="shared" si="188"/>
        <v>0</v>
      </c>
      <c r="BK206">
        <f t="shared" si="205"/>
        <v>0</v>
      </c>
      <c r="BM206">
        <f t="shared" si="206"/>
        <v>-27.337596925902421</v>
      </c>
      <c r="BN206">
        <f t="shared" si="189"/>
        <v>-175.18498729067281</v>
      </c>
      <c r="BQ206" s="56">
        <f t="shared" si="207"/>
        <v>32.487576857333877</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1.0021245323850774</v>
      </c>
      <c r="D207">
        <f t="shared" si="160"/>
        <v>6.5127226667766588E-2</v>
      </c>
      <c r="F207">
        <f t="shared" si="161"/>
        <v>2.8253290217604989E-3</v>
      </c>
      <c r="G207">
        <f t="shared" si="162"/>
        <v>1.9173914239083618E-2</v>
      </c>
      <c r="H207">
        <f t="shared" si="163"/>
        <v>-3.1224187357609168</v>
      </c>
      <c r="J207">
        <f t="shared" si="164"/>
        <v>15</v>
      </c>
      <c r="M207">
        <f t="shared" si="165"/>
        <v>1.8220851066914914E-2</v>
      </c>
      <c r="N207">
        <f t="shared" si="166"/>
        <v>-1.5707963250000001</v>
      </c>
      <c r="O207">
        <f t="shared" si="167"/>
        <v>27.714579051786238</v>
      </c>
      <c r="P207">
        <f t="shared" si="168"/>
        <v>1.5347064005656417</v>
      </c>
      <c r="Q207">
        <f t="shared" si="169"/>
        <v>15.643903104182264</v>
      </c>
      <c r="R207">
        <f t="shared" si="170"/>
        <v>1.5068300476322523</v>
      </c>
      <c r="S207">
        <f t="shared" si="171"/>
        <v>0.72952636159056927</v>
      </c>
      <c r="T207">
        <f t="shared" si="172"/>
        <v>-0.75316713387319323</v>
      </c>
      <c r="U207">
        <f t="shared" si="173"/>
        <v>0.998783528193953</v>
      </c>
      <c r="V207">
        <f t="shared" si="174"/>
        <v>-4.9329879789574642E-2</v>
      </c>
      <c r="X207">
        <f t="shared" si="192"/>
        <v>-12.235671858198183</v>
      </c>
      <c r="Y207">
        <f t="shared" si="175"/>
        <v>-136.88239050356967</v>
      </c>
      <c r="Z207">
        <f t="shared" si="193"/>
        <v>43.117609496430333</v>
      </c>
      <c r="AC207">
        <v>1</v>
      </c>
      <c r="AD207">
        <f t="shared" si="176"/>
        <v>27.696532129811999</v>
      </c>
      <c r="AE207">
        <f t="shared" si="177"/>
        <v>-1.5052941366124574E-4</v>
      </c>
      <c r="AF207">
        <f t="shared" si="178"/>
        <v>3.0490099146044999E-3</v>
      </c>
      <c r="AG207">
        <f t="shared" si="194"/>
        <v>9045.5393375149069</v>
      </c>
      <c r="AH207">
        <f t="shared" si="195"/>
        <v>-774.55298568033288</v>
      </c>
      <c r="AJ207">
        <f t="shared" si="179"/>
        <v>18000</v>
      </c>
      <c r="AK207">
        <f t="shared" si="180"/>
        <v>16875.536158372503</v>
      </c>
      <c r="AL207">
        <v>1</v>
      </c>
      <c r="AM207">
        <f t="shared" si="181"/>
        <v>15.611909054726251</v>
      </c>
      <c r="AN207">
        <f t="shared" si="196"/>
        <v>1150.0730423191578</v>
      </c>
      <c r="AO207">
        <f t="shared" si="197"/>
        <v>-1079.2995846065221</v>
      </c>
      <c r="AQ207">
        <f t="shared" si="182"/>
        <v>0.33411293017039762</v>
      </c>
      <c r="AR207">
        <f t="shared" si="183"/>
        <v>-57.801536919478785</v>
      </c>
      <c r="AT207">
        <f t="shared" si="156"/>
        <v>-41748.121344865576</v>
      </c>
      <c r="AU207">
        <f t="shared" si="157"/>
        <v>-523104.86414158344</v>
      </c>
      <c r="AV207">
        <f t="shared" si="198"/>
        <v>-1.6504358503700642</v>
      </c>
      <c r="AW207">
        <f t="shared" si="199"/>
        <v>-48948.47884211153</v>
      </c>
      <c r="AX207">
        <f t="shared" si="200"/>
        <v>-71871.745018868853</v>
      </c>
      <c r="AY207">
        <f t="shared" si="208"/>
        <v>-2.1686927888425824</v>
      </c>
      <c r="BA207">
        <f t="shared" si="184"/>
        <v>6.0348078565945977</v>
      </c>
      <c r="BB207">
        <f t="shared" si="201"/>
        <v>15.613268941362882</v>
      </c>
      <c r="BC207">
        <f t="shared" si="202"/>
        <v>0.51825693847251819</v>
      </c>
      <c r="BD207">
        <f t="shared" si="185"/>
        <v>-150.30606468822327</v>
      </c>
      <c r="BF207">
        <f t="shared" si="186"/>
        <v>-11.825091387101242</v>
      </c>
      <c r="BG207">
        <f t="shared" si="187"/>
        <v>-145.47596510060387</v>
      </c>
      <c r="BH207">
        <f t="shared" si="203"/>
        <v>34.524034899396128</v>
      </c>
      <c r="BI207">
        <f t="shared" si="204"/>
        <v>34.524034899396128</v>
      </c>
      <c r="BJ207">
        <f t="shared" si="188"/>
        <v>0</v>
      </c>
      <c r="BK207">
        <f t="shared" si="205"/>
        <v>0</v>
      </c>
      <c r="BM207">
        <f t="shared" si="206"/>
        <v>-27.438360328464128</v>
      </c>
      <c r="BN207">
        <f t="shared" si="189"/>
        <v>-175.16990041238063</v>
      </c>
      <c r="BQ207" s="56">
        <f t="shared" si="207"/>
        <v>32.515229741648021</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1.002149138026456</v>
      </c>
      <c r="D208">
        <f t="shared" si="160"/>
        <v>6.5502611808276531E-2</v>
      </c>
      <c r="F208">
        <f t="shared" si="161"/>
        <v>2.7928622247278705E-3</v>
      </c>
      <c r="G208">
        <f t="shared" si="162"/>
        <v>1.9063125211422102E-2</v>
      </c>
      <c r="H208">
        <f t="shared" si="163"/>
        <v>-3.122529524788578</v>
      </c>
      <c r="J208">
        <f t="shared" si="164"/>
        <v>15</v>
      </c>
      <c r="M208">
        <f t="shared" si="165"/>
        <v>1.8116133532047586E-2</v>
      </c>
      <c r="N208">
        <f t="shared" si="166"/>
        <v>-1.5707963250000001</v>
      </c>
      <c r="O208">
        <f t="shared" si="167"/>
        <v>27.874570962245333</v>
      </c>
      <c r="P208">
        <f t="shared" si="168"/>
        <v>1.5349136354277484</v>
      </c>
      <c r="Q208">
        <f t="shared" si="169"/>
        <v>15.733961852027884</v>
      </c>
      <c r="R208">
        <f t="shared" si="170"/>
        <v>1.5071966765434683</v>
      </c>
      <c r="S208">
        <f t="shared" si="171"/>
        <v>0.72755603516781975</v>
      </c>
      <c r="T208">
        <f t="shared" si="172"/>
        <v>-0.75604351882421172</v>
      </c>
      <c r="U208">
        <f t="shared" si="173"/>
        <v>0.9987694503135387</v>
      </c>
      <c r="V208">
        <f t="shared" si="174"/>
        <v>-4.9614557233376932E-2</v>
      </c>
      <c r="X208">
        <f t="shared" si="192"/>
        <v>-12.309667531419212</v>
      </c>
      <c r="Y208">
        <f t="shared" si="175"/>
        <v>-137.01546582495385</v>
      </c>
      <c r="Z208">
        <f t="shared" si="193"/>
        <v>42.98453417504615</v>
      </c>
      <c r="AC208">
        <v>1</v>
      </c>
      <c r="AD208">
        <f t="shared" si="176"/>
        <v>27.856627691256001</v>
      </c>
      <c r="AE208">
        <f t="shared" si="177"/>
        <v>-1.5227466764702717E-4</v>
      </c>
      <c r="AF208">
        <f t="shared" si="178"/>
        <v>3.0666342493709999E-3</v>
      </c>
      <c r="AG208">
        <f t="shared" si="194"/>
        <v>9045.2843450765304</v>
      </c>
      <c r="AH208">
        <f t="shared" si="195"/>
        <v>-775.23678211935783</v>
      </c>
      <c r="AJ208">
        <f t="shared" si="179"/>
        <v>18000</v>
      </c>
      <c r="AK208">
        <f t="shared" si="180"/>
        <v>16973.082610155001</v>
      </c>
      <c r="AL208">
        <v>1</v>
      </c>
      <c r="AM208">
        <f t="shared" si="181"/>
        <v>15.7021513035975</v>
      </c>
      <c r="AN208">
        <f t="shared" si="196"/>
        <v>1149.283893146732</v>
      </c>
      <c r="AO208">
        <f t="shared" si="197"/>
        <v>-1073.1469708225663</v>
      </c>
      <c r="AQ208">
        <f t="shared" si="182"/>
        <v>0.33028371371007698</v>
      </c>
      <c r="AR208">
        <f t="shared" si="183"/>
        <v>-57.46936618555339</v>
      </c>
      <c r="AT208">
        <f t="shared" si="156"/>
        <v>-41564.856407071951</v>
      </c>
      <c r="AU208">
        <f t="shared" si="157"/>
        <v>-520082.80636305962</v>
      </c>
      <c r="AV208">
        <f t="shared" si="198"/>
        <v>-1.650546512232218</v>
      </c>
      <c r="AW208">
        <f t="shared" si="199"/>
        <v>-48243.104122254488</v>
      </c>
      <c r="AX208">
        <f t="shared" si="200"/>
        <v>-71416.090331890504</v>
      </c>
      <c r="AY208">
        <f t="shared" si="208"/>
        <v>-2.1649041689254913</v>
      </c>
      <c r="BA208">
        <f t="shared" si="184"/>
        <v>6.0538154320977222</v>
      </c>
      <c r="BB208">
        <f t="shared" si="201"/>
        <v>15.640583522224798</v>
      </c>
      <c r="BC208">
        <f t="shared" si="202"/>
        <v>0.51435765669327327</v>
      </c>
      <c r="BD208">
        <f t="shared" si="185"/>
        <v>-150.52947707756155</v>
      </c>
      <c r="BF208">
        <f t="shared" si="186"/>
        <v>-11.897953912276435</v>
      </c>
      <c r="BG208">
        <f t="shared" si="187"/>
        <v>-145.68421724938304</v>
      </c>
      <c r="BH208">
        <f t="shared" si="203"/>
        <v>34.315782750616961</v>
      </c>
      <c r="BI208">
        <f t="shared" si="204"/>
        <v>34.315782750616961</v>
      </c>
      <c r="BJ208">
        <f t="shared" si="188"/>
        <v>0</v>
      </c>
      <c r="BK208">
        <f t="shared" si="205"/>
        <v>0</v>
      </c>
      <c r="BM208">
        <f t="shared" si="206"/>
        <v>-27.538537434501237</v>
      </c>
      <c r="BN208">
        <f t="shared" si="189"/>
        <v>-175.15474017182154</v>
      </c>
      <c r="BQ208" s="56">
        <f t="shared" si="207"/>
        <v>32.54254432250994</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1.002173884877736</v>
      </c>
      <c r="D209">
        <f t="shared" si="160"/>
        <v>6.5877978462779652E-2</v>
      </c>
      <c r="F209">
        <f t="shared" si="161"/>
        <v>2.76095233658259E-3</v>
      </c>
      <c r="G209">
        <f t="shared" si="162"/>
        <v>1.8953612476044379E-2</v>
      </c>
      <c r="H209">
        <f t="shared" si="163"/>
        <v>-3.1226390375239559</v>
      </c>
      <c r="J209">
        <f t="shared" si="164"/>
        <v>15</v>
      </c>
      <c r="M209">
        <f t="shared" si="165"/>
        <v>1.8012612769007313E-2</v>
      </c>
      <c r="N209">
        <f t="shared" si="166"/>
        <v>-1.5707963250000001</v>
      </c>
      <c r="O209">
        <f t="shared" si="167"/>
        <v>28.034564056150064</v>
      </c>
      <c r="P209">
        <f t="shared" si="168"/>
        <v>1.535118504922266</v>
      </c>
      <c r="Q209">
        <f t="shared" si="169"/>
        <v>15.824022690708471</v>
      </c>
      <c r="R209">
        <f t="shared" si="170"/>
        <v>1.5075591322395607</v>
      </c>
      <c r="S209">
        <f t="shared" si="171"/>
        <v>0.72559036832358059</v>
      </c>
      <c r="T209">
        <f t="shared" si="172"/>
        <v>-0.75890438485313583</v>
      </c>
      <c r="U209">
        <f t="shared" si="173"/>
        <v>0.99875529189302692</v>
      </c>
      <c r="V209">
        <f t="shared" si="174"/>
        <v>-4.9899226629150827E-2</v>
      </c>
      <c r="X209">
        <f t="shared" si="192"/>
        <v>-12.383374613615924</v>
      </c>
      <c r="Y209">
        <f t="shared" si="175"/>
        <v>-137.14795408268301</v>
      </c>
      <c r="Z209">
        <f t="shared" si="193"/>
        <v>42.852045917316985</v>
      </c>
      <c r="AC209">
        <v>1</v>
      </c>
      <c r="AD209">
        <f t="shared" si="176"/>
        <v>28.0167232527</v>
      </c>
      <c r="AE209">
        <f t="shared" si="177"/>
        <v>-1.5402998073359121E-4</v>
      </c>
      <c r="AF209">
        <f t="shared" si="178"/>
        <v>3.0842585841375E-3</v>
      </c>
      <c r="AG209">
        <f t="shared" si="194"/>
        <v>9045.0278974416196</v>
      </c>
      <c r="AH209">
        <f t="shared" si="195"/>
        <v>-775.94190224065721</v>
      </c>
      <c r="AJ209">
        <f t="shared" si="179"/>
        <v>18000</v>
      </c>
      <c r="AK209">
        <f t="shared" si="180"/>
        <v>17070.6290619375</v>
      </c>
      <c r="AL209">
        <v>1</v>
      </c>
      <c r="AM209">
        <f t="shared" si="181"/>
        <v>15.792393552468752</v>
      </c>
      <c r="AN209">
        <f t="shared" si="196"/>
        <v>1148.5081615197</v>
      </c>
      <c r="AO209">
        <f t="shared" si="197"/>
        <v>-1067.063823003954</v>
      </c>
      <c r="AQ209">
        <f t="shared" si="182"/>
        <v>0.32651995036896753</v>
      </c>
      <c r="AR209">
        <f t="shared" si="183"/>
        <v>-57.14099131456932</v>
      </c>
      <c r="AT209">
        <f t="shared" si="156"/>
        <v>-41384.70743638523</v>
      </c>
      <c r="AU209">
        <f t="shared" si="157"/>
        <v>-517095.22103915759</v>
      </c>
      <c r="AV209">
        <f t="shared" si="198"/>
        <v>-1.6506591517774807</v>
      </c>
      <c r="AW209">
        <f t="shared" si="199"/>
        <v>-47549.723313582224</v>
      </c>
      <c r="AX209">
        <f t="shared" si="200"/>
        <v>-70966.514755863696</v>
      </c>
      <c r="AY209">
        <f t="shared" si="208"/>
        <v>-2.1611240650333063</v>
      </c>
      <c r="BA209">
        <f t="shared" si="184"/>
        <v>6.0726491165095986</v>
      </c>
      <c r="BB209">
        <f t="shared" si="201"/>
        <v>15.667563757916067</v>
      </c>
      <c r="BC209">
        <f t="shared" si="202"/>
        <v>0.51046491325582566</v>
      </c>
      <c r="BD209">
        <f t="shared" si="185"/>
        <v>-150.75251484750939</v>
      </c>
      <c r="BF209">
        <f t="shared" si="186"/>
        <v>-11.970571244807783</v>
      </c>
      <c r="BG209">
        <f t="shared" si="187"/>
        <v>-145.89202271178064</v>
      </c>
      <c r="BH209">
        <f t="shared" si="203"/>
        <v>34.107977288219359</v>
      </c>
      <c r="BI209">
        <f t="shared" si="204"/>
        <v>34.107977288219359</v>
      </c>
      <c r="BJ209">
        <f t="shared" si="188"/>
        <v>0</v>
      </c>
      <c r="BK209">
        <f t="shared" si="205"/>
        <v>0</v>
      </c>
      <c r="BM209">
        <f t="shared" si="206"/>
        <v>-27.63813500272385</v>
      </c>
      <c r="BN209">
        <f t="shared" si="189"/>
        <v>-175.13950786427122</v>
      </c>
      <c r="BQ209" s="56">
        <f t="shared" si="207"/>
        <v>32.569524558201202</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1.0021987729284567</v>
      </c>
      <c r="D210">
        <f t="shared" si="160"/>
        <v>6.6253326526870909E-2</v>
      </c>
      <c r="F210">
        <f t="shared" si="161"/>
        <v>2.7295866820521036E-3</v>
      </c>
      <c r="G210">
        <f t="shared" si="162"/>
        <v>1.8845354048697319E-2</v>
      </c>
      <c r="H210">
        <f t="shared" si="163"/>
        <v>-3.122747295951303</v>
      </c>
      <c r="J210">
        <f t="shared" si="164"/>
        <v>15</v>
      </c>
      <c r="M210">
        <f t="shared" si="165"/>
        <v>1.7910268378274318E-2</v>
      </c>
      <c r="N210">
        <f t="shared" si="166"/>
        <v>-1.5707963250000001</v>
      </c>
      <c r="O210">
        <f t="shared" si="167"/>
        <v>28.194558313353653</v>
      </c>
      <c r="P210">
        <f t="shared" si="168"/>
        <v>1.5353210492997507</v>
      </c>
      <c r="Q210">
        <f t="shared" si="169"/>
        <v>15.914085584726731</v>
      </c>
      <c r="R210">
        <f t="shared" si="170"/>
        <v>1.50791748547715</v>
      </c>
      <c r="S210">
        <f t="shared" si="171"/>
        <v>0.72362941953160542</v>
      </c>
      <c r="T210">
        <f t="shared" si="172"/>
        <v>-0.76174981076317039</v>
      </c>
      <c r="U210">
        <f t="shared" si="173"/>
        <v>0.99874105294272686</v>
      </c>
      <c r="V210">
        <f t="shared" si="174"/>
        <v>-5.0183887931102268E-2</v>
      </c>
      <c r="X210">
        <f t="shared" si="192"/>
        <v>-12.45679577061431</v>
      </c>
      <c r="Y210">
        <f t="shared" si="175"/>
        <v>-137.27985469456857</v>
      </c>
      <c r="Z210">
        <f t="shared" si="193"/>
        <v>42.72014530543143</v>
      </c>
      <c r="AC210">
        <v>1</v>
      </c>
      <c r="AD210">
        <f t="shared" si="176"/>
        <v>28.176818814143999</v>
      </c>
      <c r="AE210">
        <f t="shared" si="177"/>
        <v>-1.5579535292093786E-4</v>
      </c>
      <c r="AF210">
        <f t="shared" si="178"/>
        <v>3.1018829189039996E-3</v>
      </c>
      <c r="AG210">
        <f t="shared" si="194"/>
        <v>9044.7699948589434</v>
      </c>
      <c r="AH210">
        <f t="shared" si="195"/>
        <v>-776.66797761953785</v>
      </c>
      <c r="AJ210">
        <f t="shared" si="179"/>
        <v>18000</v>
      </c>
      <c r="AK210">
        <f t="shared" si="180"/>
        <v>17168.175513720002</v>
      </c>
      <c r="AL210">
        <v>1</v>
      </c>
      <c r="AM210">
        <f t="shared" si="181"/>
        <v>15.882635801340001</v>
      </c>
      <c r="AN210">
        <f t="shared" si="196"/>
        <v>1147.7455453755456</v>
      </c>
      <c r="AO210">
        <f t="shared" si="197"/>
        <v>-1061.0489760901428</v>
      </c>
      <c r="AQ210">
        <f t="shared" si="182"/>
        <v>0.32282015689059623</v>
      </c>
      <c r="AR210">
        <f t="shared" si="183"/>
        <v>-56.816347612744941</v>
      </c>
      <c r="AT210">
        <f t="shared" si="156"/>
        <v>-41207.603727339549</v>
      </c>
      <c r="AU210">
        <f t="shared" si="157"/>
        <v>-514141.52018361801</v>
      </c>
      <c r="AV210">
        <f t="shared" si="198"/>
        <v>-1.6507737351802974</v>
      </c>
      <c r="AW210">
        <f t="shared" si="199"/>
        <v>-46868.066637354787</v>
      </c>
      <c r="AX210">
        <f t="shared" si="200"/>
        <v>-70522.896005476767</v>
      </c>
      <c r="AY210">
        <f t="shared" si="208"/>
        <v>-2.1573525339538464</v>
      </c>
      <c r="BA210">
        <f t="shared" si="184"/>
        <v>6.0913096507817048</v>
      </c>
      <c r="BB210">
        <f t="shared" si="201"/>
        <v>15.69421354710486</v>
      </c>
      <c r="BC210">
        <f t="shared" si="202"/>
        <v>0.50657879877354905</v>
      </c>
      <c r="BD210">
        <f t="shared" si="185"/>
        <v>-150.97517280630294</v>
      </c>
      <c r="BF210">
        <f t="shared" si="186"/>
        <v>-12.042946128010918</v>
      </c>
      <c r="BG210">
        <f t="shared" si="187"/>
        <v>-146.09937756161955</v>
      </c>
      <c r="BH210">
        <f t="shared" si="203"/>
        <v>33.900622438380452</v>
      </c>
      <c r="BI210">
        <f t="shared" si="204"/>
        <v>33.900622438380452</v>
      </c>
      <c r="BJ210">
        <f t="shared" si="188"/>
        <v>0</v>
      </c>
      <c r="BK210">
        <f t="shared" si="205"/>
        <v>0</v>
      </c>
      <c r="BM210">
        <f t="shared" si="206"/>
        <v>-27.737159675115777</v>
      </c>
      <c r="BN210">
        <f t="shared" si="189"/>
        <v>-175.12420475531661</v>
      </c>
      <c r="BQ210" s="56">
        <f t="shared" si="207"/>
        <v>32.596174347389997</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1.0022238021680994</v>
      </c>
      <c r="D211">
        <f t="shared" si="160"/>
        <v>6.6628655896176475E-2</v>
      </c>
      <c r="F211">
        <f t="shared" si="161"/>
        <v>2.6987529447333064E-3</v>
      </c>
      <c r="G211">
        <f t="shared" si="162"/>
        <v>1.8738328448400888E-2</v>
      </c>
      <c r="H211">
        <f t="shared" si="163"/>
        <v>-3.1228543215515994</v>
      </c>
      <c r="J211">
        <f t="shared" si="164"/>
        <v>15</v>
      </c>
      <c r="M211">
        <f t="shared" si="165"/>
        <v>1.7809080421334913E-2</v>
      </c>
      <c r="N211">
        <f t="shared" si="166"/>
        <v>-1.5707963250000001</v>
      </c>
      <c r="O211">
        <f t="shared" si="167"/>
        <v>28.354553714163902</v>
      </c>
      <c r="P211">
        <f t="shared" si="168"/>
        <v>1.5355213079030485</v>
      </c>
      <c r="Q211">
        <f t="shared" si="169"/>
        <v>16.004150499383599</v>
      </c>
      <c r="R211">
        <f t="shared" si="170"/>
        <v>1.5082718054243665</v>
      </c>
      <c r="S211">
        <f t="shared" si="171"/>
        <v>0.72167324551819867</v>
      </c>
      <c r="T211">
        <f t="shared" si="172"/>
        <v>-0.76457987550932038</v>
      </c>
      <c r="U211">
        <f t="shared" si="173"/>
        <v>0.99872673347300533</v>
      </c>
      <c r="V211">
        <f t="shared" si="174"/>
        <v>-5.0468541093445028E-2</v>
      </c>
      <c r="X211">
        <f t="shared" si="192"/>
        <v>-12.529933619252134</v>
      </c>
      <c r="Y211">
        <f t="shared" si="175"/>
        <v>-137.41116720130447</v>
      </c>
      <c r="Z211">
        <f t="shared" si="193"/>
        <v>42.588832798695535</v>
      </c>
      <c r="AC211">
        <v>1</v>
      </c>
      <c r="AD211">
        <f t="shared" si="176"/>
        <v>28.336914375588005</v>
      </c>
      <c r="AE211">
        <f t="shared" si="177"/>
        <v>-1.5757078420906707E-4</v>
      </c>
      <c r="AF211">
        <f t="shared" si="178"/>
        <v>3.1195072536705001E-3</v>
      </c>
      <c r="AG211">
        <f t="shared" si="194"/>
        <v>9044.5106375786436</v>
      </c>
      <c r="AH211">
        <f t="shared" si="195"/>
        <v>-777.41464812976972</v>
      </c>
      <c r="AJ211">
        <f t="shared" si="179"/>
        <v>18000</v>
      </c>
      <c r="AK211">
        <f t="shared" si="180"/>
        <v>17265.721965502504</v>
      </c>
      <c r="AL211">
        <v>1</v>
      </c>
      <c r="AM211">
        <f t="shared" si="181"/>
        <v>15.97287805021125</v>
      </c>
      <c r="AN211">
        <f t="shared" si="196"/>
        <v>1146.9957510932948</v>
      </c>
      <c r="AO211">
        <f t="shared" si="197"/>
        <v>-1055.1012908211501</v>
      </c>
      <c r="AQ211">
        <f t="shared" si="182"/>
        <v>0.31918289179699966</v>
      </c>
      <c r="AR211">
        <f t="shared" si="183"/>
        <v>-56.495371848068942</v>
      </c>
      <c r="AT211">
        <f t="shared" si="156"/>
        <v>-41033.476566035941</v>
      </c>
      <c r="AU211">
        <f t="shared" si="157"/>
        <v>-511221.12910933595</v>
      </c>
      <c r="AV211">
        <f t="shared" si="198"/>
        <v>-1.6508902293766052</v>
      </c>
      <c r="AW211">
        <f t="shared" si="199"/>
        <v>-46197.871847719332</v>
      </c>
      <c r="AX211">
        <f t="shared" si="200"/>
        <v>-70085.115077322334</v>
      </c>
      <c r="AY211">
        <f t="shared" si="208"/>
        <v>-2.1535896302351385</v>
      </c>
      <c r="BA211">
        <f t="shared" si="184"/>
        <v>6.1097977821345903</v>
      </c>
      <c r="BB211">
        <f t="shared" si="201"/>
        <v>15.720536730034683</v>
      </c>
      <c r="BC211">
        <f t="shared" si="202"/>
        <v>0.50269940085853326</v>
      </c>
      <c r="BD211">
        <f t="shared" si="185"/>
        <v>-151.19744593413918</v>
      </c>
      <c r="BF211">
        <f t="shared" si="186"/>
        <v>-12.115081249578999</v>
      </c>
      <c r="BG211">
        <f t="shared" si="187"/>
        <v>-146.30627801584654</v>
      </c>
      <c r="BH211">
        <f t="shared" si="203"/>
        <v>33.693721984153456</v>
      </c>
      <c r="BI211">
        <f t="shared" si="204"/>
        <v>33.693721984153456</v>
      </c>
      <c r="BJ211">
        <f t="shared" si="188"/>
        <v>0</v>
      </c>
      <c r="BK211">
        <f t="shared" si="205"/>
        <v>0</v>
      </c>
      <c r="BM211">
        <f t="shared" si="206"/>
        <v>-27.83561797961368</v>
      </c>
      <c r="BN211">
        <f t="shared" si="189"/>
        <v>-175.10883208170739</v>
      </c>
      <c r="BQ211" s="56">
        <f t="shared" si="207"/>
        <v>32.622497530319819</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1.0022489725860857</v>
      </c>
      <c r="D212">
        <f t="shared" si="160"/>
        <v>6.7003966466354023E-2</v>
      </c>
      <c r="F212">
        <f t="shared" si="161"/>
        <v>2.6684391549586881E-3</v>
      </c>
      <c r="G212">
        <f t="shared" si="162"/>
        <v>1.8632514683094306E-2</v>
      </c>
      <c r="H212">
        <f t="shared" si="163"/>
        <v>-3.1229601353169061</v>
      </c>
      <c r="J212">
        <f t="shared" si="164"/>
        <v>15</v>
      </c>
      <c r="M212">
        <f t="shared" si="165"/>
        <v>1.7709029407731908E-2</v>
      </c>
      <c r="N212">
        <f t="shared" si="166"/>
        <v>-1.5707963250000001</v>
      </c>
      <c r="O212">
        <f t="shared" si="167"/>
        <v>28.514550239330461</v>
      </c>
      <c r="P212">
        <f t="shared" si="168"/>
        <v>1.5357193191927305</v>
      </c>
      <c r="Q212">
        <f t="shared" si="169"/>
        <v>16.094217400755973</v>
      </c>
      <c r="R212">
        <f t="shared" si="170"/>
        <v>1.5086221597051213</v>
      </c>
      <c r="S212">
        <f t="shared" si="171"/>
        <v>0.71972190129043445</v>
      </c>
      <c r="T212">
        <f t="shared" si="172"/>
        <v>-0.76739465818068764</v>
      </c>
      <c r="U212">
        <f t="shared" si="173"/>
        <v>0.99871233349428767</v>
      </c>
      <c r="V212">
        <f t="shared" si="174"/>
        <v>-5.0753186070400774E-2</v>
      </c>
      <c r="X212">
        <f t="shared" si="192"/>
        <v>-12.602790728706946</v>
      </c>
      <c r="Y212">
        <f t="shared" si="175"/>
        <v>-137.54189126228124</v>
      </c>
      <c r="Z212">
        <f t="shared" si="193"/>
        <v>42.45810873771876</v>
      </c>
      <c r="AC212">
        <v>1</v>
      </c>
      <c r="AD212">
        <f t="shared" si="176"/>
        <v>28.497009937032004</v>
      </c>
      <c r="AE212">
        <f t="shared" si="177"/>
        <v>-1.5935627459797891E-4</v>
      </c>
      <c r="AF212">
        <f t="shared" si="178"/>
        <v>3.1371315884370001E-3</v>
      </c>
      <c r="AG212">
        <f t="shared" si="194"/>
        <v>9044.2498258522664</v>
      </c>
      <c r="AH212">
        <f t="shared" si="195"/>
        <v>-778.18156171049691</v>
      </c>
      <c r="AJ212">
        <f t="shared" si="179"/>
        <v>18000</v>
      </c>
      <c r="AK212">
        <f t="shared" si="180"/>
        <v>17363.268417285002</v>
      </c>
      <c r="AL212">
        <v>1</v>
      </c>
      <c r="AM212">
        <f t="shared" si="181"/>
        <v>16.063120299082502</v>
      </c>
      <c r="AN212">
        <f t="shared" si="196"/>
        <v>1146.2584932123686</v>
      </c>
      <c r="AO212">
        <f t="shared" si="197"/>
        <v>-1049.2196530303197</v>
      </c>
      <c r="AQ212">
        <f t="shared" si="182"/>
        <v>0.31560675398453525</v>
      </c>
      <c r="AR212">
        <f t="shared" si="183"/>
        <v>-56.178002209247275</v>
      </c>
      <c r="AT212">
        <f t="shared" si="156"/>
        <v>-40862.259163205352</v>
      </c>
      <c r="AU212">
        <f t="shared" si="157"/>
        <v>-508333.48605441494</v>
      </c>
      <c r="AV212">
        <f t="shared" si="198"/>
        <v>-1.6510086020425079</v>
      </c>
      <c r="AW212">
        <f t="shared" si="199"/>
        <v>-45538.883981073493</v>
      </c>
      <c r="AX212">
        <f t="shared" si="200"/>
        <v>-69653.05614054091</v>
      </c>
      <c r="AY212">
        <f t="shared" si="208"/>
        <v>-2.1498354062448288</v>
      </c>
      <c r="BA212">
        <f t="shared" si="184"/>
        <v>6.1281142638188681</v>
      </c>
      <c r="BB212">
        <f t="shared" si="201"/>
        <v>15.746537089682109</v>
      </c>
      <c r="BC212">
        <f t="shared" si="202"/>
        <v>0.49882680420232095</v>
      </c>
      <c r="BD212">
        <f t="shared" si="185"/>
        <v>-151.41932937855015</v>
      </c>
      <c r="BF212">
        <f t="shared" si="186"/>
        <v>-12.186979243027494</v>
      </c>
      <c r="BG212">
        <f t="shared" si="187"/>
        <v>-146.51272043072851</v>
      </c>
      <c r="BH212">
        <f t="shared" si="203"/>
        <v>33.487279569271493</v>
      </c>
      <c r="BI212">
        <f t="shared" si="204"/>
        <v>33.487279569271493</v>
      </c>
      <c r="BJ212">
        <f t="shared" si="188"/>
        <v>0</v>
      </c>
      <c r="BK212">
        <f t="shared" si="205"/>
        <v>0</v>
      </c>
      <c r="BM212">
        <f t="shared" si="206"/>
        <v>-27.933516332709605</v>
      </c>
      <c r="BN212">
        <f t="shared" si="189"/>
        <v>-175.09339105217836</v>
      </c>
      <c r="BQ212" s="56">
        <f t="shared" si="207"/>
        <v>32.648497889967246</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1.0022742841717798</v>
      </c>
      <c r="D213">
        <f t="shared" si="160"/>
        <v>6.7379258133092909E-2</v>
      </c>
      <c r="F213">
        <f t="shared" si="161"/>
        <v>2.6386336781388147E-3</v>
      </c>
      <c r="G213">
        <f t="shared" si="162"/>
        <v>1.8527892235771819E-2</v>
      </c>
      <c r="H213">
        <f t="shared" si="163"/>
        <v>-3.1230647577642285</v>
      </c>
      <c r="J213">
        <f t="shared" si="164"/>
        <v>15</v>
      </c>
      <c r="M213">
        <f t="shared" si="165"/>
        <v>1.7610096282549049E-2</v>
      </c>
      <c r="N213">
        <f t="shared" si="166"/>
        <v>-1.5707963250000001</v>
      </c>
      <c r="O213">
        <f t="shared" si="167"/>
        <v>28.67454787003247</v>
      </c>
      <c r="P213">
        <f t="shared" si="168"/>
        <v>1.5359151207716755</v>
      </c>
      <c r="Q213">
        <f t="shared" si="169"/>
        <v>16.184286255675129</v>
      </c>
      <c r="R213">
        <f t="shared" si="170"/>
        <v>1.5089686144419061</v>
      </c>
      <c r="S213">
        <f t="shared" si="171"/>
        <v>0.71777544016420047</v>
      </c>
      <c r="T213">
        <f t="shared" si="172"/>
        <v>-0.7701942379831993</v>
      </c>
      <c r="U213">
        <f t="shared" si="173"/>
        <v>0.99869785301705549</v>
      </c>
      <c r="V213">
        <f t="shared" si="174"/>
        <v>-5.1037822816199126E-2</v>
      </c>
      <c r="X213">
        <f t="shared" si="192"/>
        <v>-12.675369621780941</v>
      </c>
      <c r="Y213">
        <f t="shared" si="175"/>
        <v>-137.67202665153022</v>
      </c>
      <c r="Z213">
        <f t="shared" si="193"/>
        <v>42.327973348469783</v>
      </c>
      <c r="AC213">
        <v>1</v>
      </c>
      <c r="AD213">
        <f t="shared" si="176"/>
        <v>28.657105498476003</v>
      </c>
      <c r="AE213">
        <f t="shared" si="177"/>
        <v>-1.6115182408767335E-4</v>
      </c>
      <c r="AF213">
        <f t="shared" si="178"/>
        <v>3.1547559232034997E-3</v>
      </c>
      <c r="AG213">
        <f t="shared" si="194"/>
        <v>9043.9875599327406</v>
      </c>
      <c r="AH213">
        <f t="shared" si="195"/>
        <v>-778.96837414095796</v>
      </c>
      <c r="AJ213">
        <f t="shared" si="179"/>
        <v>18000</v>
      </c>
      <c r="AK213">
        <f t="shared" si="180"/>
        <v>17460.814869067501</v>
      </c>
      <c r="AL213">
        <v>1</v>
      </c>
      <c r="AM213">
        <f t="shared" si="181"/>
        <v>16.153362547953751</v>
      </c>
      <c r="AN213">
        <f t="shared" si="196"/>
        <v>1145.5334941622832</v>
      </c>
      <c r="AO213">
        <f t="shared" si="197"/>
        <v>-1043.402972960127</v>
      </c>
      <c r="AQ213">
        <f t="shared" si="182"/>
        <v>0.31209038137444606</v>
      </c>
      <c r="AR213">
        <f t="shared" si="183"/>
        <v>-55.864178266025839</v>
      </c>
      <c r="AT213">
        <f t="shared" si="156"/>
        <v>-40693.886589881637</v>
      </c>
      <c r="AU213">
        <f t="shared" si="157"/>
        <v>-505478.04182076693</v>
      </c>
      <c r="AV213">
        <f t="shared" si="198"/>
        <v>-1.6511288215736608</v>
      </c>
      <c r="AW213">
        <f t="shared" si="199"/>
        <v>-44890.85511509038</v>
      </c>
      <c r="AX213">
        <f t="shared" si="200"/>
        <v>-69226.606431788823</v>
      </c>
      <c r="AY213">
        <f t="shared" si="208"/>
        <v>-2.1460899122278727</v>
      </c>
      <c r="BA213">
        <f t="shared" si="184"/>
        <v>6.1462598548800731</v>
      </c>
      <c r="BB213">
        <f t="shared" si="201"/>
        <v>15.772218352884364</v>
      </c>
      <c r="BC213">
        <f t="shared" si="202"/>
        <v>0.4949610906542119</v>
      </c>
      <c r="BD213">
        <f t="shared" si="185"/>
        <v>-151.64081844991642</v>
      </c>
      <c r="BF213">
        <f t="shared" si="186"/>
        <v>-12.258642689095167</v>
      </c>
      <c r="BG213">
        <f t="shared" si="187"/>
        <v>-146.71870129816043</v>
      </c>
      <c r="BH213">
        <f t="shared" si="203"/>
        <v>33.281298701839575</v>
      </c>
      <c r="BI213">
        <f t="shared" si="204"/>
        <v>33.281298701839575</v>
      </c>
      <c r="BJ213">
        <f t="shared" si="188"/>
        <v>0</v>
      </c>
      <c r="BK213">
        <f t="shared" si="205"/>
        <v>0</v>
      </c>
      <c r="BM213">
        <f t="shared" si="206"/>
        <v>-28.030861041979534</v>
      </c>
      <c r="BN213">
        <f t="shared" si="189"/>
        <v>-175.077882848244</v>
      </c>
      <c r="BQ213" s="56">
        <f t="shared" si="207"/>
        <v>32.674179153169504</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1.0022997369144864</v>
      </c>
      <c r="D214">
        <f t="shared" si="160"/>
        <v>6.7754530792114229E-2</v>
      </c>
      <c r="F214">
        <f t="shared" si="161"/>
        <v>2.6093252035598799E-3</v>
      </c>
      <c r="G214">
        <f t="shared" si="162"/>
        <v>1.8424441051088616E-2</v>
      </c>
      <c r="H214">
        <f t="shared" si="163"/>
        <v>-3.1231682089489117</v>
      </c>
      <c r="J214">
        <f t="shared" si="164"/>
        <v>15</v>
      </c>
      <c r="M214">
        <f t="shared" si="165"/>
        <v>1.7512262414312668E-2</v>
      </c>
      <c r="N214">
        <f t="shared" si="166"/>
        <v>-1.5707963250000001</v>
      </c>
      <c r="O214">
        <f t="shared" si="167"/>
        <v>28.83454658786669</v>
      </c>
      <c r="P214">
        <f t="shared" si="168"/>
        <v>1.536108749408837</v>
      </c>
      <c r="Q214">
        <f t="shared" si="169"/>
        <v>16.274357031705929</v>
      </c>
      <c r="R214">
        <f t="shared" si="170"/>
        <v>1.5093112342971802</v>
      </c>
      <c r="S214">
        <f t="shared" si="171"/>
        <v>0.71583391379205363</v>
      </c>
      <c r="T214">
        <f t="shared" si="172"/>
        <v>-0.772978694222762</v>
      </c>
      <c r="U214">
        <f t="shared" si="173"/>
        <v>0.99868329205184969</v>
      </c>
      <c r="V214">
        <f t="shared" si="174"/>
        <v>-5.1322451285077675E-2</v>
      </c>
      <c r="X214">
        <f t="shared" si="192"/>
        <v>-12.747672776144103</v>
      </c>
      <c r="Y214">
        <f t="shared" si="175"/>
        <v>-137.80157325379267</v>
      </c>
      <c r="Z214">
        <f t="shared" si="193"/>
        <v>42.198426746207332</v>
      </c>
      <c r="AC214">
        <v>1</v>
      </c>
      <c r="AD214">
        <f t="shared" si="176"/>
        <v>28.817201059920002</v>
      </c>
      <c r="AE214">
        <f t="shared" si="177"/>
        <v>-1.6295743267815039E-4</v>
      </c>
      <c r="AF214">
        <f t="shared" si="178"/>
        <v>3.1723802579700002E-3</v>
      </c>
      <c r="AG214">
        <f t="shared" si="194"/>
        <v>9043.723840074379</v>
      </c>
      <c r="AH214">
        <f t="shared" si="195"/>
        <v>-779.77474882271736</v>
      </c>
      <c r="AJ214">
        <f t="shared" si="179"/>
        <v>18000</v>
      </c>
      <c r="AK214">
        <f t="shared" si="180"/>
        <v>17558.361320850003</v>
      </c>
      <c r="AL214">
        <v>1</v>
      </c>
      <c r="AM214">
        <f t="shared" si="181"/>
        <v>16.243604796825</v>
      </c>
      <c r="AN214">
        <f t="shared" si="196"/>
        <v>1144.8204840027229</v>
      </c>
      <c r="AO214">
        <f t="shared" si="197"/>
        <v>-1037.6501846001458</v>
      </c>
      <c r="AQ214">
        <f t="shared" si="182"/>
        <v>0.30863244961575259</v>
      </c>
      <c r="AR214">
        <f t="shared" si="183"/>
        <v>-55.55384093083547</v>
      </c>
      <c r="AT214">
        <f t="shared" ref="AT214:AT277" si="209">-AR214*AH214+AG214*AQ214</f>
        <v>-40528.295715568885</v>
      </c>
      <c r="AU214">
        <f t="shared" ref="AU214:AU277" si="210">AQ214*AH214+AG214*AR214</f>
        <v>-502654.25942477427</v>
      </c>
      <c r="AV214">
        <f t="shared" si="198"/>
        <v>-1.6512508570653412</v>
      </c>
      <c r="AW214">
        <f t="shared" si="199"/>
        <v>-44253.544136981916</v>
      </c>
      <c r="AX214">
        <f t="shared" si="200"/>
        <v>-68805.656154333396</v>
      </c>
      <c r="AY214">
        <f t="shared" si="208"/>
        <v>-2.1423531963625551</v>
      </c>
      <c r="BA214">
        <f t="shared" si="184"/>
        <v>6.1642353199274966</v>
      </c>
      <c r="BB214">
        <f t="shared" si="201"/>
        <v>15.797584191437885</v>
      </c>
      <c r="BC214">
        <f t="shared" si="202"/>
        <v>0.49110233929721381</v>
      </c>
      <c r="BD214">
        <f t="shared" si="185"/>
        <v>-151.86190861711543</v>
      </c>
      <c r="BF214">
        <f t="shared" si="186"/>
        <v>-12.330074117102587</v>
      </c>
      <c r="BG214">
        <f t="shared" si="187"/>
        <v>-146.92421724208103</v>
      </c>
      <c r="BH214">
        <f t="shared" si="203"/>
        <v>33.075782757918972</v>
      </c>
      <c r="BI214">
        <f t="shared" si="204"/>
        <v>33.075782757918972</v>
      </c>
      <c r="BJ214">
        <f t="shared" si="188"/>
        <v>0</v>
      </c>
      <c r="BK214">
        <f t="shared" si="205"/>
        <v>0</v>
      </c>
      <c r="BM214">
        <f t="shared" si="206"/>
        <v>-28.127658308540475</v>
      </c>
      <c r="BN214">
        <f t="shared" si="189"/>
        <v>-175.0623086249656</v>
      </c>
      <c r="BQ214" s="56">
        <f t="shared" si="207"/>
        <v>32.699544991723023</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1.0023253308034523</v>
      </c>
      <c r="D215">
        <f t="shared" si="160"/>
        <v>6.8129784339171093E-2</v>
      </c>
      <c r="F215">
        <f t="shared" si="161"/>
        <v>2.5805027336161203E-3</v>
      </c>
      <c r="G215">
        <f t="shared" si="162"/>
        <v>1.832214152241847E-2</v>
      </c>
      <c r="H215">
        <f t="shared" si="163"/>
        <v>-3.1232705084775816</v>
      </c>
      <c r="J215">
        <f t="shared" si="164"/>
        <v>15</v>
      </c>
      <c r="M215">
        <f t="shared" si="165"/>
        <v>1.7415509583294363E-2</v>
      </c>
      <c r="N215">
        <f t="shared" si="166"/>
        <v>-1.5707963250000001</v>
      </c>
      <c r="O215">
        <f t="shared" si="167"/>
        <v>28.99454637483597</v>
      </c>
      <c r="P215">
        <f t="shared" si="168"/>
        <v>1.5363002410622244</v>
      </c>
      <c r="Q215">
        <f t="shared" si="169"/>
        <v>16.364429697126639</v>
      </c>
      <c r="R215">
        <f t="shared" si="170"/>
        <v>1.5096500825133961</v>
      </c>
      <c r="S215">
        <f t="shared" si="171"/>
        <v>0.71389737219088423</v>
      </c>
      <c r="T215">
        <f t="shared" si="172"/>
        <v>-0.77574810628883684</v>
      </c>
      <c r="U215">
        <f t="shared" si="173"/>
        <v>0.99866865060926835</v>
      </c>
      <c r="V215">
        <f t="shared" si="174"/>
        <v>-5.1607071431282035E-2</v>
      </c>
      <c r="X215">
        <f t="shared" si="192"/>
        <v>-12.819702625537309</v>
      </c>
      <c r="Y215">
        <f t="shared" si="175"/>
        <v>-137.93053106071008</v>
      </c>
      <c r="Z215">
        <f t="shared" si="193"/>
        <v>42.069468939289919</v>
      </c>
      <c r="AC215">
        <v>1</v>
      </c>
      <c r="AD215">
        <f t="shared" si="176"/>
        <v>28.977296621364005</v>
      </c>
      <c r="AE215">
        <f t="shared" si="177"/>
        <v>-1.6477310036941002E-4</v>
      </c>
      <c r="AF215">
        <f t="shared" si="178"/>
        <v>3.1900045927364994E-3</v>
      </c>
      <c r="AG215">
        <f t="shared" si="194"/>
        <v>9043.458666532897</v>
      </c>
      <c r="AH215">
        <f t="shared" si="195"/>
        <v>-780.60035656911828</v>
      </c>
      <c r="AJ215">
        <f t="shared" si="179"/>
        <v>18000</v>
      </c>
      <c r="AK215">
        <f t="shared" si="180"/>
        <v>17655.907772632501</v>
      </c>
      <c r="AL215">
        <v>1</v>
      </c>
      <c r="AM215">
        <f t="shared" si="181"/>
        <v>16.333847045696253</v>
      </c>
      <c r="AN215">
        <f t="shared" si="196"/>
        <v>1144.1192001735353</v>
      </c>
      <c r="AO215">
        <f t="shared" si="197"/>
        <v>-1031.9602450463599</v>
      </c>
      <c r="AQ215">
        <f t="shared" si="182"/>
        <v>0.30523167083816616</v>
      </c>
      <c r="AR215">
        <f t="shared" si="183"/>
        <v>-55.246932421708074</v>
      </c>
      <c r="AT215">
        <f t="shared" si="209"/>
        <v>-40365.425148793569</v>
      </c>
      <c r="AU215">
        <f t="shared" si="210"/>
        <v>-499861.61375954561</v>
      </c>
      <c r="AV215">
        <f t="shared" si="198"/>
        <v>-1.6513746782931782</v>
      </c>
      <c r="AW215">
        <f t="shared" si="199"/>
        <v>-43626.716520599133</v>
      </c>
      <c r="AX215">
        <f t="shared" si="200"/>
        <v>-68390.098381089032</v>
      </c>
      <c r="AY215">
        <f t="shared" si="208"/>
        <v>-2.138625304814906</v>
      </c>
      <c r="BA215">
        <f t="shared" si="184"/>
        <v>6.1820414289068806</v>
      </c>
      <c r="BB215">
        <f t="shared" si="201"/>
        <v>15.822638223168697</v>
      </c>
      <c r="BC215">
        <f t="shared" si="202"/>
        <v>0.48725062652172779</v>
      </c>
      <c r="BD215">
        <f t="shared" si="185"/>
        <v>-152.08259550329959</v>
      </c>
      <c r="BF215">
        <f t="shared" si="186"/>
        <v>-12.401276006269772</v>
      </c>
      <c r="BG215">
        <f t="shared" si="187"/>
        <v>-147.12926501499257</v>
      </c>
      <c r="BH215">
        <f t="shared" si="203"/>
        <v>32.870734985007431</v>
      </c>
      <c r="BI215">
        <f t="shared" si="204"/>
        <v>32.870734985007431</v>
      </c>
      <c r="BJ215">
        <f t="shared" si="188"/>
        <v>0</v>
      </c>
      <c r="BK215">
        <f t="shared" si="205"/>
        <v>0</v>
      </c>
      <c r="BM215">
        <f t="shared" si="206"/>
        <v>-28.223914229438471</v>
      </c>
      <c r="BN215">
        <f t="shared" si="189"/>
        <v>-175.04666951169301</v>
      </c>
      <c r="BQ215" s="56">
        <f t="shared" si="207"/>
        <v>32.724599023453834</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1.0023510658278654</v>
      </c>
      <c r="D216">
        <f t="shared" si="160"/>
        <v>6.850501867004874E-2</v>
      </c>
      <c r="F216">
        <f t="shared" si="161"/>
        <v>2.5521555734578974E-3</v>
      </c>
      <c r="G216">
        <f t="shared" si="162"/>
        <v>1.8220974479345228E-2</v>
      </c>
      <c r="H216">
        <f t="shared" si="163"/>
        <v>-3.1233716755206551</v>
      </c>
      <c r="J216">
        <f t="shared" si="164"/>
        <v>15</v>
      </c>
      <c r="M216">
        <f t="shared" si="165"/>
        <v>1.7319819970199341E-2</v>
      </c>
      <c r="N216">
        <f t="shared" si="166"/>
        <v>-1.5707963250000001</v>
      </c>
      <c r="O216">
        <f t="shared" si="167"/>
        <v>29.154547213338109</v>
      </c>
      <c r="P216">
        <f t="shared" si="168"/>
        <v>1.5364896309011282</v>
      </c>
      <c r="Q216">
        <f t="shared" si="169"/>
        <v>16.454504220909445</v>
      </c>
      <c r="R216">
        <f t="shared" si="170"/>
        <v>1.5099852209517177</v>
      </c>
      <c r="S216">
        <f t="shared" si="171"/>
        <v>0.71196586376937521</v>
      </c>
      <c r="T216">
        <f t="shared" si="172"/>
        <v>-0.77850255363842724</v>
      </c>
      <c r="U216">
        <f t="shared" si="173"/>
        <v>0.9986539286999675</v>
      </c>
      <c r="V216">
        <f t="shared" si="174"/>
        <v>-5.1891683209065904E-2</v>
      </c>
      <c r="X216">
        <f t="shared" si="192"/>
        <v>-12.891461560936685</v>
      </c>
      <c r="Y216">
        <f t="shared" si="175"/>
        <v>-138.05890016713198</v>
      </c>
      <c r="Z216">
        <f t="shared" si="193"/>
        <v>41.941099832868019</v>
      </c>
      <c r="AC216">
        <v>1</v>
      </c>
      <c r="AD216">
        <f t="shared" si="176"/>
        <v>29.137392182808004</v>
      </c>
      <c r="AE216">
        <f t="shared" si="177"/>
        <v>-1.6659882716145224E-4</v>
      </c>
      <c r="AF216">
        <f t="shared" si="178"/>
        <v>3.2076289275029999E-3</v>
      </c>
      <c r="AG216">
        <f t="shared" si="194"/>
        <v>9043.1920395653779</v>
      </c>
      <c r="AH216">
        <f t="shared" si="195"/>
        <v>-781.44487540166972</v>
      </c>
      <c r="AJ216">
        <f t="shared" si="179"/>
        <v>18000</v>
      </c>
      <c r="AK216">
        <f t="shared" si="180"/>
        <v>17753.454224415003</v>
      </c>
      <c r="AL216">
        <v>1</v>
      </c>
      <c r="AM216">
        <f t="shared" si="181"/>
        <v>16.424089294567501</v>
      </c>
      <c r="AN216">
        <f t="shared" si="196"/>
        <v>1143.4293872542262</v>
      </c>
      <c r="AO216">
        <f t="shared" si="197"/>
        <v>-1026.3321338810135</v>
      </c>
      <c r="AQ216">
        <f t="shared" si="182"/>
        <v>0.30188679245283018</v>
      </c>
      <c r="AR216">
        <f t="shared" si="183"/>
        <v>-54.943396226415096</v>
      </c>
      <c r="AT216">
        <f t="shared" si="209"/>
        <v>-40205.21517993616</v>
      </c>
      <c r="AU216">
        <f t="shared" si="210"/>
        <v>-497099.59126831713</v>
      </c>
      <c r="AV216">
        <f t="shared" si="198"/>
        <v>-1.6515002556945144</v>
      </c>
      <c r="AW216">
        <f t="shared" si="199"/>
        <v>-43010.144111986505</v>
      </c>
      <c r="AX216">
        <f t="shared" si="200"/>
        <v>-67979.828961417035</v>
      </c>
      <c r="AY216">
        <f t="shared" si="208"/>
        <v>-2.1349062817915616</v>
      </c>
      <c r="BA216">
        <f t="shared" si="184"/>
        <v>6.1996789568769612</v>
      </c>
      <c r="BB216">
        <f t="shared" si="201"/>
        <v>15.847384012975512</v>
      </c>
      <c r="BC216">
        <f t="shared" si="202"/>
        <v>0.48340602609704719</v>
      </c>
      <c r="BD216">
        <f t="shared" si="185"/>
        <v>-152.30287488179968</v>
      </c>
      <c r="BF216">
        <f t="shared" si="186"/>
        <v>-12.472250786994385</v>
      </c>
      <c r="BG216">
        <f t="shared" si="187"/>
        <v>-147.33384149458098</v>
      </c>
      <c r="BH216">
        <f t="shared" si="203"/>
        <v>32.66615850541902</v>
      </c>
      <c r="BI216">
        <f t="shared" si="204"/>
        <v>32.66615850541902</v>
      </c>
      <c r="BJ216">
        <f t="shared" si="188"/>
        <v>0</v>
      </c>
      <c r="BK216">
        <f t="shared" si="205"/>
        <v>0</v>
      </c>
      <c r="BM216">
        <f t="shared" si="206"/>
        <v>-28.319634799969897</v>
      </c>
      <c r="BN216">
        <f t="shared" si="189"/>
        <v>-175.0309666127813</v>
      </c>
      <c r="BQ216" s="56">
        <f t="shared" si="207"/>
        <v>32.749344813260649</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1.0023769419768549</v>
      </c>
      <c r="D217">
        <f t="shared" si="160"/>
        <v>6.8880233680564729E-2</v>
      </c>
      <c r="F217">
        <f t="shared" si="161"/>
        <v>2.5242733210371873E-3</v>
      </c>
      <c r="G217">
        <f t="shared" si="162"/>
        <v>1.8120921175571403E-2</v>
      </c>
      <c r="H217">
        <f t="shared" si="163"/>
        <v>-3.1234717288244287</v>
      </c>
      <c r="J217">
        <f t="shared" si="164"/>
        <v>15</v>
      </c>
      <c r="M217">
        <f t="shared" si="165"/>
        <v>1.7225176145225573E-2</v>
      </c>
      <c r="N217">
        <f t="shared" si="166"/>
        <v>-1.5707963250000001</v>
      </c>
      <c r="O217">
        <f t="shared" si="167"/>
        <v>29.31454908615509</v>
      </c>
      <c r="P217">
        <f t="shared" si="168"/>
        <v>1.5366769533276192</v>
      </c>
      <c r="Q217">
        <f t="shared" si="169"/>
        <v>16.544580572701626</v>
      </c>
      <c r="R217">
        <f t="shared" si="170"/>
        <v>1.5103167101294819</v>
      </c>
      <c r="S217">
        <f t="shared" si="171"/>
        <v>0.7100394353552536</v>
      </c>
      <c r="T217">
        <f t="shared" si="172"/>
        <v>-0.78124211578047587</v>
      </c>
      <c r="U217">
        <f t="shared" si="173"/>
        <v>0.99863912633466034</v>
      </c>
      <c r="V217">
        <f t="shared" si="174"/>
        <v>-5.217628657269107E-2</v>
      </c>
      <c r="X217">
        <f t="shared" si="192"/>
        <v>-12.962951931680795</v>
      </c>
      <c r="Y217">
        <f t="shared" si="175"/>
        <v>-138.18668076753593</v>
      </c>
      <c r="Z217">
        <f t="shared" si="193"/>
        <v>41.813319232464067</v>
      </c>
      <c r="AC217">
        <v>1</v>
      </c>
      <c r="AD217">
        <f t="shared" si="176"/>
        <v>29.297487744252003</v>
      </c>
      <c r="AE217">
        <f t="shared" si="177"/>
        <v>-1.6843461305427712E-4</v>
      </c>
      <c r="AF217">
        <f t="shared" si="178"/>
        <v>3.2252532622694999E-3</v>
      </c>
      <c r="AG217">
        <f t="shared" si="194"/>
        <v>9042.9239594303017</v>
      </c>
      <c r="AH217">
        <f t="shared" si="195"/>
        <v>-782.30799035311941</v>
      </c>
      <c r="AJ217">
        <f t="shared" si="179"/>
        <v>18000</v>
      </c>
      <c r="AK217">
        <f t="shared" si="180"/>
        <v>17851.000676197502</v>
      </c>
      <c r="AL217">
        <v>1</v>
      </c>
      <c r="AM217">
        <f t="shared" si="181"/>
        <v>16.514331543438754</v>
      </c>
      <c r="AN217">
        <f t="shared" si="196"/>
        <v>1142.750796732528</v>
      </c>
      <c r="AO217">
        <f t="shared" si="197"/>
        <v>-1020.7648525722474</v>
      </c>
      <c r="AQ217">
        <f t="shared" si="182"/>
        <v>0.29859659599880561</v>
      </c>
      <c r="AR217">
        <f t="shared" si="183"/>
        <v>-54.64317706778143</v>
      </c>
      <c r="AT217">
        <f t="shared" si="209"/>
        <v>-40047.607726243819</v>
      </c>
      <c r="AU217">
        <f t="shared" si="210"/>
        <v>-494367.68962857523</v>
      </c>
      <c r="AV217">
        <f t="shared" si="198"/>
        <v>-1.6516275603503772</v>
      </c>
      <c r="AW217">
        <f t="shared" si="199"/>
        <v>-42403.604923026549</v>
      </c>
      <c r="AX217">
        <f t="shared" si="200"/>
        <v>-67574.746431520092</v>
      </c>
      <c r="AY217">
        <f t="shared" si="208"/>
        <v>-2.1311961695911292</v>
      </c>
      <c r="BA217">
        <f t="shared" si="184"/>
        <v>6.2171486837898797</v>
      </c>
      <c r="BB217">
        <f t="shared" si="201"/>
        <v>15.871825073846493</v>
      </c>
      <c r="BC217">
        <f t="shared" si="202"/>
        <v>0.47956860924075206</v>
      </c>
      <c r="BD217">
        <f t="shared" si="185"/>
        <v>-152.52274267214898</v>
      </c>
      <c r="BF217">
        <f t="shared" si="186"/>
        <v>-12.543000842091761</v>
      </c>
      <c r="BG217">
        <f t="shared" si="187"/>
        <v>-147.53794368043231</v>
      </c>
      <c r="BH217">
        <f t="shared" si="203"/>
        <v>32.462056319567694</v>
      </c>
      <c r="BI217">
        <f t="shared" si="204"/>
        <v>32.462056319567694</v>
      </c>
      <c r="BJ217">
        <f t="shared" si="188"/>
        <v>0</v>
      </c>
      <c r="BK217">
        <f t="shared" si="205"/>
        <v>0</v>
      </c>
      <c r="BM217">
        <f t="shared" si="206"/>
        <v>-28.414825915938252</v>
      </c>
      <c r="BN217">
        <f t="shared" si="189"/>
        <v>-175.01520100828333</v>
      </c>
      <c r="BQ217" s="56">
        <f t="shared" si="207"/>
        <v>32.773785874131626</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1.0024029592394921</v>
      </c>
      <c r="D218">
        <f t="shared" si="160"/>
        <v>6.9255429266569135E-2</v>
      </c>
      <c r="F218">
        <f t="shared" si="161"/>
        <v>2.4968458575331328E-3</v>
      </c>
      <c r="G218">
        <f t="shared" si="162"/>
        <v>1.8021963277227573E-2</v>
      </c>
      <c r="H218">
        <f t="shared" si="163"/>
        <v>-3.1235706867227728</v>
      </c>
      <c r="J218">
        <f t="shared" si="164"/>
        <v>15</v>
      </c>
      <c r="M218">
        <f t="shared" si="165"/>
        <v>1.7131561057479781E-2</v>
      </c>
      <c r="N218">
        <f t="shared" si="166"/>
        <v>-1.5707963250000001</v>
      </c>
      <c r="O218">
        <f t="shared" si="167"/>
        <v>29.474551976442658</v>
      </c>
      <c r="P218">
        <f t="shared" si="168"/>
        <v>1.5368622419973477</v>
      </c>
      <c r="Q218">
        <f t="shared" si="169"/>
        <v>16.634658722807274</v>
      </c>
      <c r="R218">
        <f t="shared" si="170"/>
        <v>1.5106446092564458</v>
      </c>
      <c r="S218">
        <f t="shared" si="171"/>
        <v>0.70811813222232278</v>
      </c>
      <c r="T218">
        <f t="shared" si="172"/>
        <v>-0.78396687226066153</v>
      </c>
      <c r="U218">
        <f t="shared" si="173"/>
        <v>0.99862424352411849</v>
      </c>
      <c r="V218">
        <f t="shared" si="174"/>
        <v>-5.2460881476427502E-2</v>
      </c>
      <c r="X218">
        <f t="shared" si="192"/>
        <v>-13.034176046561774</v>
      </c>
      <c r="Y218">
        <f t="shared" si="175"/>
        <v>-138.31387315255839</v>
      </c>
      <c r="Z218">
        <f t="shared" si="193"/>
        <v>41.686126847441614</v>
      </c>
      <c r="AC218">
        <v>1</v>
      </c>
      <c r="AD218">
        <f t="shared" si="176"/>
        <v>29.457583305696001</v>
      </c>
      <c r="AE218">
        <f t="shared" si="177"/>
        <v>-1.7028045804788456E-4</v>
      </c>
      <c r="AF218">
        <f t="shared" si="178"/>
        <v>3.2428775970359995E-3</v>
      </c>
      <c r="AG218">
        <f t="shared" si="194"/>
        <v>9042.6544263875348</v>
      </c>
      <c r="AH218">
        <f t="shared" si="195"/>
        <v>-783.18939327693852</v>
      </c>
      <c r="AJ218">
        <f t="shared" si="179"/>
        <v>18000</v>
      </c>
      <c r="AK218">
        <f t="shared" si="180"/>
        <v>17948.54712798</v>
      </c>
      <c r="AL218">
        <v>1</v>
      </c>
      <c r="AM218">
        <f t="shared" si="181"/>
        <v>16.604573792310003</v>
      </c>
      <c r="AN218">
        <f t="shared" si="196"/>
        <v>1142.0831867816687</v>
      </c>
      <c r="AO218">
        <f t="shared" si="197"/>
        <v>-1015.2574238927864</v>
      </c>
      <c r="AQ218">
        <f t="shared" si="182"/>
        <v>0.29535989603331658</v>
      </c>
      <c r="AR218">
        <f t="shared" si="183"/>
        <v>-54.346220870130253</v>
      </c>
      <c r="AT218">
        <f t="shared" si="209"/>
        <v>-39892.546278928778</v>
      </c>
      <c r="AU218">
        <f t="shared" si="210"/>
        <v>-491665.41744649061</v>
      </c>
      <c r="AV218">
        <f t="shared" si="198"/>
        <v>-1.6517565639680369</v>
      </c>
      <c r="AW218">
        <f t="shared" si="199"/>
        <v>-41806.882932828194</v>
      </c>
      <c r="AX218">
        <f t="shared" si="200"/>
        <v>-67174.751928272744</v>
      </c>
      <c r="AY218">
        <f t="shared" si="208"/>
        <v>-2.1274950086541082</v>
      </c>
      <c r="BA218">
        <f t="shared" si="184"/>
        <v>6.2344513942753892</v>
      </c>
      <c r="BB218">
        <f t="shared" si="201"/>
        <v>15.895964867850431</v>
      </c>
      <c r="BC218">
        <f t="shared" si="202"/>
        <v>0.47573844468607129</v>
      </c>
      <c r="BD218">
        <f t="shared" si="185"/>
        <v>-152.74219493622357</v>
      </c>
      <c r="BF218">
        <f t="shared" si="186"/>
        <v>-12.613528507998131</v>
      </c>
      <c r="BG218">
        <f t="shared" si="187"/>
        <v>-147.74156869084342</v>
      </c>
      <c r="BH218">
        <f t="shared" si="203"/>
        <v>32.258431309156578</v>
      </c>
      <c r="BI218">
        <f t="shared" si="204"/>
        <v>32.258431309156578</v>
      </c>
      <c r="BJ218">
        <f t="shared" si="188"/>
        <v>0</v>
      </c>
      <c r="BK218">
        <f t="shared" si="205"/>
        <v>0</v>
      </c>
      <c r="BM218">
        <f t="shared" si="206"/>
        <v>-28.50949337584856</v>
      </c>
      <c r="BN218">
        <f t="shared" si="189"/>
        <v>-174.99937375461985</v>
      </c>
      <c r="BQ218" s="56">
        <f t="shared" si="207"/>
        <v>32.797925668135569</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1.0024291176047895</v>
      </c>
      <c r="D219">
        <f t="shared" si="160"/>
        <v>6.9630605323944661E-2</v>
      </c>
      <c r="F219">
        <f t="shared" si="161"/>
        <v>2.4698633381411445E-3</v>
      </c>
      <c r="G219">
        <f t="shared" si="162"/>
        <v>1.792408285156722E-2</v>
      </c>
      <c r="H219">
        <f t="shared" si="163"/>
        <v>-3.123668567148433</v>
      </c>
      <c r="J219">
        <f t="shared" si="164"/>
        <v>15</v>
      </c>
      <c r="M219">
        <f t="shared" si="165"/>
        <v>1.7038958024736647E-2</v>
      </c>
      <c r="N219">
        <f t="shared" si="166"/>
        <v>-1.5707963250000001</v>
      </c>
      <c r="O219">
        <f t="shared" si="167"/>
        <v>29.634555867720231</v>
      </c>
      <c r="P219">
        <f t="shared" si="168"/>
        <v>1.5370455298396708</v>
      </c>
      <c r="Q219">
        <f t="shared" si="169"/>
        <v>16.724738642169655</v>
      </c>
      <c r="R219">
        <f t="shared" si="170"/>
        <v>1.5109689762698719</v>
      </c>
      <c r="S219">
        <f t="shared" si="171"/>
        <v>0.70620199811727236</v>
      </c>
      <c r="T219">
        <f t="shared" si="172"/>
        <v>-0.78667690264659407</v>
      </c>
      <c r="U219">
        <f t="shared" si="173"/>
        <v>0.99860928027917062</v>
      </c>
      <c r="V219">
        <f t="shared" si="174"/>
        <v>-5.2745467874553351E-2</v>
      </c>
      <c r="X219">
        <f t="shared" si="192"/>
        <v>-13.10513617488194</v>
      </c>
      <c r="Y219">
        <f t="shared" si="175"/>
        <v>-138.4404777056302</v>
      </c>
      <c r="Z219">
        <f t="shared" si="193"/>
        <v>41.559522294369799</v>
      </c>
      <c r="AC219">
        <v>1</v>
      </c>
      <c r="AD219">
        <f t="shared" si="176"/>
        <v>29.61767886714</v>
      </c>
      <c r="AE219">
        <f t="shared" si="177"/>
        <v>-1.7213636214227459E-4</v>
      </c>
      <c r="AF219">
        <f t="shared" si="178"/>
        <v>3.2605019318025E-3</v>
      </c>
      <c r="AG219">
        <f t="shared" si="194"/>
        <v>9042.383440698326</v>
      </c>
      <c r="AH219">
        <f t="shared" si="195"/>
        <v>-784.08878266299143</v>
      </c>
      <c r="AJ219">
        <f t="shared" si="179"/>
        <v>18000</v>
      </c>
      <c r="AK219">
        <f t="shared" si="180"/>
        <v>18046.093579762502</v>
      </c>
      <c r="AL219">
        <v>1</v>
      </c>
      <c r="AM219">
        <f t="shared" si="181"/>
        <v>16.694816041181252</v>
      </c>
      <c r="AN219">
        <f t="shared" si="196"/>
        <v>1141.4263220459645</v>
      </c>
      <c r="AO219">
        <f t="shared" si="197"/>
        <v>-1009.8088913569841</v>
      </c>
      <c r="AQ219">
        <f t="shared" si="182"/>
        <v>0.29217553906386956</v>
      </c>
      <c r="AR219">
        <f t="shared" si="183"/>
        <v>-54.052474726815873</v>
      </c>
      <c r="AT219">
        <f t="shared" si="209"/>
        <v>-39739.975852262927</v>
      </c>
      <c r="AU219">
        <f t="shared" si="210"/>
        <v>-488992.2939612731</v>
      </c>
      <c r="AV219">
        <f t="shared" si="198"/>
        <v>-1.6518872388641268</v>
      </c>
      <c r="AW219">
        <f t="shared" si="199"/>
        <v>-41219.767896529047</v>
      </c>
      <c r="AX219">
        <f t="shared" si="200"/>
        <v>-66779.749106335308</v>
      </c>
      <c r="AY219">
        <f t="shared" si="208"/>
        <v>-2.1238028376114091</v>
      </c>
      <c r="BA219">
        <f t="shared" si="184"/>
        <v>6.2515878774288236</v>
      </c>
      <c r="BB219">
        <f t="shared" si="201"/>
        <v>15.919806807103187</v>
      </c>
      <c r="BC219">
        <f t="shared" si="202"/>
        <v>0.47191559874728228</v>
      </c>
      <c r="BD219">
        <f t="shared" si="185"/>
        <v>-152.96122787449519</v>
      </c>
      <c r="BF219">
        <f t="shared" si="186"/>
        <v>-12.683836075938332</v>
      </c>
      <c r="BG219">
        <f t="shared" si="187"/>
        <v>-147.94471375972213</v>
      </c>
      <c r="BH219">
        <f t="shared" si="203"/>
        <v>32.055286240277866</v>
      </c>
      <c r="BI219">
        <f t="shared" si="204"/>
        <v>32.055286240277866</v>
      </c>
      <c r="BJ219">
        <f t="shared" si="188"/>
        <v>0</v>
      </c>
      <c r="BK219">
        <f t="shared" si="205"/>
        <v>0</v>
      </c>
      <c r="BM219">
        <f t="shared" si="206"/>
        <v>-28.603642883041523</v>
      </c>
      <c r="BN219">
        <f t="shared" si="189"/>
        <v>-174.98348588522697</v>
      </c>
      <c r="BQ219" s="56">
        <f t="shared" si="207"/>
        <v>32.821767607388324</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1.0024554170617008</v>
      </c>
      <c r="D220">
        <f t="shared" si="160"/>
        <v>7.0005761748606843E-2</v>
      </c>
      <c r="F220">
        <f t="shared" si="161"/>
        <v>2.4433161832098532E-3</v>
      </c>
      <c r="G220">
        <f t="shared" si="162"/>
        <v>1.7827262356032183E-2</v>
      </c>
      <c r="H220">
        <f t="shared" si="163"/>
        <v>-3.1237653876439682</v>
      </c>
      <c r="J220">
        <f t="shared" si="164"/>
        <v>15</v>
      </c>
      <c r="M220">
        <f t="shared" si="165"/>
        <v>1.6947350723528386E-2</v>
      </c>
      <c r="N220">
        <f t="shared" si="166"/>
        <v>-1.5707963250000001</v>
      </c>
      <c r="O220">
        <f t="shared" si="167"/>
        <v>29.79456074386114</v>
      </c>
      <c r="P220">
        <f t="shared" si="168"/>
        <v>1.5372268490771317</v>
      </c>
      <c r="Q220">
        <f t="shared" si="169"/>
        <v>16.814820302354114</v>
      </c>
      <c r="R220">
        <f t="shared" si="170"/>
        <v>1.5112898678684878</v>
      </c>
      <c r="S220">
        <f t="shared" si="171"/>
        <v>0.70429107528625678</v>
      </c>
      <c r="T220">
        <f t="shared" si="172"/>
        <v>-0.78937228651339608</v>
      </c>
      <c r="U220">
        <f t="shared" si="173"/>
        <v>0.99859423661070357</v>
      </c>
      <c r="V220">
        <f t="shared" si="174"/>
        <v>-5.3030045721355029E-2</v>
      </c>
      <c r="X220">
        <f t="shared" si="192"/>
        <v>-13.175834547476924</v>
      </c>
      <c r="Y220">
        <f t="shared" si="175"/>
        <v>-138.56649489971551</v>
      </c>
      <c r="Z220">
        <f t="shared" si="193"/>
        <v>41.433505100284492</v>
      </c>
      <c r="AC220">
        <v>1</v>
      </c>
      <c r="AD220">
        <f t="shared" si="176"/>
        <v>29.777774428584003</v>
      </c>
      <c r="AE220">
        <f t="shared" si="177"/>
        <v>-1.7400232533744725E-4</v>
      </c>
      <c r="AF220">
        <f t="shared" si="178"/>
        <v>3.2781262665690001E-3</v>
      </c>
      <c r="AG220">
        <f t="shared" si="194"/>
        <v>9042.1110026253082</v>
      </c>
      <c r="AH220">
        <f t="shared" si="195"/>
        <v>-785.00586345915076</v>
      </c>
      <c r="AJ220">
        <f t="shared" si="179"/>
        <v>18000</v>
      </c>
      <c r="AK220">
        <f t="shared" si="180"/>
        <v>18143.640031545001</v>
      </c>
      <c r="AL220">
        <v>1</v>
      </c>
      <c r="AM220">
        <f t="shared" si="181"/>
        <v>16.7850582900525</v>
      </c>
      <c r="AN220">
        <f t="shared" si="196"/>
        <v>1140.7799734343764</v>
      </c>
      <c r="AO220">
        <f t="shared" si="197"/>
        <v>-1004.4183186755494</v>
      </c>
      <c r="AQ220">
        <f t="shared" si="182"/>
        <v>0.28904240252044977</v>
      </c>
      <c r="AR220">
        <f t="shared" si="183"/>
        <v>-53.76188686880365</v>
      </c>
      <c r="AT220">
        <f t="shared" si="209"/>
        <v>-39589.842934582979</v>
      </c>
      <c r="AU220">
        <f t="shared" si="210"/>
        <v>-486347.84875907341</v>
      </c>
      <c r="AV220">
        <f t="shared" si="198"/>
        <v>-1.6520195579483077</v>
      </c>
      <c r="AW220">
        <f t="shared" si="199"/>
        <v>-40642.055161197299</v>
      </c>
      <c r="AX220">
        <f t="shared" si="200"/>
        <v>-66389.644058407168</v>
      </c>
      <c r="AY220">
        <f t="shared" si="208"/>
        <v>-2.1201196933315258</v>
      </c>
      <c r="BA220">
        <f t="shared" si="184"/>
        <v>6.2685589266028616</v>
      </c>
      <c r="BB220">
        <f t="shared" si="201"/>
        <v>15.94335425471016</v>
      </c>
      <c r="BC220">
        <f t="shared" si="202"/>
        <v>0.46810013538321815</v>
      </c>
      <c r="BD220">
        <f t="shared" si="185"/>
        <v>-153.17983782239264</v>
      </c>
      <c r="BF220">
        <f t="shared" si="186"/>
        <v>-12.753925793059135</v>
      </c>
      <c r="BG220">
        <f t="shared" si="187"/>
        <v>-148.14737623357556</v>
      </c>
      <c r="BH220">
        <f t="shared" si="203"/>
        <v>31.852623766424443</v>
      </c>
      <c r="BI220">
        <f t="shared" si="204"/>
        <v>31.852623766424443</v>
      </c>
      <c r="BJ220">
        <f t="shared" si="188"/>
        <v>0</v>
      </c>
      <c r="BK220">
        <f t="shared" si="205"/>
        <v>0</v>
      </c>
      <c r="BM220">
        <f t="shared" si="206"/>
        <v>-28.697280047769297</v>
      </c>
      <c r="BN220">
        <f t="shared" si="189"/>
        <v>-174.96753841118294</v>
      </c>
      <c r="BQ220" s="56">
        <f t="shared" si="207"/>
        <v>32.845315054995297</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1.0024818575991221</v>
      </c>
      <c r="D221">
        <f t="shared" si="160"/>
        <v>7.0380898436504219E-2</v>
      </c>
      <c r="F221">
        <f t="shared" si="161"/>
        <v>2.4171950697109653E-3</v>
      </c>
      <c r="G221">
        <f t="shared" si="162"/>
        <v>1.7731484627674626E-2</v>
      </c>
      <c r="H221">
        <f t="shared" si="163"/>
        <v>-3.1238611653723254</v>
      </c>
      <c r="J221">
        <f t="shared" si="164"/>
        <v>15</v>
      </c>
      <c r="M221">
        <f t="shared" si="165"/>
        <v>1.6856723179552301E-2</v>
      </c>
      <c r="N221">
        <f t="shared" si="166"/>
        <v>-1.5707963250000001</v>
      </c>
      <c r="O221">
        <f t="shared" si="167"/>
        <v>29.954566589083196</v>
      </c>
      <c r="P221">
        <f t="shared" si="168"/>
        <v>1.5374062312443153</v>
      </c>
      <c r="Q221">
        <f t="shared" si="169"/>
        <v>16.904903675531553</v>
      </c>
      <c r="R221">
        <f t="shared" si="170"/>
        <v>1.511607339545368</v>
      </c>
      <c r="S221">
        <f t="shared" si="171"/>
        <v>0.70238540450123754</v>
      </c>
      <c r="T221">
        <f t="shared" si="172"/>
        <v>-0.79205310342966972</v>
      </c>
      <c r="U221">
        <f t="shared" si="173"/>
        <v>0.99857911252966181</v>
      </c>
      <c r="V221">
        <f t="shared" si="174"/>
        <v>-5.331461497112721E-2</v>
      </c>
      <c r="X221">
        <f t="shared" si="192"/>
        <v>-13.246273357706572</v>
      </c>
      <c r="Y221">
        <f t="shared" si="175"/>
        <v>-138.69192529414923</v>
      </c>
      <c r="Z221">
        <f t="shared" si="193"/>
        <v>41.308074705850771</v>
      </c>
      <c r="AC221">
        <v>1</v>
      </c>
      <c r="AD221">
        <f t="shared" si="176"/>
        <v>29.937869990028002</v>
      </c>
      <c r="AE221">
        <f t="shared" si="177"/>
        <v>-1.758783476334025E-4</v>
      </c>
      <c r="AF221">
        <f t="shared" si="178"/>
        <v>3.2957506013354997E-3</v>
      </c>
      <c r="AG221">
        <f t="shared" si="194"/>
        <v>9041.8371124324985</v>
      </c>
      <c r="AH221">
        <f t="shared" si="195"/>
        <v>-785.94034689863383</v>
      </c>
      <c r="AJ221">
        <f t="shared" si="179"/>
        <v>18000</v>
      </c>
      <c r="AK221">
        <f t="shared" si="180"/>
        <v>18241.186483327503</v>
      </c>
      <c r="AL221">
        <v>1</v>
      </c>
      <c r="AM221">
        <f t="shared" si="181"/>
        <v>16.875300538923749</v>
      </c>
      <c r="AN221">
        <f t="shared" si="196"/>
        <v>1140.143917921707</v>
      </c>
      <c r="AO221">
        <f t="shared" si="197"/>
        <v>-999.08478922731877</v>
      </c>
      <c r="AQ221">
        <f t="shared" si="182"/>
        <v>0.2859593937660852</v>
      </c>
      <c r="AR221">
        <f t="shared" si="183"/>
        <v>-53.474406634257939</v>
      </c>
      <c r="AT221">
        <f t="shared" si="209"/>
        <v>-39442.095441124402</v>
      </c>
      <c r="AU221">
        <f t="shared" si="210"/>
        <v>-483731.62149607547</v>
      </c>
      <c r="AV221">
        <f t="shared" si="198"/>
        <v>-1.6521534947074543</v>
      </c>
      <c r="AW221">
        <f t="shared" si="199"/>
        <v>-40073.545488534161</v>
      </c>
      <c r="AX221">
        <f t="shared" si="200"/>
        <v>-66004.345238482696</v>
      </c>
      <c r="AY221">
        <f t="shared" si="208"/>
        <v>-2.1164456109664025</v>
      </c>
      <c r="BA221">
        <f t="shared" si="184"/>
        <v>6.285365339202972</v>
      </c>
      <c r="BB221">
        <f t="shared" si="201"/>
        <v>15.966610525685542</v>
      </c>
      <c r="BC221">
        <f t="shared" si="202"/>
        <v>0.46429211625894817</v>
      </c>
      <c r="BD221">
        <f t="shared" si="185"/>
        <v>-153.39802124676774</v>
      </c>
      <c r="BF221">
        <f t="shared" si="186"/>
        <v>-12.823799863529377</v>
      </c>
      <c r="BG221">
        <f t="shared" si="187"/>
        <v>-148.34955356858154</v>
      </c>
      <c r="BH221">
        <f t="shared" si="203"/>
        <v>31.650446431418459</v>
      </c>
      <c r="BI221">
        <f t="shared" si="204"/>
        <v>31.650446431418459</v>
      </c>
      <c r="BJ221">
        <f t="shared" si="188"/>
        <v>0</v>
      </c>
      <c r="BK221">
        <f t="shared" si="205"/>
        <v>0</v>
      </c>
      <c r="BM221">
        <f t="shared" si="206"/>
        <v>-28.790410389214919</v>
      </c>
      <c r="BN221">
        <f t="shared" si="189"/>
        <v>-174.9515323218138</v>
      </c>
      <c r="BQ221" s="56">
        <f t="shared" si="207"/>
        <v>32.868571325970677</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1.0025084392058905</v>
      </c>
      <c r="D222">
        <f t="shared" si="160"/>
        <v>7.0756015283618523E-2</v>
      </c>
      <c r="F222">
        <f t="shared" si="161"/>
        <v>2.391490923027804E-3</v>
      </c>
      <c r="G222">
        <f t="shared" si="162"/>
        <v>1.7636732872922011E-2</v>
      </c>
      <c r="H222">
        <f t="shared" si="163"/>
        <v>-3.1239559171270783</v>
      </c>
      <c r="J222">
        <f t="shared" si="164"/>
        <v>15</v>
      </c>
      <c r="M222">
        <f t="shared" si="165"/>
        <v>1.6767059758384467E-2</v>
      </c>
      <c r="N222">
        <f t="shared" si="166"/>
        <v>-1.5707963250000001</v>
      </c>
      <c r="O222">
        <f t="shared" si="167"/>
        <v>30.114573387939526</v>
      </c>
      <c r="P222">
        <f t="shared" si="168"/>
        <v>1.5375837072061052</v>
      </c>
      <c r="Q222">
        <f t="shared" si="169"/>
        <v>16.994988734462375</v>
      </c>
      <c r="R222">
        <f t="shared" si="170"/>
        <v>1.5119214456197725</v>
      </c>
      <c r="S222">
        <f t="shared" si="171"/>
        <v>0.70048502508608579</v>
      </c>
      <c r="T222">
        <f t="shared" si="172"/>
        <v>-0.79471943294383895</v>
      </c>
      <c r="U222">
        <f t="shared" si="173"/>
        <v>0.99856390804704653</v>
      </c>
      <c r="V222">
        <f t="shared" si="174"/>
        <v>-5.3599175578172925E-2</v>
      </c>
      <c r="X222">
        <f t="shared" si="192"/>
        <v>-13.316454762414825</v>
      </c>
      <c r="Y222">
        <f t="shared" si="175"/>
        <v>-138.81676953157083</v>
      </c>
      <c r="Z222">
        <f t="shared" si="193"/>
        <v>41.183230468429173</v>
      </c>
      <c r="AC222">
        <v>1</v>
      </c>
      <c r="AD222">
        <f t="shared" si="176"/>
        <v>30.097965551472001</v>
      </c>
      <c r="AE222">
        <f t="shared" si="177"/>
        <v>-1.7776442903014037E-4</v>
      </c>
      <c r="AF222">
        <f t="shared" si="178"/>
        <v>3.3133749361019997E-3</v>
      </c>
      <c r="AG222">
        <f t="shared" si="194"/>
        <v>9041.5617703852968</v>
      </c>
      <c r="AH222">
        <f t="shared" si="195"/>
        <v>-786.8919503328508</v>
      </c>
      <c r="AJ222">
        <f t="shared" si="179"/>
        <v>18000</v>
      </c>
      <c r="AK222">
        <f t="shared" si="180"/>
        <v>18338.732935110002</v>
      </c>
      <c r="AL222">
        <v>1</v>
      </c>
      <c r="AM222">
        <f t="shared" si="181"/>
        <v>16.965542787795002</v>
      </c>
      <c r="AN222">
        <f t="shared" si="196"/>
        <v>1139.5179383571076</v>
      </c>
      <c r="AO222">
        <f t="shared" si="197"/>
        <v>-993.80740554745512</v>
      </c>
      <c r="AQ222">
        <f t="shared" si="182"/>
        <v>0.28292544914415052</v>
      </c>
      <c r="AR222">
        <f t="shared" si="183"/>
        <v>-53.1899844391003</v>
      </c>
      <c r="AT222">
        <f t="shared" si="209"/>
        <v>-39296.68266860678</v>
      </c>
      <c r="AU222">
        <f t="shared" si="210"/>
        <v>-481143.16163043393</v>
      </c>
      <c r="AV222">
        <f t="shared" si="198"/>
        <v>-1.6522890231903451</v>
      </c>
      <c r="AW222">
        <f t="shared" si="199"/>
        <v>-39514.044884091374</v>
      </c>
      <c r="AX222">
        <f t="shared" si="200"/>
        <v>-65623.763387979066</v>
      </c>
      <c r="AY222">
        <f t="shared" si="208"/>
        <v>-2.1127806239960396</v>
      </c>
      <c r="BA222">
        <f t="shared" si="184"/>
        <v>6.302007916486577</v>
      </c>
      <c r="BB222">
        <f t="shared" si="201"/>
        <v>15.989578887849039</v>
      </c>
      <c r="BC222">
        <f t="shared" si="202"/>
        <v>0.46049160080569451</v>
      </c>
      <c r="BD222">
        <f t="shared" si="185"/>
        <v>-153.61577474246224</v>
      </c>
      <c r="BF222">
        <f t="shared" si="186"/>
        <v>-12.893460449608053</v>
      </c>
      <c r="BG222">
        <f t="shared" si="187"/>
        <v>-148.55124332774261</v>
      </c>
      <c r="BH222">
        <f t="shared" si="203"/>
        <v>31.448756672257389</v>
      </c>
      <c r="BI222">
        <f t="shared" si="204"/>
        <v>31.448756672257389</v>
      </c>
      <c r="BJ222">
        <f t="shared" si="188"/>
        <v>0</v>
      </c>
      <c r="BK222">
        <f t="shared" si="205"/>
        <v>0</v>
      </c>
      <c r="BM222">
        <f t="shared" si="206"/>
        <v>-28.883039337457092</v>
      </c>
      <c r="BN222">
        <f t="shared" si="189"/>
        <v>-174.93546858528038</v>
      </c>
      <c r="BQ222" s="56">
        <f t="shared" si="207"/>
        <v>32.891539688134174</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1.002535161870785</v>
      </c>
      <c r="D223">
        <f t="shared" si="160"/>
        <v>7.1131112185964782E-2</v>
      </c>
      <c r="F223">
        <f t="shared" si="161"/>
        <v>2.3661949090489839E-3</v>
      </c>
      <c r="G223">
        <f t="shared" si="162"/>
        <v>1.7542990657672106E-2</v>
      </c>
      <c r="H223">
        <f t="shared" si="163"/>
        <v>-3.1240496593423281</v>
      </c>
      <c r="J223">
        <f t="shared" si="164"/>
        <v>15</v>
      </c>
      <c r="M223">
        <f t="shared" si="165"/>
        <v>1.6678345156488254E-2</v>
      </c>
      <c r="N223">
        <f t="shared" si="166"/>
        <v>-1.5707963250000001</v>
      </c>
      <c r="O223">
        <f t="shared" si="167"/>
        <v>30.274581125309719</v>
      </c>
      <c r="P223">
        <f t="shared" si="168"/>
        <v>1.5377593071753599</v>
      </c>
      <c r="Q223">
        <f t="shared" si="169"/>
        <v>17.085075452480986</v>
      </c>
      <c r="R223">
        <f t="shared" si="170"/>
        <v>1.5122322392679861</v>
      </c>
      <c r="S223">
        <f t="shared" si="171"/>
        <v>0.69858997494243336</v>
      </c>
      <c r="T223">
        <f t="shared" si="172"/>
        <v>-0.79737135457086461</v>
      </c>
      <c r="U223">
        <f t="shared" si="173"/>
        <v>0.99854862317391779</v>
      </c>
      <c r="V223">
        <f t="shared" si="174"/>
        <v>-5.3883727496803577E-2</v>
      </c>
      <c r="X223">
        <f t="shared" si="192"/>
        <v>-13.386380882859537</v>
      </c>
      <c r="Y223">
        <f t="shared" si="175"/>
        <v>-138.94102833495086</v>
      </c>
      <c r="Z223">
        <f t="shared" si="193"/>
        <v>41.058971665049143</v>
      </c>
      <c r="AC223">
        <v>1</v>
      </c>
      <c r="AD223">
        <f t="shared" si="176"/>
        <v>30.258061112916</v>
      </c>
      <c r="AE223">
        <f t="shared" si="177"/>
        <v>-1.7966056952766082E-4</v>
      </c>
      <c r="AF223">
        <f t="shared" si="178"/>
        <v>3.3309992708685002E-3</v>
      </c>
      <c r="AG223">
        <f t="shared" si="194"/>
        <v>9041.2849767504867</v>
      </c>
      <c r="AH223">
        <f t="shared" si="195"/>
        <v>-787.86039706956137</v>
      </c>
      <c r="AJ223">
        <f t="shared" si="179"/>
        <v>18000</v>
      </c>
      <c r="AK223">
        <f t="shared" si="180"/>
        <v>18436.2793868925</v>
      </c>
      <c r="AL223">
        <v>1</v>
      </c>
      <c r="AM223">
        <f t="shared" si="181"/>
        <v>17.055785036666251</v>
      </c>
      <c r="AN223">
        <f t="shared" si="196"/>
        <v>1138.9018232795922</v>
      </c>
      <c r="AO223">
        <f t="shared" si="197"/>
        <v>-988.58528883148404</v>
      </c>
      <c r="AQ223">
        <f t="shared" si="182"/>
        <v>0.27993953306085884</v>
      </c>
      <c r="AR223">
        <f t="shared" si="183"/>
        <v>-52.908571748502325</v>
      </c>
      <c r="AT223">
        <f t="shared" si="209"/>
        <v>-39153.555251496728</v>
      </c>
      <c r="AU223">
        <f t="shared" si="210"/>
        <v>-478582.02816273214</v>
      </c>
      <c r="AV223">
        <f t="shared" si="198"/>
        <v>-1.6524261179928359</v>
      </c>
      <c r="AW223">
        <f t="shared" si="199"/>
        <v>-38963.364432732284</v>
      </c>
      <c r="AX223">
        <f t="shared" si="200"/>
        <v>-65247.811464612321</v>
      </c>
      <c r="AY223">
        <f t="shared" si="208"/>
        <v>-2.1091247642718791</v>
      </c>
      <c r="BA223">
        <f t="shared" si="184"/>
        <v>6.3184874633658783</v>
      </c>
      <c r="BB223">
        <f t="shared" si="201"/>
        <v>16.012262562700819</v>
      </c>
      <c r="BC223">
        <f t="shared" si="202"/>
        <v>0.45669864627904322</v>
      </c>
      <c r="BD223">
        <f t="shared" si="185"/>
        <v>-153.83309502897271</v>
      </c>
      <c r="BF223">
        <f t="shared" si="186"/>
        <v>-12.962909672681382</v>
      </c>
      <c r="BG223">
        <f t="shared" si="187"/>
        <v>-148.7524431781178</v>
      </c>
      <c r="BH223">
        <f t="shared" si="203"/>
        <v>31.247556821882199</v>
      </c>
      <c r="BI223">
        <f t="shared" si="204"/>
        <v>31.247556821882199</v>
      </c>
      <c r="BJ223">
        <f t="shared" si="188"/>
        <v>0</v>
      </c>
      <c r="BK223">
        <f t="shared" si="205"/>
        <v>0</v>
      </c>
      <c r="BM223">
        <f t="shared" si="206"/>
        <v>-28.9751722353822</v>
      </c>
      <c r="BN223">
        <f t="shared" si="189"/>
        <v>-174.91934814914509</v>
      </c>
      <c r="BQ223" s="56">
        <f t="shared" si="207"/>
        <v>32.914223362985958</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1.0025620255825258</v>
      </c>
      <c r="D224">
        <f t="shared" si="160"/>
        <v>7.1506189039591522E-2</v>
      </c>
      <c r="F224">
        <f t="shared" si="161"/>
        <v>2.3412984265543217E-3</v>
      </c>
      <c r="G224">
        <f t="shared" si="162"/>
        <v>1.7450241897705665E-2</v>
      </c>
      <c r="H224">
        <f t="shared" si="163"/>
        <v>-3.1241424081022946</v>
      </c>
      <c r="J224">
        <f t="shared" si="164"/>
        <v>15</v>
      </c>
      <c r="M224">
        <f t="shared" si="165"/>
        <v>1.6590564392506738E-2</v>
      </c>
      <c r="N224">
        <f t="shared" si="166"/>
        <v>-1.5707963250000001</v>
      </c>
      <c r="O224">
        <f t="shared" si="167"/>
        <v>30.434589786391271</v>
      </c>
      <c r="P224">
        <f t="shared" si="168"/>
        <v>1.5379330607300354</v>
      </c>
      <c r="Q224">
        <f t="shared" si="169"/>
        <v>17.175163803480782</v>
      </c>
      <c r="R224">
        <f t="shared" si="170"/>
        <v>1.5125397725531873</v>
      </c>
      <c r="S224">
        <f t="shared" si="171"/>
        <v>0.6967002905752786</v>
      </c>
      <c r="T224">
        <f t="shared" si="172"/>
        <v>-0.80000894777932219</v>
      </c>
      <c r="U224">
        <f t="shared" si="173"/>
        <v>0.99853325792139258</v>
      </c>
      <c r="V224">
        <f t="shared" si="174"/>
        <v>-5.4168270681338955E-2</v>
      </c>
      <c r="X224">
        <f t="shared" si="192"/>
        <v>-13.456053805613411</v>
      </c>
      <c r="Y224">
        <f t="shared" si="175"/>
        <v>-139.06470250470744</v>
      </c>
      <c r="Z224">
        <f t="shared" si="193"/>
        <v>40.935297495292559</v>
      </c>
      <c r="AC224">
        <v>1</v>
      </c>
      <c r="AD224">
        <f t="shared" si="176"/>
        <v>30.418156674359999</v>
      </c>
      <c r="AE224">
        <f t="shared" si="177"/>
        <v>-1.8156676912596388E-4</v>
      </c>
      <c r="AF224">
        <f t="shared" si="178"/>
        <v>3.3486236056349998E-3</v>
      </c>
      <c r="AG224">
        <f t="shared" si="194"/>
        <v>9041.0067317962312</v>
      </c>
      <c r="AH224">
        <f t="shared" si="195"/>
        <v>-788.8454162161396</v>
      </c>
      <c r="AJ224">
        <f t="shared" si="179"/>
        <v>18000</v>
      </c>
      <c r="AK224">
        <f t="shared" si="180"/>
        <v>18533.825838675002</v>
      </c>
      <c r="AL224">
        <v>1</v>
      </c>
      <c r="AM224">
        <f t="shared" si="181"/>
        <v>17.1460272855375</v>
      </c>
      <c r="AN224">
        <f t="shared" si="196"/>
        <v>1138.295366740271</v>
      </c>
      <c r="AO224">
        <f t="shared" si="197"/>
        <v>-983.41757845459654</v>
      </c>
      <c r="AQ224">
        <f t="shared" si="182"/>
        <v>0.27700063710146533</v>
      </c>
      <c r="AR224">
        <f t="shared" si="183"/>
        <v>-52.630121049278415</v>
      </c>
      <c r="AT224">
        <f t="shared" si="209"/>
        <v>-39012.665119877645</v>
      </c>
      <c r="AU224">
        <f t="shared" si="210"/>
        <v>-476047.78938464314</v>
      </c>
      <c r="AV224">
        <f t="shared" si="198"/>
        <v>-1.6525647542435014</v>
      </c>
      <c r="AW224">
        <f t="shared" si="199"/>
        <v>-38421.320140076845</v>
      </c>
      <c r="AX224">
        <f t="shared" si="200"/>
        <v>-64876.404573903637</v>
      </c>
      <c r="AY224">
        <f t="shared" si="208"/>
        <v>-2.105478062059011</v>
      </c>
      <c r="BA224">
        <f t="shared" si="184"/>
        <v>6.3348047882142975</v>
      </c>
      <c r="BB224">
        <f t="shared" si="201"/>
        <v>16.034664726275263</v>
      </c>
      <c r="BC224">
        <f t="shared" si="202"/>
        <v>0.45291330781550965</v>
      </c>
      <c r="BD224">
        <f t="shared" si="185"/>
        <v>-154.04997894720955</v>
      </c>
      <c r="BF224">
        <f t="shared" si="186"/>
        <v>-13.032149614269933</v>
      </c>
      <c r="BG224">
        <f t="shared" si="187"/>
        <v>-148.95315088813146</v>
      </c>
      <c r="BH224">
        <f t="shared" si="203"/>
        <v>31.046849111868539</v>
      </c>
      <c r="BI224">
        <f t="shared" si="204"/>
        <v>31.046849111868539</v>
      </c>
      <c r="BJ224">
        <f t="shared" si="188"/>
        <v>0</v>
      </c>
      <c r="BK224">
        <f t="shared" si="205"/>
        <v>0</v>
      </c>
      <c r="BM224">
        <f t="shared" si="206"/>
        <v>-29.066814340545196</v>
      </c>
      <c r="BN224">
        <f t="shared" si="189"/>
        <v>-174.90317194092191</v>
      </c>
      <c r="BQ224" s="56">
        <f t="shared" si="207"/>
        <v>32.936625526560398</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1.0025890303297755</v>
      </c>
      <c r="D225">
        <f t="shared" si="160"/>
        <v>7.188124574058101E-2</v>
      </c>
      <c r="F225">
        <f t="shared" si="161"/>
        <v>2.3167930998807006E-3</v>
      </c>
      <c r="G225">
        <f t="shared" si="162"/>
        <v>1.7358470849405026E-2</v>
      </c>
      <c r="H225">
        <f t="shared" si="163"/>
        <v>-3.1242341791505952</v>
      </c>
      <c r="J225">
        <f t="shared" si="164"/>
        <v>15</v>
      </c>
      <c r="M225">
        <f t="shared" si="165"/>
        <v>1.6503702798828689E-2</v>
      </c>
      <c r="N225">
        <f t="shared" si="166"/>
        <v>-1.5707963250000001</v>
      </c>
      <c r="O225">
        <f t="shared" si="167"/>
        <v>30.594599356691251</v>
      </c>
      <c r="P225">
        <f t="shared" si="168"/>
        <v>1.5381049968297684</v>
      </c>
      <c r="Q225">
        <f t="shared" si="169"/>
        <v>17.265253761899572</v>
      </c>
      <c r="R225">
        <f t="shared" si="170"/>
        <v>1.5128440964543912</v>
      </c>
      <c r="S225">
        <f t="shared" si="171"/>
        <v>0.69481600711833036</v>
      </c>
      <c r="T225">
        <f t="shared" si="172"/>
        <v>-0.80263229197883945</v>
      </c>
      <c r="U225">
        <f t="shared" si="173"/>
        <v>0.99851781230064507</v>
      </c>
      <c r="V225">
        <f t="shared" si="174"/>
        <v>-5.445280508610735E-2</v>
      </c>
      <c r="X225">
        <f t="shared" si="192"/>
        <v>-13.525475583436993</v>
      </c>
      <c r="Y225">
        <f t="shared" si="175"/>
        <v>-139.18779291590977</v>
      </c>
      <c r="Z225">
        <f t="shared" si="193"/>
        <v>40.812207084090232</v>
      </c>
      <c r="AC225">
        <v>1</v>
      </c>
      <c r="AD225">
        <f t="shared" si="176"/>
        <v>30.578252235804001</v>
      </c>
      <c r="AE225">
        <f t="shared" si="177"/>
        <v>-1.8348302782504955E-4</v>
      </c>
      <c r="AF225">
        <f t="shared" si="178"/>
        <v>3.3662479404014999E-3</v>
      </c>
      <c r="AG225">
        <f t="shared" si="194"/>
        <v>9040.7270357920825</v>
      </c>
      <c r="AH225">
        <f t="shared" si="195"/>
        <v>-789.84674252776324</v>
      </c>
      <c r="AJ225">
        <f t="shared" si="179"/>
        <v>18000</v>
      </c>
      <c r="AK225">
        <f t="shared" si="180"/>
        <v>18631.372290457501</v>
      </c>
      <c r="AL225">
        <v>1</v>
      </c>
      <c r="AM225">
        <f t="shared" si="181"/>
        <v>17.236269534408752</v>
      </c>
      <c r="AN225">
        <f t="shared" si="196"/>
        <v>1137.6983681310162</v>
      </c>
      <c r="AO225">
        <f t="shared" si="197"/>
        <v>-978.30343150568535</v>
      </c>
      <c r="AQ225">
        <f t="shared" si="182"/>
        <v>0.2741077791787731</v>
      </c>
      <c r="AR225">
        <f t="shared" si="183"/>
        <v>-52.354585823145662</v>
      </c>
      <c r="AT225">
        <f t="shared" si="209"/>
        <v>-38873.965458859355</v>
      </c>
      <c r="AU225">
        <f t="shared" si="210"/>
        <v>-473540.02263549576</v>
      </c>
      <c r="AV225">
        <f t="shared" si="198"/>
        <v>-1.6527049075897244</v>
      </c>
      <c r="AW225">
        <f t="shared" si="199"/>
        <v>-37887.732779684084</v>
      </c>
      <c r="AX225">
        <f t="shared" si="200"/>
        <v>-64509.459903203453</v>
      </c>
      <c r="AY225">
        <f t="shared" si="208"/>
        <v>-2.1018405460772378</v>
      </c>
      <c r="BA225">
        <f t="shared" si="184"/>
        <v>6.350960702676554</v>
      </c>
      <c r="BB225">
        <f t="shared" si="201"/>
        <v>16.056788509974286</v>
      </c>
      <c r="BC225">
        <f t="shared" si="202"/>
        <v>0.44913563848751337</v>
      </c>
      <c r="BD225">
        <f t="shared" si="185"/>
        <v>-154.26642345634707</v>
      </c>
      <c r="BF225">
        <f t="shared" si="186"/>
        <v>-13.101182317006712</v>
      </c>
      <c r="BG225">
        <f t="shared" si="187"/>
        <v>-149.15336432495474</v>
      </c>
      <c r="BH225">
        <f t="shared" si="203"/>
        <v>30.846635675045263</v>
      </c>
      <c r="BI225">
        <f t="shared" si="204"/>
        <v>30.846635675045263</v>
      </c>
      <c r="BJ225">
        <f t="shared" si="188"/>
        <v>0</v>
      </c>
      <c r="BK225">
        <f t="shared" si="205"/>
        <v>0</v>
      </c>
      <c r="BM225">
        <f t="shared" si="206"/>
        <v>-29.157970826981</v>
      </c>
      <c r="BN225">
        <f t="shared" si="189"/>
        <v>-174.88694086860767</v>
      </c>
      <c r="BQ225" s="56">
        <f t="shared" si="207"/>
        <v>32.958749310259428</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1.0026161761011381</v>
      </c>
      <c r="D226">
        <f t="shared" si="160"/>
        <v>7.22562821850493E-2</v>
      </c>
      <c r="F226">
        <f t="shared" si="161"/>
        <v>2.2926707718561729E-3</v>
      </c>
      <c r="G226">
        <f t="shared" si="162"/>
        <v>1.7267662100767075E-2</v>
      </c>
      <c r="H226">
        <f t="shared" si="163"/>
        <v>-3.1243249878992332</v>
      </c>
      <c r="J226">
        <f t="shared" si="164"/>
        <v>15</v>
      </c>
      <c r="M226">
        <f t="shared" si="165"/>
        <v>1.6417746013418125E-2</v>
      </c>
      <c r="N226">
        <f t="shared" si="166"/>
        <v>-1.5707963250000001</v>
      </c>
      <c r="O226">
        <f t="shared" si="167"/>
        <v>30.754609822018246</v>
      </c>
      <c r="P226">
        <f t="shared" si="168"/>
        <v>1.5382751438319446</v>
      </c>
      <c r="Q226">
        <f t="shared" si="169"/>
        <v>17.355345302705466</v>
      </c>
      <c r="R226">
        <f t="shared" si="170"/>
        <v>1.5131452608944906</v>
      </c>
      <c r="S226">
        <f t="shared" si="171"/>
        <v>0.69293715835909608</v>
      </c>
      <c r="T226">
        <f t="shared" si="172"/>
        <v>-0.80524146650788586</v>
      </c>
      <c r="U226">
        <f t="shared" si="173"/>
        <v>0.99850228632290761</v>
      </c>
      <c r="V226">
        <f t="shared" si="174"/>
        <v>-5.4737330665445547E-2</v>
      </c>
      <c r="X226">
        <f t="shared" si="192"/>
        <v>-13.594648236124678</v>
      </c>
      <c r="Y226">
        <f t="shared" si="175"/>
        <v>-139.31030051556633</v>
      </c>
      <c r="Z226">
        <f t="shared" si="193"/>
        <v>40.689699484433675</v>
      </c>
      <c r="AC226">
        <v>1</v>
      </c>
      <c r="AD226">
        <f t="shared" si="176"/>
        <v>30.738347797248</v>
      </c>
      <c r="AE226">
        <f t="shared" si="177"/>
        <v>-1.854093456249178E-4</v>
      </c>
      <c r="AF226">
        <f t="shared" si="178"/>
        <v>3.3838722751680004E-3</v>
      </c>
      <c r="AG226">
        <f t="shared" si="194"/>
        <v>9040.4458890089572</v>
      </c>
      <c r="AH226">
        <f t="shared" si="195"/>
        <v>-790.86411626034669</v>
      </c>
      <c r="AJ226">
        <f t="shared" si="179"/>
        <v>18000</v>
      </c>
      <c r="AK226">
        <f t="shared" si="180"/>
        <v>18728.918742240003</v>
      </c>
      <c r="AL226">
        <v>1</v>
      </c>
      <c r="AM226">
        <f t="shared" si="181"/>
        <v>17.326511783280001</v>
      </c>
      <c r="AN226">
        <f t="shared" si="196"/>
        <v>1137.1106320193123</v>
      </c>
      <c r="AO226">
        <f t="shared" si="197"/>
        <v>-973.24202233558015</v>
      </c>
      <c r="AQ226">
        <f t="shared" si="182"/>
        <v>0.27126000271260003</v>
      </c>
      <c r="AR226">
        <f t="shared" si="183"/>
        <v>-52.081920520819203</v>
      </c>
      <c r="AT226">
        <f t="shared" si="209"/>
        <v>-38737.410669463607</v>
      </c>
      <c r="AU226">
        <f t="shared" si="210"/>
        <v>-471058.31406645331</v>
      </c>
      <c r="AV226">
        <f t="shared" si="198"/>
        <v>-1.6528465541842223</v>
      </c>
      <c r="AW226">
        <f t="shared" si="199"/>
        <v>-37362.427745735644</v>
      </c>
      <c r="AX226">
        <f t="shared" si="200"/>
        <v>-64146.896658127291</v>
      </c>
      <c r="AY226">
        <f t="shared" si="208"/>
        <v>-2.0982122435410355</v>
      </c>
      <c r="BA226">
        <f t="shared" si="184"/>
        <v>6.366956021482248</v>
      </c>
      <c r="BB226">
        <f t="shared" si="201"/>
        <v>16.078637001380667</v>
      </c>
      <c r="BC226">
        <f t="shared" si="202"/>
        <v>0.4453656893568132</v>
      </c>
      <c r="BD226">
        <f t="shared" si="185"/>
        <v>-154.48242563076204</v>
      </c>
      <c r="BF226">
        <f t="shared" si="186"/>
        <v>-13.170009785587304</v>
      </c>
      <c r="BG226">
        <f t="shared" si="187"/>
        <v>-149.3530814519593</v>
      </c>
      <c r="BH226">
        <f t="shared" si="203"/>
        <v>30.646918548040702</v>
      </c>
      <c r="BI226">
        <f t="shared" si="204"/>
        <v>30.646918548040702</v>
      </c>
      <c r="BJ226">
        <f t="shared" si="188"/>
        <v>0</v>
      </c>
      <c r="BK226">
        <f t="shared" si="205"/>
        <v>0</v>
      </c>
      <c r="BM226">
        <f t="shared" si="206"/>
        <v>-29.248646786967967</v>
      </c>
      <c r="BN226">
        <f t="shared" si="189"/>
        <v>-174.87065582119726</v>
      </c>
      <c r="BQ226" s="56">
        <f t="shared" si="207"/>
        <v>32.980597801665809</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1.0026434628851586</v>
      </c>
      <c r="D227">
        <f t="shared" si="160"/>
        <v>7.2631298269146494E-2</v>
      </c>
      <c r="F227">
        <f t="shared" si="161"/>
        <v>2.268923496991134E-3</v>
      </c>
      <c r="G227">
        <f t="shared" si="162"/>
        <v>1.7177800562699946E-2</v>
      </c>
      <c r="H227">
        <f t="shared" si="163"/>
        <v>-3.1244148494373003</v>
      </c>
      <c r="J227">
        <f t="shared" si="164"/>
        <v>15</v>
      </c>
      <c r="M227">
        <f t="shared" si="165"/>
        <v>1.6332679971897825E-2</v>
      </c>
      <c r="N227">
        <f t="shared" si="166"/>
        <v>-1.5707963250000001</v>
      </c>
      <c r="O227">
        <f t="shared" si="167"/>
        <v>30.914621168474604</v>
      </c>
      <c r="P227">
        <f t="shared" si="168"/>
        <v>1.5384435295072674</v>
      </c>
      <c r="Q227">
        <f t="shared" si="169"/>
        <v>17.445438401383235</v>
      </c>
      <c r="R227">
        <f t="shared" si="170"/>
        <v>1.513443314767436</v>
      </c>
      <c r="S227">
        <f t="shared" si="171"/>
        <v>0.69106377676370334</v>
      </c>
      <c r="T227">
        <f t="shared" si="172"/>
        <v>-0.80783655062190851</v>
      </c>
      <c r="U227">
        <f t="shared" si="173"/>
        <v>0.99848667999946983</v>
      </c>
      <c r="V227">
        <f t="shared" si="174"/>
        <v>-5.5021847373698848E-2</v>
      </c>
      <c r="X227">
        <f t="shared" si="192"/>
        <v>-13.663573751324769</v>
      </c>
      <c r="Y227">
        <f t="shared" si="175"/>
        <v>-139.43222631999421</v>
      </c>
      <c r="Z227">
        <f t="shared" si="193"/>
        <v>40.567773680005786</v>
      </c>
      <c r="AC227">
        <v>1</v>
      </c>
      <c r="AD227">
        <f t="shared" si="176"/>
        <v>30.898443358691999</v>
      </c>
      <c r="AE227">
        <f t="shared" si="177"/>
        <v>-1.8734572252556859E-4</v>
      </c>
      <c r="AF227">
        <f t="shared" si="178"/>
        <v>3.4014966099344996E-3</v>
      </c>
      <c r="AG227">
        <f t="shared" si="194"/>
        <v>9040.1632917191728</v>
      </c>
      <c r="AH227">
        <f t="shared" si="195"/>
        <v>-791.8972830280494</v>
      </c>
      <c r="AJ227">
        <f t="shared" si="179"/>
        <v>18000</v>
      </c>
      <c r="AK227">
        <f t="shared" si="180"/>
        <v>18826.465194022501</v>
      </c>
      <c r="AL227">
        <v>1</v>
      </c>
      <c r="AM227">
        <f t="shared" si="181"/>
        <v>17.41675403215125</v>
      </c>
      <c r="AN227">
        <f t="shared" si="196"/>
        <v>1136.5319679890163</v>
      </c>
      <c r="AO227">
        <f t="shared" si="197"/>
        <v>-968.23254211899064</v>
      </c>
      <c r="AQ227">
        <f t="shared" si="182"/>
        <v>0.26845637583892618</v>
      </c>
      <c r="AR227">
        <f t="shared" si="183"/>
        <v>-51.812080536912752</v>
      </c>
      <c r="AT227">
        <f t="shared" si="209"/>
        <v>-38602.956330924666</v>
      </c>
      <c r="AU227">
        <f t="shared" si="210"/>
        <v>-468602.25841203448</v>
      </c>
      <c r="AV227">
        <f t="shared" si="198"/>
        <v>-1.652989670671986</v>
      </c>
      <c r="AW227">
        <f t="shared" si="199"/>
        <v>-36845.234910995976</v>
      </c>
      <c r="AX227">
        <f t="shared" si="200"/>
        <v>-63788.636001300591</v>
      </c>
      <c r="AY227">
        <f t="shared" si="208"/>
        <v>-2.0945931801984448</v>
      </c>
      <c r="BA227">
        <f t="shared" si="184"/>
        <v>6.3827915622630496</v>
      </c>
      <c r="BB227">
        <f t="shared" si="201"/>
        <v>16.100213245052203</v>
      </c>
      <c r="BC227">
        <f t="shared" si="202"/>
        <v>0.44160350952645877</v>
      </c>
      <c r="BD227">
        <f t="shared" si="185"/>
        <v>-154.69798265705691</v>
      </c>
      <c r="BF227">
        <f t="shared" si="186"/>
        <v>-13.23863398769285</v>
      </c>
      <c r="BG227">
        <f t="shared" si="187"/>
        <v>-149.55230032623902</v>
      </c>
      <c r="BH227">
        <f t="shared" si="203"/>
        <v>30.44769967376098</v>
      </c>
      <c r="BI227">
        <f t="shared" si="204"/>
        <v>30.44769967376098</v>
      </c>
      <c r="BJ227">
        <f t="shared" si="188"/>
        <v>0</v>
      </c>
      <c r="BK227">
        <f t="shared" si="205"/>
        <v>0</v>
      </c>
      <c r="BM227">
        <f t="shared" si="206"/>
        <v>-29.338847232745053</v>
      </c>
      <c r="BN227">
        <f t="shared" si="189"/>
        <v>-174.85431766918211</v>
      </c>
      <c r="BQ227" s="56">
        <f t="shared" si="207"/>
        <v>33.002174045337341</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1.0026708906703252</v>
      </c>
      <c r="D228">
        <f t="shared" si="160"/>
        <v>7.3006293889056856E-2</v>
      </c>
      <c r="F228">
        <f t="shared" si="161"/>
        <v>2.2455435349159406E-3</v>
      </c>
      <c r="G228">
        <f t="shared" si="162"/>
        <v>1.7088871460592889E-2</v>
      </c>
      <c r="H228">
        <f t="shared" si="163"/>
        <v>-3.1245037785394074</v>
      </c>
      <c r="J228">
        <f t="shared" si="164"/>
        <v>15</v>
      </c>
      <c r="M228">
        <f t="shared" si="165"/>
        <v>1.6248490899877732E-2</v>
      </c>
      <c r="N228">
        <f t="shared" si="166"/>
        <v>-1.5707963250000001</v>
      </c>
      <c r="O228">
        <f t="shared" si="167"/>
        <v>31.074633382448823</v>
      </c>
      <c r="P228">
        <f t="shared" si="168"/>
        <v>1.5386101810548474</v>
      </c>
      <c r="Q228">
        <f t="shared" si="169"/>
        <v>17.53553303392103</v>
      </c>
      <c r="R228">
        <f t="shared" si="170"/>
        <v>1.5137383059645786</v>
      </c>
      <c r="S228">
        <f t="shared" si="171"/>
        <v>0.68919589350145627</v>
      </c>
      <c r="T228">
        <f t="shared" si="172"/>
        <v>-0.81041762348180824</v>
      </c>
      <c r="U228">
        <f t="shared" si="173"/>
        <v>0.99847099334167888</v>
      </c>
      <c r="V228">
        <f t="shared" si="174"/>
        <v>-5.5306355165221199E-2</v>
      </c>
      <c r="X228">
        <f t="shared" si="192"/>
        <v>-13.732254085334352</v>
      </c>
      <c r="Y228">
        <f t="shared" si="175"/>
        <v>-139.5535714122681</v>
      </c>
      <c r="Z228">
        <f t="shared" si="193"/>
        <v>40.446428587731901</v>
      </c>
      <c r="AC228">
        <v>1</v>
      </c>
      <c r="AD228">
        <f t="shared" si="176"/>
        <v>31.058538920136005</v>
      </c>
      <c r="AE228">
        <f t="shared" si="177"/>
        <v>-1.8929215852700208E-4</v>
      </c>
      <c r="AF228">
        <f t="shared" si="178"/>
        <v>3.419120944701E-3</v>
      </c>
      <c r="AG228">
        <f t="shared" si="194"/>
        <v>9039.8792441964088</v>
      </c>
      <c r="AH228">
        <f t="shared" si="195"/>
        <v>-792.94599366518537</v>
      </c>
      <c r="AJ228">
        <f t="shared" si="179"/>
        <v>18000</v>
      </c>
      <c r="AK228">
        <f t="shared" si="180"/>
        <v>18924.011645805</v>
      </c>
      <c r="AL228">
        <v>1</v>
      </c>
      <c r="AM228">
        <f t="shared" si="181"/>
        <v>17.506996281022502</v>
      </c>
      <c r="AN228">
        <f t="shared" si="196"/>
        <v>1135.962190486805</v>
      </c>
      <c r="AO228">
        <f t="shared" si="197"/>
        <v>-963.27419842967174</v>
      </c>
      <c r="AQ228">
        <f t="shared" si="182"/>
        <v>0.26569599064750116</v>
      </c>
      <c r="AR228">
        <f t="shared" si="183"/>
        <v>-51.545022185615217</v>
      </c>
      <c r="AT228">
        <f t="shared" si="209"/>
        <v>-38470.559164346138</v>
      </c>
      <c r="AU228">
        <f t="shared" si="210"/>
        <v>-466171.45876870322</v>
      </c>
      <c r="AV228">
        <f t="shared" si="198"/>
        <v>-1.6531342341776263</v>
      </c>
      <c r="AW228">
        <f t="shared" si="199"/>
        <v>-36335.988489834243</v>
      </c>
      <c r="AX228">
        <f t="shared" si="200"/>
        <v>-63434.600993316628</v>
      </c>
      <c r="AY228">
        <f t="shared" si="208"/>
        <v>-2.0909833803689235</v>
      </c>
      <c r="BA228">
        <f t="shared" si="184"/>
        <v>6.3984681453733421</v>
      </c>
      <c r="BB228">
        <f t="shared" si="201"/>
        <v>16.121520243297091</v>
      </c>
      <c r="BC228">
        <f t="shared" si="202"/>
        <v>0.43784914619129722</v>
      </c>
      <c r="BD228">
        <f t="shared" si="185"/>
        <v>-154.91309183116613</v>
      </c>
      <c r="BF228">
        <f t="shared" si="186"/>
        <v>-13.307056854886801</v>
      </c>
      <c r="BG228">
        <f t="shared" si="187"/>
        <v>-149.75101909619934</v>
      </c>
      <c r="BH228">
        <f t="shared" si="203"/>
        <v>30.248980903800657</v>
      </c>
      <c r="BI228">
        <f t="shared" si="204"/>
        <v>30.248980903800657</v>
      </c>
      <c r="BJ228">
        <f t="shared" si="188"/>
        <v>0</v>
      </c>
      <c r="BK228">
        <f t="shared" si="205"/>
        <v>0</v>
      </c>
      <c r="BM228">
        <f t="shared" si="206"/>
        <v>-29.42857709818389</v>
      </c>
      <c r="BN228">
        <f t="shared" si="189"/>
        <v>-174.83792726503324</v>
      </c>
      <c r="BQ228" s="56">
        <f t="shared" si="207"/>
        <v>33.02348104358223</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1.0026984594450667</v>
      </c>
      <c r="D229">
        <f t="shared" si="160"/>
        <v>7.3381268940998987E-2</v>
      </c>
      <c r="F229">
        <f t="shared" si="161"/>
        <v>2.222523344054813E-3</v>
      </c>
      <c r="G229">
        <f t="shared" si="162"/>
        <v>1.7000860326149381E-2</v>
      </c>
      <c r="H229">
        <f t="shared" si="163"/>
        <v>-3.1245917896738509</v>
      </c>
      <c r="J229">
        <f t="shared" si="164"/>
        <v>15</v>
      </c>
      <c r="M229">
        <f t="shared" si="165"/>
        <v>1.6165165305519386E-2</v>
      </c>
      <c r="N229">
        <f t="shared" si="166"/>
        <v>-1.5707963250000001</v>
      </c>
      <c r="O229">
        <f t="shared" si="167"/>
        <v>31.234646450608274</v>
      </c>
      <c r="P229">
        <f t="shared" si="168"/>
        <v>1.538775125116828</v>
      </c>
      <c r="Q229">
        <f t="shared" si="169"/>
        <v>17.625629176797553</v>
      </c>
      <c r="R229">
        <f t="shared" si="170"/>
        <v>1.5140302814002107</v>
      </c>
      <c r="S229">
        <f t="shared" si="171"/>
        <v>0.68733353846912193</v>
      </c>
      <c r="T229">
        <f t="shared" si="172"/>
        <v>-0.81298476414274967</v>
      </c>
      <c r="U229">
        <f t="shared" si="173"/>
        <v>0.99845522636093909</v>
      </c>
      <c r="V229">
        <f t="shared" si="174"/>
        <v>-5.5590853994375147E-2</v>
      </c>
      <c r="X229">
        <f t="shared" si="192"/>
        <v>-13.800691163869928</v>
      </c>
      <c r="Y229">
        <f t="shared" si="175"/>
        <v>-139.67433693974573</v>
      </c>
      <c r="Z229">
        <f t="shared" si="193"/>
        <v>40.325663060254271</v>
      </c>
      <c r="AC229">
        <v>1</v>
      </c>
      <c r="AD229">
        <f t="shared" si="176"/>
        <v>31.218634481580004</v>
      </c>
      <c r="AE229">
        <f t="shared" si="177"/>
        <v>-1.9124865362921814E-4</v>
      </c>
      <c r="AF229">
        <f t="shared" si="178"/>
        <v>3.4367452794674997E-3</v>
      </c>
      <c r="AG229">
        <f t="shared" si="194"/>
        <v>9039.5937467157273</v>
      </c>
      <c r="AH229">
        <f t="shared" si="195"/>
        <v>-794.01000409238736</v>
      </c>
      <c r="AJ229">
        <f t="shared" si="179"/>
        <v>18000</v>
      </c>
      <c r="AK229">
        <f t="shared" si="180"/>
        <v>19021.558097587502</v>
      </c>
      <c r="AL229">
        <v>1</v>
      </c>
      <c r="AM229">
        <f t="shared" si="181"/>
        <v>17.597238529893751</v>
      </c>
      <c r="AN229">
        <f t="shared" si="196"/>
        <v>1135.4011186740724</v>
      </c>
      <c r="AO229">
        <f t="shared" si="197"/>
        <v>-958.36621482835312</v>
      </c>
      <c r="AQ229">
        <f t="shared" si="182"/>
        <v>0.26297796244674698</v>
      </c>
      <c r="AR229">
        <f t="shared" si="183"/>
        <v>-51.280702677115656</v>
      </c>
      <c r="AT229">
        <f t="shared" si="209"/>
        <v>-38340.176997659444</v>
      </c>
      <c r="AU229">
        <f t="shared" si="210"/>
        <v>-463765.52638028166</v>
      </c>
      <c r="AV229">
        <f t="shared" si="198"/>
        <v>-1.6532802222931058</v>
      </c>
      <c r="AW229">
        <f t="shared" si="199"/>
        <v>-35834.526906103456</v>
      </c>
      <c r="AX229">
        <f t="shared" si="200"/>
        <v>-63084.716535814892</v>
      </c>
      <c r="AY229">
        <f t="shared" si="208"/>
        <v>-2.0873828669802057</v>
      </c>
      <c r="BA229">
        <f t="shared" si="184"/>
        <v>6.4139865937143306</v>
      </c>
      <c r="BB229">
        <f t="shared" si="201"/>
        <v>16.142560956931145</v>
      </c>
      <c r="BC229">
        <f t="shared" si="202"/>
        <v>0.43410264468709991</v>
      </c>
      <c r="BD229">
        <f t="shared" si="185"/>
        <v>-155.12775055554133</v>
      </c>
      <c r="BF229">
        <f t="shared" si="186"/>
        <v>-13.375280283486369</v>
      </c>
      <c r="BG229">
        <f t="shared" si="187"/>
        <v>-149.94923599921054</v>
      </c>
      <c r="BH229">
        <f t="shared" si="203"/>
        <v>30.050764000789457</v>
      </c>
      <c r="BI229">
        <f t="shared" si="204"/>
        <v>30.050764000789457</v>
      </c>
      <c r="BJ229">
        <f t="shared" si="188"/>
        <v>0</v>
      </c>
      <c r="BK229">
        <f t="shared" si="205"/>
        <v>0</v>
      </c>
      <c r="BM229">
        <f t="shared" si="206"/>
        <v>-29.517841240417514</v>
      </c>
      <c r="BN229">
        <f t="shared" si="189"/>
        <v>-174.82148544366925</v>
      </c>
      <c r="BQ229" s="56">
        <f t="shared" si="207"/>
        <v>33.04452175721628</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1.002726169197754</v>
      </c>
      <c r="D230">
        <f t="shared" si="160"/>
        <v>7.3756223321226055E-2</v>
      </c>
      <c r="F230">
        <f t="shared" si="161"/>
        <v>2.1998555755263446E-3</v>
      </c>
      <c r="G230">
        <f t="shared" si="162"/>
        <v>1.6913752989473944E-2</v>
      </c>
      <c r="H230">
        <f t="shared" si="163"/>
        <v>-3.1246788970105261</v>
      </c>
      <c r="J230">
        <f t="shared" si="164"/>
        <v>15</v>
      </c>
      <c r="M230">
        <f t="shared" si="165"/>
        <v>1.6082689972327958E-2</v>
      </c>
      <c r="N230">
        <f t="shared" si="166"/>
        <v>-1.5707963250000001</v>
      </c>
      <c r="O230">
        <f t="shared" si="167"/>
        <v>31.39466035989205</v>
      </c>
      <c r="P230">
        <f t="shared" si="168"/>
        <v>1.5389383877925644</v>
      </c>
      <c r="Q230">
        <f t="shared" si="169"/>
        <v>17.715726806969602</v>
      </c>
      <c r="R230">
        <f t="shared" si="170"/>
        <v>1.5143192870363289</v>
      </c>
      <c r="S230">
        <f t="shared" si="171"/>
        <v>0.68547674031494121</v>
      </c>
      <c r="T230">
        <f t="shared" si="172"/>
        <v>-0.81553805154329939</v>
      </c>
      <c r="U230">
        <f t="shared" si="173"/>
        <v>0.9984393790687125</v>
      </c>
      <c r="V230">
        <f t="shared" si="174"/>
        <v>-5.5875343815531914E-2</v>
      </c>
      <c r="X230">
        <f t="shared" si="192"/>
        <v>-13.868886882814664</v>
      </c>
      <c r="Y230">
        <f t="shared" si="175"/>
        <v>-139.79452411166767</v>
      </c>
      <c r="Z230">
        <f t="shared" si="193"/>
        <v>40.20547588833233</v>
      </c>
      <c r="AC230">
        <v>1</v>
      </c>
      <c r="AD230">
        <f t="shared" si="176"/>
        <v>31.378730043024003</v>
      </c>
      <c r="AE230">
        <f t="shared" si="177"/>
        <v>-1.9321520783221679E-4</v>
      </c>
      <c r="AF230">
        <f t="shared" si="178"/>
        <v>3.4543696142339997E-3</v>
      </c>
      <c r="AG230">
        <f t="shared" si="194"/>
        <v>9039.3067995535712</v>
      </c>
      <c r="AH230">
        <f t="shared" si="195"/>
        <v>-795.08907518686374</v>
      </c>
      <c r="AJ230">
        <f t="shared" si="179"/>
        <v>18000</v>
      </c>
      <c r="AK230">
        <f t="shared" si="180"/>
        <v>19119.10454937</v>
      </c>
      <c r="AL230">
        <v>1</v>
      </c>
      <c r="AM230">
        <f t="shared" si="181"/>
        <v>17.687480778765</v>
      </c>
      <c r="AN230">
        <f t="shared" si="196"/>
        <v>1134.8485762840514</v>
      </c>
      <c r="AO230">
        <f t="shared" si="197"/>
        <v>-953.5078304629842</v>
      </c>
      <c r="AQ230">
        <f t="shared" si="182"/>
        <v>0.26030142905484549</v>
      </c>
      <c r="AR230">
        <f t="shared" si="183"/>
        <v>-51.019080094749718</v>
      </c>
      <c r="AT230">
        <f t="shared" si="209"/>
        <v>-38211.768731830103</v>
      </c>
      <c r="AU230">
        <f t="shared" si="210"/>
        <v>-461384.08042993641</v>
      </c>
      <c r="AV230">
        <f t="shared" si="198"/>
        <v>-1.6534276130658456</v>
      </c>
      <c r="AW230">
        <f t="shared" si="199"/>
        <v>-35340.692665680697</v>
      </c>
      <c r="AX230">
        <f t="shared" si="200"/>
        <v>-62738.909316591642</v>
      </c>
      <c r="AY230">
        <f t="shared" si="208"/>
        <v>-2.0837916616041801</v>
      </c>
      <c r="BA230">
        <f t="shared" si="184"/>
        <v>6.4293477325616424</v>
      </c>
      <c r="BB230">
        <f t="shared" si="201"/>
        <v>16.163338306017494</v>
      </c>
      <c r="BC230">
        <f t="shared" si="202"/>
        <v>0.43036404853833443</v>
      </c>
      <c r="BD230">
        <f t="shared" si="185"/>
        <v>-155.3419563364142</v>
      </c>
      <c r="BF230">
        <f t="shared" si="186"/>
        <v>-13.443306135409284</v>
      </c>
      <c r="BG230">
        <f t="shared" si="187"/>
        <v>-150.14694935932377</v>
      </c>
      <c r="BH230">
        <f t="shared" si="203"/>
        <v>29.85305064067623</v>
      </c>
      <c r="BI230">
        <f t="shared" si="204"/>
        <v>29.85305064067623</v>
      </c>
      <c r="BJ230">
        <f t="shared" si="188"/>
        <v>0</v>
      </c>
      <c r="BK230">
        <f t="shared" si="205"/>
        <v>0</v>
      </c>
      <c r="BM230">
        <f t="shared" si="206"/>
        <v>-29.606644441426777</v>
      </c>
      <c r="BN230">
        <f t="shared" si="189"/>
        <v>-174.80499302290957</v>
      </c>
      <c r="BQ230" s="56">
        <f t="shared" si="207"/>
        <v>33.065299106302632</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1.0027540199167002</v>
      </c>
      <c r="D231">
        <f t="shared" si="160"/>
        <v>7.4131156926025871E-2</v>
      </c>
      <c r="F231">
        <f t="shared" si="161"/>
        <v>2.177533067261385E-3</v>
      </c>
      <c r="G231">
        <f t="shared" si="162"/>
        <v>1.6827535571403457E-2</v>
      </c>
      <c r="H231">
        <f t="shared" si="163"/>
        <v>-3.1247651144285968</v>
      </c>
      <c r="J231">
        <f t="shared" si="164"/>
        <v>15</v>
      </c>
      <c r="M231">
        <f t="shared" si="165"/>
        <v>1.6001051952163857E-2</v>
      </c>
      <c r="N231">
        <f t="shared" si="166"/>
        <v>-1.5707963250000001</v>
      </c>
      <c r="O231">
        <f t="shared" si="167"/>
        <v>31.554675097504116</v>
      </c>
      <c r="P231">
        <f t="shared" si="168"/>
        <v>1.5390999946523716</v>
      </c>
      <c r="Q231">
        <f t="shared" si="169"/>
        <v>17.805825901859993</v>
      </c>
      <c r="R231">
        <f t="shared" si="170"/>
        <v>1.5146053679066505</v>
      </c>
      <c r="S231">
        <f t="shared" si="171"/>
        <v>0.68362552646236852</v>
      </c>
      <c r="T231">
        <f t="shared" si="172"/>
        <v>-0.81807756449488678</v>
      </c>
      <c r="U231">
        <f t="shared" si="173"/>
        <v>0.99842345147651845</v>
      </c>
      <c r="V231">
        <f t="shared" si="174"/>
        <v>-5.6159824583071463E-2</v>
      </c>
      <c r="X231">
        <f t="shared" si="192"/>
        <v>-13.936843108942956</v>
      </c>
      <c r="Y231">
        <f t="shared" si="175"/>
        <v>-139.91413419682891</v>
      </c>
      <c r="Z231">
        <f t="shared" si="193"/>
        <v>40.085865803171089</v>
      </c>
      <c r="AC231">
        <v>1</v>
      </c>
      <c r="AD231">
        <f t="shared" si="176"/>
        <v>31.538825604468002</v>
      </c>
      <c r="AE231">
        <f t="shared" si="177"/>
        <v>-1.9519182113599809E-4</v>
      </c>
      <c r="AF231">
        <f t="shared" si="178"/>
        <v>3.4719939490005002E-3</v>
      </c>
      <c r="AG231">
        <f t="shared" si="194"/>
        <v>9039.0184029877637</v>
      </c>
      <c r="AH231">
        <f t="shared" si="195"/>
        <v>-796.18297265661056</v>
      </c>
      <c r="AJ231">
        <f t="shared" si="179"/>
        <v>18000</v>
      </c>
      <c r="AK231">
        <f t="shared" si="180"/>
        <v>19216.651001152502</v>
      </c>
      <c r="AL231">
        <v>1</v>
      </c>
      <c r="AM231">
        <f t="shared" si="181"/>
        <v>17.777723027636252</v>
      </c>
      <c r="AN231">
        <f t="shared" si="196"/>
        <v>1134.3043914839629</v>
      </c>
      <c r="AO231">
        <f t="shared" si="197"/>
        <v>-948.69829968087424</v>
      </c>
      <c r="AQ231">
        <f t="shared" si="182"/>
        <v>0.25766555011594949</v>
      </c>
      <c r="AR231">
        <f t="shared" si="183"/>
        <v>-50.760113372842049</v>
      </c>
      <c r="AT231">
        <f t="shared" si="209"/>
        <v>-38085.294308261917</v>
      </c>
      <c r="AU231">
        <f t="shared" si="210"/>
        <v>-459026.74783850712</v>
      </c>
      <c r="AV231">
        <f t="shared" si="198"/>
        <v>-1.6535763849871943</v>
      </c>
      <c r="AW231">
        <f t="shared" si="199"/>
        <v>-34854.332233482215</v>
      </c>
      <c r="AX231">
        <f t="shared" si="200"/>
        <v>-62397.107756659716</v>
      </c>
      <c r="AY231">
        <f t="shared" si="208"/>
        <v>-2.0802097844918293</v>
      </c>
      <c r="BA231">
        <f t="shared" si="184"/>
        <v>6.4445523893962395</v>
      </c>
      <c r="BB231">
        <f t="shared" si="201"/>
        <v>16.183855170589034</v>
      </c>
      <c r="BC231">
        <f t="shared" si="202"/>
        <v>0.42663339950463497</v>
      </c>
      <c r="BD231">
        <f t="shared" si="185"/>
        <v>-155.55570678113401</v>
      </c>
      <c r="BF231">
        <f t="shared" si="186"/>
        <v>-13.51113623899694</v>
      </c>
      <c r="BG231">
        <f t="shared" si="187"/>
        <v>-150.34415758504795</v>
      </c>
      <c r="BH231">
        <f t="shared" si="203"/>
        <v>29.655842414952048</v>
      </c>
      <c r="BI231">
        <f t="shared" si="204"/>
        <v>29.655842414952048</v>
      </c>
      <c r="BJ231">
        <f t="shared" si="188"/>
        <v>0</v>
      </c>
      <c r="BK231">
        <f t="shared" si="205"/>
        <v>0</v>
      </c>
      <c r="BM231">
        <f t="shared" si="206"/>
        <v>-29.69499140958597</v>
      </c>
      <c r="BN231">
        <f t="shared" si="189"/>
        <v>-174.78845080391397</v>
      </c>
      <c r="BQ231" s="56">
        <f t="shared" si="207"/>
        <v>33.085815970874172</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1.0027820115901596</v>
      </c>
      <c r="D232">
        <f t="shared" si="160"/>
        <v>7.4506069651721143E-2</v>
      </c>
      <c r="F232">
        <f t="shared" si="161"/>
        <v>2.1555488383294815E-3</v>
      </c>
      <c r="G232">
        <f t="shared" si="162"/>
        <v>1.6742194476074255E-2</v>
      </c>
      <c r="H232">
        <f t="shared" si="163"/>
        <v>-3.124850455523926</v>
      </c>
      <c r="J232">
        <f t="shared" si="164"/>
        <v>15</v>
      </c>
      <c r="M232">
        <f t="shared" si="165"/>
        <v>1.5920238558466061E-2</v>
      </c>
      <c r="N232">
        <f t="shared" si="166"/>
        <v>-1.5707963250000001</v>
      </c>
      <c r="O232">
        <f t="shared" si="167"/>
        <v>31.714690650906626</v>
      </c>
      <c r="P232">
        <f t="shared" si="168"/>
        <v>1.5392599707508581</v>
      </c>
      <c r="Q232">
        <f t="shared" si="169"/>
        <v>17.89592643934585</v>
      </c>
      <c r="R232">
        <f t="shared" si="170"/>
        <v>1.5148885681399051</v>
      </c>
      <c r="S232">
        <f t="shared" si="171"/>
        <v>0.68177992313352986</v>
      </c>
      <c r="T232">
        <f t="shared" si="172"/>
        <v>-0.82060338167157987</v>
      </c>
      <c r="U232">
        <f t="shared" si="173"/>
        <v>0.99840744359593381</v>
      </c>
      <c r="V232">
        <f t="shared" si="174"/>
        <v>-5.644429625138251E-2</v>
      </c>
      <c r="X232">
        <f t="shared" si="192"/>
        <v>-14.004561680623196</v>
      </c>
      <c r="Y232">
        <f t="shared" si="175"/>
        <v>-140.03316852132079</v>
      </c>
      <c r="Z232">
        <f t="shared" si="193"/>
        <v>39.966831478679211</v>
      </c>
      <c r="AC232">
        <v>1</v>
      </c>
      <c r="AD232">
        <f t="shared" si="176"/>
        <v>31.698921165912004</v>
      </c>
      <c r="AE232">
        <f t="shared" si="177"/>
        <v>-1.9717849354056196E-4</v>
      </c>
      <c r="AF232">
        <f t="shared" si="178"/>
        <v>3.4896182837669998E-3</v>
      </c>
      <c r="AG232">
        <f t="shared" si="194"/>
        <v>9038.7285572975034</v>
      </c>
      <c r="AH232">
        <f t="shared" si="195"/>
        <v>-797.29146691843391</v>
      </c>
      <c r="AJ232">
        <f t="shared" si="179"/>
        <v>18000</v>
      </c>
      <c r="AK232">
        <f t="shared" si="180"/>
        <v>19314.197452935005</v>
      </c>
      <c r="AL232">
        <v>1</v>
      </c>
      <c r="AM232">
        <f t="shared" si="181"/>
        <v>17.867965276507501</v>
      </c>
      <c r="AN232">
        <f t="shared" si="196"/>
        <v>1133.7683967419825</v>
      </c>
      <c r="AO232">
        <f t="shared" si="197"/>
        <v>-943.93689165231672</v>
      </c>
      <c r="AQ232">
        <f t="shared" si="182"/>
        <v>0.25506950644050502</v>
      </c>
      <c r="AR232">
        <f t="shared" si="183"/>
        <v>-50.503762275219998</v>
      </c>
      <c r="AT232">
        <f t="shared" si="209"/>
        <v>-37960.714677350443</v>
      </c>
      <c r="AU232">
        <f t="shared" si="210"/>
        <v>-456693.16306895146</v>
      </c>
      <c r="AV232">
        <f t="shared" si="198"/>
        <v>-1.653726516981245</v>
      </c>
      <c r="AW232">
        <f t="shared" si="199"/>
        <v>-34375.295914774681</v>
      </c>
      <c r="AX232">
        <f t="shared" si="200"/>
        <v>-62059.241959176907</v>
      </c>
      <c r="AY232">
        <f t="shared" si="208"/>
        <v>-2.0766372546072649</v>
      </c>
      <c r="BA232">
        <f t="shared" si="184"/>
        <v>6.4596013937387493</v>
      </c>
      <c r="BB232">
        <f t="shared" si="201"/>
        <v>16.204114391354377</v>
      </c>
      <c r="BC232">
        <f t="shared" si="202"/>
        <v>0.42291073762601994</v>
      </c>
      <c r="BD232">
        <f t="shared" si="185"/>
        <v>-155.76899959557659</v>
      </c>
      <c r="BF232">
        <f t="shared" si="186"/>
        <v>-13.578772389814446</v>
      </c>
      <c r="BG232">
        <f t="shared" si="187"/>
        <v>-150.54085916718489</v>
      </c>
      <c r="BH232">
        <f t="shared" si="203"/>
        <v>29.459140832815109</v>
      </c>
      <c r="BI232">
        <f t="shared" si="204"/>
        <v>29.459140832815109</v>
      </c>
      <c r="BJ232">
        <f t="shared" si="188"/>
        <v>0</v>
      </c>
      <c r="BK232">
        <f t="shared" si="205"/>
        <v>0</v>
      </c>
      <c r="BM232">
        <f t="shared" si="206"/>
        <v>-29.782886781168827</v>
      </c>
      <c r="BN232">
        <f t="shared" si="189"/>
        <v>-174.77185957160833</v>
      </c>
      <c r="BQ232" s="56">
        <f t="shared" si="207"/>
        <v>33.106075191639512</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1.0028101442063291</v>
      </c>
      <c r="D233">
        <f t="shared" si="160"/>
        <v>7.4880961394669571E-2</v>
      </c>
      <c r="F233">
        <f t="shared" si="161"/>
        <v>2.1338960834654643E-3</v>
      </c>
      <c r="G233">
        <f t="shared" si="162"/>
        <v>1.6657716383716457E-2</v>
      </c>
      <c r="H233">
        <f t="shared" si="163"/>
        <v>-3.1249349336162839</v>
      </c>
      <c r="J233">
        <f t="shared" si="164"/>
        <v>15</v>
      </c>
      <c r="M233">
        <f t="shared" si="165"/>
        <v>1.58402373596798E-2</v>
      </c>
      <c r="N233">
        <f t="shared" si="166"/>
        <v>-1.5707963250000001</v>
      </c>
      <c r="O233">
        <f t="shared" si="167"/>
        <v>31.874707007813416</v>
      </c>
      <c r="P233">
        <f t="shared" si="168"/>
        <v>1.5394183406398563</v>
      </c>
      <c r="Q233">
        <f t="shared" si="169"/>
        <v>17.986028397747233</v>
      </c>
      <c r="R233">
        <f t="shared" si="170"/>
        <v>1.5151689309824317</v>
      </c>
      <c r="S233">
        <f t="shared" si="171"/>
        <v>0.67993995537240537</v>
      </c>
      <c r="T233">
        <f t="shared" si="172"/>
        <v>-0.82311558160017229</v>
      </c>
      <c r="U233">
        <f t="shared" si="173"/>
        <v>0.99839135543859259</v>
      </c>
      <c r="V233">
        <f t="shared" si="174"/>
        <v>-5.6728758774862595E-2</v>
      </c>
      <c r="X233">
        <f t="shared" si="192"/>
        <v>-14.072044408499391</v>
      </c>
      <c r="Y233">
        <f t="shared" si="175"/>
        <v>-140.15162846634013</v>
      </c>
      <c r="Z233">
        <f t="shared" si="193"/>
        <v>39.848371533659872</v>
      </c>
      <c r="AC233">
        <v>1</v>
      </c>
      <c r="AD233">
        <f t="shared" si="176"/>
        <v>31.859016727356003</v>
      </c>
      <c r="AE233">
        <f t="shared" si="177"/>
        <v>-1.9917522504590843E-4</v>
      </c>
      <c r="AF233">
        <f t="shared" si="178"/>
        <v>3.5072426185334999E-3</v>
      </c>
      <c r="AG233">
        <f t="shared" si="194"/>
        <v>9038.4372627633529</v>
      </c>
      <c r="AH233">
        <f t="shared" si="195"/>
        <v>-798.41433297964727</v>
      </c>
      <c r="AJ233">
        <f t="shared" si="179"/>
        <v>18000</v>
      </c>
      <c r="AK233">
        <f t="shared" si="180"/>
        <v>19411.743904717499</v>
      </c>
      <c r="AL233">
        <v>1</v>
      </c>
      <c r="AM233">
        <f t="shared" si="181"/>
        <v>17.958207525378754</v>
      </c>
      <c r="AN233">
        <f t="shared" si="196"/>
        <v>1133.2404286988317</v>
      </c>
      <c r="AO233">
        <f t="shared" si="197"/>
        <v>-939.22289000530054</v>
      </c>
      <c r="AQ233">
        <f t="shared" si="182"/>
        <v>0.25251249936871878</v>
      </c>
      <c r="AR233">
        <f t="shared" si="183"/>
        <v>-50.249987374375031</v>
      </c>
      <c r="AT233">
        <f t="shared" si="209"/>
        <v>-37837.991768139604</v>
      </c>
      <c r="AU233">
        <f t="shared" si="210"/>
        <v>-454382.96793669183</v>
      </c>
      <c r="AV233">
        <f t="shared" si="198"/>
        <v>-1.6538779883939871</v>
      </c>
      <c r="AW233">
        <f t="shared" si="199"/>
        <v>-33903.437740612047</v>
      </c>
      <c r="AX233">
        <f t="shared" si="200"/>
        <v>-61725.243660166874</v>
      </c>
      <c r="AY233">
        <f t="shared" si="208"/>
        <v>-2.073074089660869</v>
      </c>
      <c r="BA233">
        <f t="shared" si="184"/>
        <v>6.4744955769871222</v>
      </c>
      <c r="BB233">
        <f t="shared" si="201"/>
        <v>16.224118770387697</v>
      </c>
      <c r="BC233">
        <f t="shared" si="202"/>
        <v>0.41919610126688189</v>
      </c>
      <c r="BD233">
        <f t="shared" si="185"/>
        <v>-155.98183258162425</v>
      </c>
      <c r="BF233">
        <f t="shared" si="186"/>
        <v>-13.646216351428404</v>
      </c>
      <c r="BG233">
        <f t="shared" si="187"/>
        <v>-150.73705267672173</v>
      </c>
      <c r="BH233">
        <f t="shared" si="203"/>
        <v>29.262947323278269</v>
      </c>
      <c r="BI233">
        <f t="shared" si="204"/>
        <v>29.262947323278269</v>
      </c>
      <c r="BJ233">
        <f t="shared" si="188"/>
        <v>0</v>
      </c>
      <c r="BK233">
        <f t="shared" si="205"/>
        <v>0</v>
      </c>
      <c r="BM233">
        <f t="shared" si="206"/>
        <v>-29.870335121816105</v>
      </c>
      <c r="BN233">
        <f t="shared" si="189"/>
        <v>-174.75522009509746</v>
      </c>
      <c r="BQ233" s="56">
        <f t="shared" si="207"/>
        <v>33.126079570672836</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1.0028384177533465</v>
      </c>
      <c r="D234">
        <f t="shared" si="160"/>
        <v>7.5255832051264057E-2</v>
      </c>
      <c r="F234">
        <f t="shared" si="161"/>
        <v>2.1125681677881432E-3</v>
      </c>
      <c r="G234">
        <f t="shared" si="162"/>
        <v>1.6574088243667618E-2</v>
      </c>
      <c r="H234">
        <f t="shared" si="163"/>
        <v>-3.1250185617563324</v>
      </c>
      <c r="J234">
        <f t="shared" si="164"/>
        <v>15</v>
      </c>
      <c r="M234">
        <f t="shared" si="165"/>
        <v>1.5761036172881399E-2</v>
      </c>
      <c r="N234">
        <f t="shared" si="166"/>
        <v>-1.5707963250000001</v>
      </c>
      <c r="O234">
        <f t="shared" si="167"/>
        <v>32.034724156183756</v>
      </c>
      <c r="P234">
        <f t="shared" si="168"/>
        <v>1.5395751283809676</v>
      </c>
      <c r="Q234">
        <f t="shared" si="169"/>
        <v>18.076131755816149</v>
      </c>
      <c r="R234">
        <f t="shared" si="170"/>
        <v>1.5154464988201004</v>
      </c>
      <c r="S234">
        <f t="shared" si="171"/>
        <v>0.67810564706772769</v>
      </c>
      <c r="T234">
        <f t="shared" si="172"/>
        <v>-0.82561424265057448</v>
      </c>
      <c r="U234">
        <f t="shared" si="173"/>
        <v>0.99837518701618644</v>
      </c>
      <c r="V234">
        <f t="shared" si="174"/>
        <v>-5.7013212107918085E-2</v>
      </c>
      <c r="X234">
        <f t="shared" si="192"/>
        <v>-14.139293076152398</v>
      </c>
      <c r="Y234">
        <f t="shared" si="175"/>
        <v>-140.26951546606421</v>
      </c>
      <c r="Z234">
        <f t="shared" si="193"/>
        <v>39.730484533935794</v>
      </c>
      <c r="AC234">
        <v>1</v>
      </c>
      <c r="AD234">
        <f t="shared" si="176"/>
        <v>32.019112288800002</v>
      </c>
      <c r="AE234">
        <f t="shared" si="177"/>
        <v>-2.0118201565203753E-4</v>
      </c>
      <c r="AF234">
        <f t="shared" si="178"/>
        <v>3.5248669532999999E-3</v>
      </c>
      <c r="AG234">
        <f t="shared" si="194"/>
        <v>9038.1445196672666</v>
      </c>
      <c r="AH234">
        <f t="shared" si="195"/>
        <v>-799.55135032332441</v>
      </c>
      <c r="AJ234">
        <f t="shared" si="179"/>
        <v>18000</v>
      </c>
      <c r="AK234">
        <f t="shared" si="180"/>
        <v>19509.290356500002</v>
      </c>
      <c r="AL234">
        <v>1</v>
      </c>
      <c r="AM234">
        <f t="shared" si="181"/>
        <v>18.048449774250003</v>
      </c>
      <c r="AN234">
        <f t="shared" si="196"/>
        <v>1132.7203280438239</v>
      </c>
      <c r="AO234">
        <f t="shared" si="197"/>
        <v>-934.55559247093788</v>
      </c>
      <c r="AQ234">
        <f t="shared" si="182"/>
        <v>0.24999375015624609</v>
      </c>
      <c r="AR234">
        <f t="shared" si="183"/>
        <v>-49.998750031249216</v>
      </c>
      <c r="AT234">
        <f t="shared" si="209"/>
        <v>-37717.088459037928</v>
      </c>
      <c r="AU234">
        <f t="shared" si="210"/>
        <v>-452095.81142565847</v>
      </c>
      <c r="AV234">
        <f t="shared" si="198"/>
        <v>-1.6540307789827853</v>
      </c>
      <c r="AW234">
        <f t="shared" si="199"/>
        <v>-33438.61535723538</v>
      </c>
      <c r="AX234">
        <f t="shared" si="200"/>
        <v>-61395.046180960511</v>
      </c>
      <c r="AY234">
        <f t="shared" si="208"/>
        <v>-2.0695203061415812</v>
      </c>
      <c r="BA234">
        <f t="shared" si="184"/>
        <v>6.489235772257552</v>
      </c>
      <c r="BB234">
        <f t="shared" si="201"/>
        <v>16.243871071802836</v>
      </c>
      <c r="BC234">
        <f t="shared" si="202"/>
        <v>0.41548952715879595</v>
      </c>
      <c r="BD234">
        <f t="shared" si="185"/>
        <v>-156.19420363471272</v>
      </c>
      <c r="BF234">
        <f t="shared" si="186"/>
        <v>-13.713469856163144</v>
      </c>
      <c r="BG234">
        <f t="shared" si="187"/>
        <v>-150.93273676277826</v>
      </c>
      <c r="BH234">
        <f t="shared" si="203"/>
        <v>29.067263237221738</v>
      </c>
      <c r="BI234">
        <f t="shared" si="204"/>
        <v>29.067263237221738</v>
      </c>
      <c r="BJ234">
        <f t="shared" si="188"/>
        <v>0</v>
      </c>
      <c r="BK234">
        <f t="shared" si="205"/>
        <v>0</v>
      </c>
      <c r="BM234">
        <f t="shared" si="206"/>
        <v>-29.957340927965976</v>
      </c>
      <c r="BN234">
        <f t="shared" si="189"/>
        <v>-174.73853312806554</v>
      </c>
      <c r="BQ234" s="56">
        <f t="shared" si="207"/>
        <v>33.145831872087975</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1.0031289017691316</v>
      </c>
      <c r="D235">
        <f t="shared" si="160"/>
        <v>7.9003356099679498E-2</v>
      </c>
      <c r="F235">
        <f t="shared" si="161"/>
        <v>1.9158076217622522E-3</v>
      </c>
      <c r="G235">
        <f t="shared" si="162"/>
        <v>1.5781862511821364E-2</v>
      </c>
      <c r="H235">
        <f t="shared" si="163"/>
        <v>-3.1258107874881786</v>
      </c>
      <c r="J235">
        <f t="shared" si="164"/>
        <v>15</v>
      </c>
      <c r="M235">
        <f t="shared" si="165"/>
        <v>1.5010510640839428E-2</v>
      </c>
      <c r="N235">
        <f t="shared" si="166"/>
        <v>-1.5707963250000001</v>
      </c>
      <c r="O235">
        <f t="shared" si="167"/>
        <v>33.634936685215699</v>
      </c>
      <c r="P235">
        <f t="shared" si="168"/>
        <v>1.5410609540197893</v>
      </c>
      <c r="Q235">
        <f t="shared" si="169"/>
        <v>18.977237931983712</v>
      </c>
      <c r="R235">
        <f t="shared" si="170"/>
        <v>1.5180772023622802</v>
      </c>
      <c r="S235">
        <f t="shared" si="171"/>
        <v>0.66007830807129819</v>
      </c>
      <c r="T235">
        <f t="shared" si="172"/>
        <v>-0.84987332628264989</v>
      </c>
      <c r="U235">
        <f t="shared" si="173"/>
        <v>0.99820909082661613</v>
      </c>
      <c r="V235">
        <f t="shared" si="174"/>
        <v>-5.9857229940939713E-2</v>
      </c>
      <c r="X235">
        <f t="shared" si="192"/>
        <v>-14.799280707284934</v>
      </c>
      <c r="Y235">
        <f t="shared" si="175"/>
        <v>-141.41722292398521</v>
      </c>
      <c r="Z235">
        <f t="shared" si="193"/>
        <v>38.582777076014793</v>
      </c>
      <c r="AC235">
        <v>1</v>
      </c>
      <c r="AD235">
        <f t="shared" si="176"/>
        <v>33.620067903239999</v>
      </c>
      <c r="AE235">
        <f t="shared" si="177"/>
        <v>-2.218031722563714E-4</v>
      </c>
      <c r="AF235">
        <f t="shared" si="178"/>
        <v>3.701110300965E-3</v>
      </c>
      <c r="AG235">
        <f t="shared" si="194"/>
        <v>9035.1374808101082</v>
      </c>
      <c r="AH235">
        <f t="shared" si="195"/>
        <v>-811.65431741736393</v>
      </c>
      <c r="AJ235">
        <f t="shared" si="179"/>
        <v>18000</v>
      </c>
      <c r="AK235">
        <f t="shared" si="180"/>
        <v>20484.754874325001</v>
      </c>
      <c r="AL235">
        <v>1</v>
      </c>
      <c r="AM235">
        <f t="shared" si="181"/>
        <v>18.950872262962502</v>
      </c>
      <c r="AN235">
        <f t="shared" si="196"/>
        <v>1127.9196464098145</v>
      </c>
      <c r="AO235">
        <f t="shared" si="197"/>
        <v>-890.30626767322497</v>
      </c>
      <c r="AQ235">
        <f t="shared" si="182"/>
        <v>0.22675222784063853</v>
      </c>
      <c r="AR235">
        <f t="shared" si="183"/>
        <v>-47.617967846534093</v>
      </c>
      <c r="AT235">
        <f t="shared" si="209"/>
        <v>-36600.591636660472</v>
      </c>
      <c r="AU235">
        <f t="shared" si="210"/>
        <v>-430418.93047494162</v>
      </c>
      <c r="AV235">
        <f t="shared" si="198"/>
        <v>-1.6556270607417825</v>
      </c>
      <c r="AW235">
        <f t="shared" si="199"/>
        <v>-29148.42376397489</v>
      </c>
      <c r="AX235">
        <f t="shared" si="200"/>
        <v>-58288.493306407108</v>
      </c>
      <c r="AY235">
        <f t="shared" si="208"/>
        <v>-2.0345012643117926</v>
      </c>
      <c r="BA235">
        <f t="shared" si="184"/>
        <v>6.6283525978964795</v>
      </c>
      <c r="BB235">
        <f t="shared" si="201"/>
        <v>16.428112056647123</v>
      </c>
      <c r="BC235">
        <f t="shared" si="202"/>
        <v>0.37887420357001012</v>
      </c>
      <c r="BD235">
        <f t="shared" si="185"/>
        <v>-158.29210714425315</v>
      </c>
      <c r="BF235">
        <f t="shared" si="186"/>
        <v>-14.375889961766582</v>
      </c>
      <c r="BG235">
        <f t="shared" si="187"/>
        <v>-152.86131415138368</v>
      </c>
      <c r="BH235">
        <f t="shared" si="203"/>
        <v>27.138685848616319</v>
      </c>
      <c r="BI235">
        <f t="shared" si="204"/>
        <v>27.138685848616319</v>
      </c>
      <c r="BJ235">
        <f t="shared" si="188"/>
        <v>0</v>
      </c>
      <c r="BK235">
        <f t="shared" si="205"/>
        <v>0</v>
      </c>
      <c r="BM235">
        <f t="shared" si="206"/>
        <v>-30.804002018413705</v>
      </c>
      <c r="BN235">
        <f t="shared" si="189"/>
        <v>-174.56920700713053</v>
      </c>
      <c r="BQ235" s="56">
        <f t="shared" si="207"/>
        <v>33.330072856932262</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1.0034334653915342</v>
      </c>
      <c r="D236">
        <f t="shared" si="160"/>
        <v>8.2748657812642845E-2</v>
      </c>
      <c r="F236">
        <f t="shared" si="161"/>
        <v>1.7453221033686256E-3</v>
      </c>
      <c r="G236">
        <f t="shared" si="162"/>
        <v>1.5062037574170925E-2</v>
      </c>
      <c r="H236">
        <f t="shared" si="163"/>
        <v>-3.1265306124258294</v>
      </c>
      <c r="J236">
        <f t="shared" si="164"/>
        <v>15</v>
      </c>
      <c r="M236">
        <f t="shared" si="165"/>
        <v>1.4328214702619455E-2</v>
      </c>
      <c r="N236">
        <f t="shared" si="166"/>
        <v>-1.5707963250000001</v>
      </c>
      <c r="O236">
        <f t="shared" si="167"/>
        <v>35.235216724648765</v>
      </c>
      <c r="P236">
        <f t="shared" si="168"/>
        <v>1.5424118187475051</v>
      </c>
      <c r="Q236">
        <f t="shared" si="169"/>
        <v>19.878463534611676</v>
      </c>
      <c r="R236">
        <f t="shared" si="170"/>
        <v>1.5204693859563958</v>
      </c>
      <c r="S236">
        <f t="shared" si="171"/>
        <v>0.6426354487684498</v>
      </c>
      <c r="T236">
        <f t="shared" si="172"/>
        <v>-0.87286324141965899</v>
      </c>
      <c r="U236">
        <f t="shared" si="173"/>
        <v>0.9980349814159718</v>
      </c>
      <c r="V236">
        <f t="shared" si="174"/>
        <v>-6.2700278645908269E-2</v>
      </c>
      <c r="X236">
        <f t="shared" si="192"/>
        <v>-15.437645760492032</v>
      </c>
      <c r="Y236">
        <f t="shared" si="175"/>
        <v>-142.509534804098</v>
      </c>
      <c r="Z236">
        <f t="shared" si="193"/>
        <v>37.490465195902004</v>
      </c>
      <c r="AC236">
        <v>1</v>
      </c>
      <c r="AD236">
        <f t="shared" si="176"/>
        <v>35.221023517680003</v>
      </c>
      <c r="AE236">
        <f t="shared" si="177"/>
        <v>-2.4343023893896539E-4</v>
      </c>
      <c r="AF236">
        <f t="shared" si="178"/>
        <v>3.87735364863E-3</v>
      </c>
      <c r="AG236">
        <f t="shared" si="194"/>
        <v>9031.9859060856106</v>
      </c>
      <c r="AH236">
        <f t="shared" si="195"/>
        <v>-824.95918017227586</v>
      </c>
      <c r="AJ236">
        <f t="shared" si="179"/>
        <v>18000</v>
      </c>
      <c r="AK236">
        <f t="shared" si="180"/>
        <v>21460.21939215</v>
      </c>
      <c r="AL236">
        <v>1</v>
      </c>
      <c r="AM236">
        <f t="shared" si="181"/>
        <v>19.853294751675001</v>
      </c>
      <c r="AN236">
        <f t="shared" si="196"/>
        <v>1123.7563927329215</v>
      </c>
      <c r="AO236">
        <f t="shared" si="197"/>
        <v>-850.04750185574358</v>
      </c>
      <c r="AQ236">
        <f t="shared" si="182"/>
        <v>0.20660730150203507</v>
      </c>
      <c r="AR236">
        <f t="shared" si="183"/>
        <v>-45.45360633044772</v>
      </c>
      <c r="AT236">
        <f t="shared" si="209"/>
        <v>-35631.295578978759</v>
      </c>
      <c r="AU236">
        <f t="shared" si="210"/>
        <v>-410706.77434743219</v>
      </c>
      <c r="AV236">
        <f t="shared" si="198"/>
        <v>-1.657335690247137</v>
      </c>
      <c r="AW236">
        <f t="shared" si="199"/>
        <v>-25428.379626695623</v>
      </c>
      <c r="AX236">
        <f t="shared" si="200"/>
        <v>-55498.863520913743</v>
      </c>
      <c r="AY236">
        <f t="shared" si="208"/>
        <v>-2.0004305487954506</v>
      </c>
      <c r="BA236">
        <f t="shared" si="184"/>
        <v>6.7529942141416646</v>
      </c>
      <c r="BB236">
        <f t="shared" si="201"/>
        <v>16.589927552474361</v>
      </c>
      <c r="BC236">
        <f t="shared" si="202"/>
        <v>0.34309485854831356</v>
      </c>
      <c r="BD236">
        <f t="shared" si="185"/>
        <v>-160.34211261008124</v>
      </c>
      <c r="BF236">
        <f t="shared" si="186"/>
        <v>-15.020963870113899</v>
      </c>
      <c r="BG236">
        <f t="shared" si="187"/>
        <v>-154.73797256677346</v>
      </c>
      <c r="BH236">
        <f t="shared" si="203"/>
        <v>25.262027433226535</v>
      </c>
      <c r="BI236">
        <f t="shared" si="204"/>
        <v>25.262027433226535</v>
      </c>
      <c r="BJ236">
        <f t="shared" si="188"/>
        <v>0</v>
      </c>
      <c r="BK236">
        <f t="shared" si="205"/>
        <v>0</v>
      </c>
      <c r="BM236">
        <f t="shared" si="206"/>
        <v>-31.610891422588256</v>
      </c>
      <c r="BN236">
        <f t="shared" si="189"/>
        <v>-174.39585995669219</v>
      </c>
      <c r="BQ236" s="56">
        <f t="shared" si="207"/>
        <v>33.491888352759496</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1.0037520958042339</v>
      </c>
      <c r="D237">
        <f t="shared" si="160"/>
        <v>8.6491634189898012E-2</v>
      </c>
      <c r="F237">
        <f t="shared" si="161"/>
        <v>1.596631236686072E-3</v>
      </c>
      <c r="G237">
        <f t="shared" si="162"/>
        <v>1.4405107828358852E-2</v>
      </c>
      <c r="H237">
        <f t="shared" si="163"/>
        <v>-3.1271875421716415</v>
      </c>
      <c r="J237">
        <f t="shared" si="164"/>
        <v>15</v>
      </c>
      <c r="M237">
        <f t="shared" si="165"/>
        <v>1.3705248845983828E-2</v>
      </c>
      <c r="N237">
        <f t="shared" si="166"/>
        <v>-1.5707963250000001</v>
      </c>
      <c r="O237">
        <f t="shared" si="167"/>
        <v>36.83555547573949</v>
      </c>
      <c r="P237">
        <f t="shared" si="168"/>
        <v>1.5436453076063827</v>
      </c>
      <c r="Q237">
        <f t="shared" si="169"/>
        <v>20.779793025025995</v>
      </c>
      <c r="R237">
        <f t="shared" si="170"/>
        <v>1.5226540578634675</v>
      </c>
      <c r="S237">
        <f t="shared" si="171"/>
        <v>0.62578517134003242</v>
      </c>
      <c r="T237">
        <f t="shared" si="172"/>
        <v>-0.89465856406755251</v>
      </c>
      <c r="U237">
        <f t="shared" si="173"/>
        <v>0.99785287141802514</v>
      </c>
      <c r="V237">
        <f t="shared" si="174"/>
        <v>-6.5542312782020662E-2</v>
      </c>
      <c r="X237">
        <f t="shared" si="192"/>
        <v>-16.055810174912256</v>
      </c>
      <c r="Y237">
        <f t="shared" si="175"/>
        <v>-143.54848773441836</v>
      </c>
      <c r="Z237">
        <f t="shared" si="193"/>
        <v>36.451512265581641</v>
      </c>
      <c r="AC237">
        <v>1</v>
      </c>
      <c r="AD237">
        <f t="shared" si="176"/>
        <v>36.821979132120006</v>
      </c>
      <c r="AE237">
        <f t="shared" si="177"/>
        <v>-2.6606321569981964E-4</v>
      </c>
      <c r="AF237">
        <f t="shared" si="178"/>
        <v>4.0535969962950001E-3</v>
      </c>
      <c r="AG237">
        <f t="shared" si="194"/>
        <v>9028.6901000228245</v>
      </c>
      <c r="AH237">
        <f t="shared" si="195"/>
        <v>-839.30452994681559</v>
      </c>
      <c r="AJ237">
        <f t="shared" si="179"/>
        <v>18000</v>
      </c>
      <c r="AK237">
        <f t="shared" si="180"/>
        <v>22435.683909975003</v>
      </c>
      <c r="AL237">
        <v>1</v>
      </c>
      <c r="AM237">
        <f t="shared" si="181"/>
        <v>20.755717240387501</v>
      </c>
      <c r="AN237">
        <f t="shared" si="196"/>
        <v>1120.1225970644468</v>
      </c>
      <c r="AO237">
        <f t="shared" si="197"/>
        <v>-813.26398926315358</v>
      </c>
      <c r="AQ237">
        <f t="shared" si="182"/>
        <v>0.18903234343396155</v>
      </c>
      <c r="AR237">
        <f t="shared" si="183"/>
        <v>-43.477438989811155</v>
      </c>
      <c r="AT237">
        <f t="shared" si="209"/>
        <v>-34784.097046888484</v>
      </c>
      <c r="AU237">
        <f t="shared" si="210"/>
        <v>-392702.97868380492</v>
      </c>
      <c r="AV237">
        <f t="shared" si="198"/>
        <v>-1.6591418600746735</v>
      </c>
      <c r="AW237">
        <f t="shared" si="199"/>
        <v>-22181.982427408642</v>
      </c>
      <c r="AX237">
        <f t="shared" si="200"/>
        <v>-52979.709407396804</v>
      </c>
      <c r="AY237">
        <f t="shared" si="208"/>
        <v>-1.9673087517248089</v>
      </c>
      <c r="BA237">
        <f t="shared" si="184"/>
        <v>6.864000560097117</v>
      </c>
      <c r="BB237">
        <f t="shared" si="201"/>
        <v>16.731546205574862</v>
      </c>
      <c r="BC237">
        <f t="shared" si="202"/>
        <v>0.30816689165013544</v>
      </c>
      <c r="BD237">
        <f t="shared" si="185"/>
        <v>-162.34333770260622</v>
      </c>
      <c r="BF237">
        <f t="shared" si="186"/>
        <v>-15.65000687952573</v>
      </c>
      <c r="BG237">
        <f t="shared" si="187"/>
        <v>-156.56238021173414</v>
      </c>
      <c r="BH237">
        <f t="shared" si="203"/>
        <v>23.437619788265863</v>
      </c>
      <c r="BI237">
        <f t="shared" si="204"/>
        <v>23.437619788265863</v>
      </c>
      <c r="BJ237">
        <f t="shared" si="188"/>
        <v>0</v>
      </c>
      <c r="BK237">
        <f t="shared" si="205"/>
        <v>0</v>
      </c>
      <c r="BM237">
        <f t="shared" si="206"/>
        <v>-32.381553085100592</v>
      </c>
      <c r="BN237">
        <f t="shared" si="189"/>
        <v>-174.21904250912792</v>
      </c>
      <c r="BQ237" s="56">
        <f t="shared" si="207"/>
        <v>33.633507005859997</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1.0040847796156116</v>
      </c>
      <c r="D238">
        <f t="shared" si="160"/>
        <v>9.0232182619655071E-2</v>
      </c>
      <c r="F238">
        <f t="shared" si="161"/>
        <v>1.4661708555836768E-3</v>
      </c>
      <c r="G238">
        <f t="shared" si="162"/>
        <v>1.3803164092624444E-2</v>
      </c>
      <c r="H238">
        <f t="shared" si="163"/>
        <v>-3.1277894859073756</v>
      </c>
      <c r="J238">
        <f t="shared" si="164"/>
        <v>15</v>
      </c>
      <c r="M238">
        <f t="shared" si="165"/>
        <v>1.3134196810734499E-2</v>
      </c>
      <c r="N238">
        <f t="shared" si="166"/>
        <v>-1.5707963250000001</v>
      </c>
      <c r="O238">
        <f t="shared" si="167"/>
        <v>38.435945604842452</v>
      </c>
      <c r="P238">
        <f t="shared" si="168"/>
        <v>1.5447760784207054</v>
      </c>
      <c r="Q238">
        <f t="shared" si="169"/>
        <v>21.681213446788899</v>
      </c>
      <c r="R238">
        <f t="shared" si="170"/>
        <v>1.5246570783789226</v>
      </c>
      <c r="S238">
        <f t="shared" si="171"/>
        <v>0.60952830217553189</v>
      </c>
      <c r="T238">
        <f t="shared" si="172"/>
        <v>-0.91533087592885609</v>
      </c>
      <c r="U238">
        <f t="shared" si="173"/>
        <v>0.99766277403449821</v>
      </c>
      <c r="V238">
        <f t="shared" si="174"/>
        <v>-6.8383287006456545E-2</v>
      </c>
      <c r="X238">
        <f t="shared" si="192"/>
        <v>-16.655029125117146</v>
      </c>
      <c r="Y238">
        <f t="shared" si="175"/>
        <v>-144.53631797114528</v>
      </c>
      <c r="Z238">
        <f t="shared" si="193"/>
        <v>35.46368202885472</v>
      </c>
      <c r="AC238">
        <v>1</v>
      </c>
      <c r="AD238">
        <f t="shared" si="176"/>
        <v>38.422934746560003</v>
      </c>
      <c r="AE238">
        <f t="shared" si="177"/>
        <v>-2.8970210253893397E-4</v>
      </c>
      <c r="AF238">
        <f t="shared" si="178"/>
        <v>4.2298403439599997E-3</v>
      </c>
      <c r="AG238">
        <f t="shared" si="194"/>
        <v>9025.2503807458324</v>
      </c>
      <c r="AH238">
        <f t="shared" si="195"/>
        <v>-854.55566104377874</v>
      </c>
      <c r="AJ238">
        <f t="shared" si="179"/>
        <v>18000</v>
      </c>
      <c r="AK238">
        <f t="shared" si="180"/>
        <v>23411.148427800003</v>
      </c>
      <c r="AL238">
        <v>1</v>
      </c>
      <c r="AM238">
        <f t="shared" si="181"/>
        <v>21.6581397291</v>
      </c>
      <c r="AN238">
        <f t="shared" si="196"/>
        <v>1116.932203181284</v>
      </c>
      <c r="AO238">
        <f t="shared" si="197"/>
        <v>-779.52529663175687</v>
      </c>
      <c r="AQ238">
        <f t="shared" si="182"/>
        <v>0.1736080970816479</v>
      </c>
      <c r="AR238">
        <f t="shared" si="183"/>
        <v>-41.66594329959549</v>
      </c>
      <c r="AT238">
        <f t="shared" si="209"/>
        <v>-34039.011175111722</v>
      </c>
      <c r="AU238">
        <f t="shared" si="210"/>
        <v>-376193.92841097264</v>
      </c>
      <c r="AV238">
        <f t="shared" si="198"/>
        <v>-1.6610332196212807</v>
      </c>
      <c r="AW238">
        <f t="shared" si="199"/>
        <v>-19332.307858815566</v>
      </c>
      <c r="AX238">
        <f t="shared" si="200"/>
        <v>-50693.317151701864</v>
      </c>
      <c r="AY238">
        <f t="shared" si="208"/>
        <v>-1.9351295495308001</v>
      </c>
      <c r="BA238">
        <f t="shared" si="184"/>
        <v>6.9622017350487972</v>
      </c>
      <c r="BB238">
        <f t="shared" si="201"/>
        <v>16.854932062818218</v>
      </c>
      <c r="BC238">
        <f t="shared" si="202"/>
        <v>0.27409632990951938</v>
      </c>
      <c r="BD238">
        <f t="shared" si="185"/>
        <v>-164.29543709821402</v>
      </c>
      <c r="BF238">
        <f t="shared" si="186"/>
        <v>-16.264143430517887</v>
      </c>
      <c r="BG238">
        <f t="shared" si="187"/>
        <v>-158.33465080460897</v>
      </c>
      <c r="BH238">
        <f t="shared" si="203"/>
        <v>21.66534919539103</v>
      </c>
      <c r="BI238">
        <f t="shared" si="204"/>
        <v>21.66534919539103</v>
      </c>
      <c r="BJ238">
        <f t="shared" si="188"/>
        <v>0</v>
      </c>
      <c r="BK238">
        <f t="shared" si="205"/>
        <v>0</v>
      </c>
      <c r="BM238">
        <f t="shared" si="206"/>
        <v>-33.119075493336105</v>
      </c>
      <c r="BN238">
        <f t="shared" si="189"/>
        <v>-174.03921370639495</v>
      </c>
      <c r="BQ238" s="56">
        <f t="shared" si="207"/>
        <v>33.756892863103353</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1.0044315028615345</v>
      </c>
      <c r="D239">
        <f t="shared" si="160"/>
        <v>9.3970200894956821E-2</v>
      </c>
      <c r="F239">
        <f t="shared" si="161"/>
        <v>1.3510769474649317E-3</v>
      </c>
      <c r="G239">
        <f t="shared" si="162"/>
        <v>1.3249571570539955E-2</v>
      </c>
      <c r="H239">
        <f t="shared" si="163"/>
        <v>-3.1283430784294604</v>
      </c>
      <c r="J239">
        <f t="shared" si="164"/>
        <v>15</v>
      </c>
      <c r="M239">
        <f t="shared" si="165"/>
        <v>1.260882893830512E-2</v>
      </c>
      <c r="N239">
        <f t="shared" si="166"/>
        <v>-1.5707963250000001</v>
      </c>
      <c r="O239">
        <f t="shared" si="167"/>
        <v>40.036380950697193</v>
      </c>
      <c r="P239">
        <f t="shared" si="168"/>
        <v>1.5458164464237487</v>
      </c>
      <c r="Q239">
        <f t="shared" si="169"/>
        <v>22.58271391094943</v>
      </c>
      <c r="R239">
        <f t="shared" si="170"/>
        <v>1.5265001849087017</v>
      </c>
      <c r="S239">
        <f t="shared" si="171"/>
        <v>0.59385992370072049</v>
      </c>
      <c r="T239">
        <f t="shared" si="172"/>
        <v>-0.9349484238577801</v>
      </c>
      <c r="U239">
        <f t="shared" si="173"/>
        <v>0.9974647030324173</v>
      </c>
      <c r="V239">
        <f t="shared" si="174"/>
        <v>-7.1223156078645058E-2</v>
      </c>
      <c r="X239">
        <f t="shared" si="192"/>
        <v>-17.236421571892027</v>
      </c>
      <c r="Y239">
        <f t="shared" si="175"/>
        <v>-145.47536810825108</v>
      </c>
      <c r="Z239">
        <f t="shared" si="193"/>
        <v>34.524631891748925</v>
      </c>
      <c r="AC239">
        <v>1</v>
      </c>
      <c r="AD239">
        <f t="shared" si="176"/>
        <v>40.023890361000007</v>
      </c>
      <c r="AE239">
        <f t="shared" si="177"/>
        <v>-3.1434689945630866E-4</v>
      </c>
      <c r="AF239">
        <f t="shared" si="178"/>
        <v>4.4060836916250002E-3</v>
      </c>
      <c r="AG239">
        <f t="shared" si="194"/>
        <v>9021.6670798973846</v>
      </c>
      <c r="AH239">
        <f t="shared" si="195"/>
        <v>-870.59923119119628</v>
      </c>
      <c r="AJ239">
        <f t="shared" si="179"/>
        <v>18000</v>
      </c>
      <c r="AK239">
        <f t="shared" si="180"/>
        <v>24386.612945625002</v>
      </c>
      <c r="AL239">
        <v>1</v>
      </c>
      <c r="AM239">
        <f t="shared" si="181"/>
        <v>22.560562217812503</v>
      </c>
      <c r="AN239">
        <f t="shared" si="196"/>
        <v>1114.1159435131685</v>
      </c>
      <c r="AO239">
        <f t="shared" si="197"/>
        <v>-748.46911586071747</v>
      </c>
      <c r="AQ239">
        <f t="shared" si="182"/>
        <v>0.15999744004095934</v>
      </c>
      <c r="AR239">
        <f t="shared" si="183"/>
        <v>-39.999360010239833</v>
      </c>
      <c r="AT239">
        <f t="shared" si="209"/>
        <v>-33379.968435369301</v>
      </c>
      <c r="AU239">
        <f t="shared" si="210"/>
        <v>-361000.20306963683</v>
      </c>
      <c r="AV239">
        <f t="shared" si="198"/>
        <v>-1.6629993845778182</v>
      </c>
      <c r="AW239">
        <f t="shared" si="199"/>
        <v>-16817.431904858218</v>
      </c>
      <c r="AX239">
        <f t="shared" si="200"/>
        <v>-48608.736968872836</v>
      </c>
      <c r="AY239">
        <f t="shared" si="208"/>
        <v>-1.903881353081573</v>
      </c>
      <c r="BA239">
        <f t="shared" si="184"/>
        <v>7.0484095964391287</v>
      </c>
      <c r="BB239">
        <f t="shared" si="201"/>
        <v>16.961822676254034</v>
      </c>
      <c r="BC239">
        <f t="shared" si="202"/>
        <v>0.24088196850375487</v>
      </c>
      <c r="BD239">
        <f t="shared" si="185"/>
        <v>-166.19847982816108</v>
      </c>
      <c r="BF239">
        <f t="shared" si="186"/>
        <v>-16.864343955110307</v>
      </c>
      <c r="BG239">
        <f t="shared" si="187"/>
        <v>-160.05523937851544</v>
      </c>
      <c r="BH239">
        <f t="shared" si="203"/>
        <v>19.944760621484562</v>
      </c>
      <c r="BI239">
        <f t="shared" si="204"/>
        <v>19.944760621484562</v>
      </c>
      <c r="BJ239">
        <f t="shared" si="188"/>
        <v>0</v>
      </c>
      <c r="BK239">
        <f t="shared" si="205"/>
        <v>0</v>
      </c>
      <c r="BM239">
        <f t="shared" si="206"/>
        <v>-33.826166631364345</v>
      </c>
      <c r="BN239">
        <f t="shared" si="189"/>
        <v>-173.85675955035435</v>
      </c>
      <c r="BQ239" s="56">
        <f t="shared" si="207"/>
        <v>33.863783476539176</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1.004792251008257</v>
      </c>
      <c r="D240">
        <f t="shared" si="160"/>
        <v>9.770558722987828E-2</v>
      </c>
      <c r="F240">
        <f t="shared" si="161"/>
        <v>1.2490268044983643E-3</v>
      </c>
      <c r="G240">
        <f t="shared" si="162"/>
        <v>1.2738722831952877E-2</v>
      </c>
      <c r="H240">
        <f t="shared" si="163"/>
        <v>-3.1288539271680471</v>
      </c>
      <c r="J240">
        <f t="shared" si="164"/>
        <v>15</v>
      </c>
      <c r="M240">
        <f t="shared" si="165"/>
        <v>1.2123873979139539E-2</v>
      </c>
      <c r="N240">
        <f t="shared" si="166"/>
        <v>-1.5707963250000001</v>
      </c>
      <c r="O240">
        <f t="shared" si="167"/>
        <v>41.636856299186469</v>
      </c>
      <c r="P240">
        <f t="shared" si="168"/>
        <v>1.5467768341778139</v>
      </c>
      <c r="Q240">
        <f t="shared" si="169"/>
        <v>23.484285199652685</v>
      </c>
      <c r="R240">
        <f t="shared" si="170"/>
        <v>1.5282017816316502</v>
      </c>
      <c r="S240">
        <f t="shared" si="171"/>
        <v>0.57877066319716786</v>
      </c>
      <c r="T240">
        <f t="shared" si="172"/>
        <v>-0.95357592569928362</v>
      </c>
      <c r="U240">
        <f t="shared" si="173"/>
        <v>0.99725867274136237</v>
      </c>
      <c r="V240">
        <f t="shared" si="174"/>
        <v>-7.4061874864506883E-2</v>
      </c>
      <c r="X240">
        <f t="shared" si="192"/>
        <v>-17.800993658951928</v>
      </c>
      <c r="Y240">
        <f t="shared" si="175"/>
        <v>-146.36801908250237</v>
      </c>
      <c r="Z240">
        <f t="shared" si="193"/>
        <v>33.631980917497629</v>
      </c>
      <c r="AC240">
        <v>1</v>
      </c>
      <c r="AD240">
        <f t="shared" si="176"/>
        <v>41.624845975440003</v>
      </c>
      <c r="AE240">
        <f t="shared" si="177"/>
        <v>-3.3999760645194344E-4</v>
      </c>
      <c r="AF240">
        <f t="shared" si="178"/>
        <v>4.5823270392899998E-3</v>
      </c>
      <c r="AG240">
        <f t="shared" si="194"/>
        <v>9017.9405425594668</v>
      </c>
      <c r="AH240">
        <f t="shared" si="195"/>
        <v>-887.33915426214753</v>
      </c>
      <c r="AJ240">
        <f t="shared" si="179"/>
        <v>18000</v>
      </c>
      <c r="AK240">
        <f t="shared" si="180"/>
        <v>25362.077463450001</v>
      </c>
      <c r="AL240">
        <v>1</v>
      </c>
      <c r="AM240">
        <f t="shared" si="181"/>
        <v>23.462984706524999</v>
      </c>
      <c r="AN240">
        <f t="shared" si="196"/>
        <v>1111.6175590535386</v>
      </c>
      <c r="AO240">
        <f t="shared" si="197"/>
        <v>-719.78832412782697</v>
      </c>
      <c r="AQ240">
        <f t="shared" si="182"/>
        <v>0.14792680581648202</v>
      </c>
      <c r="AR240">
        <f t="shared" si="183"/>
        <v>-38.460969512285324</v>
      </c>
      <c r="AT240">
        <f t="shared" si="209"/>
        <v>-32793.92901962973</v>
      </c>
      <c r="AU240">
        <f t="shared" si="210"/>
        <v>-346969.99751774734</v>
      </c>
      <c r="AV240">
        <f t="shared" si="198"/>
        <v>-1.6650315593954195</v>
      </c>
      <c r="AW240">
        <f t="shared" si="199"/>
        <v>-14587.055085765203</v>
      </c>
      <c r="AX240">
        <f t="shared" si="200"/>
        <v>-46700.324278578679</v>
      </c>
      <c r="AY240">
        <f t="shared" si="208"/>
        <v>-1.8735486081011874</v>
      </c>
      <c r="BA240">
        <f t="shared" si="184"/>
        <v>7.1234114245590296</v>
      </c>
      <c r="BB240">
        <f t="shared" si="201"/>
        <v>17.053760569484794</v>
      </c>
      <c r="BC240">
        <f t="shared" si="202"/>
        <v>0.20851704870576793</v>
      </c>
      <c r="BD240">
        <f t="shared" si="185"/>
        <v>-168.05285313898406</v>
      </c>
      <c r="BF240">
        <f t="shared" si="186"/>
        <v>-17.451453535815936</v>
      </c>
      <c r="BG240">
        <f t="shared" si="187"/>
        <v>-161.72486029397606</v>
      </c>
      <c r="BH240">
        <f t="shared" si="203"/>
        <v>18.275139706023936</v>
      </c>
      <c r="BI240">
        <f t="shared" si="204"/>
        <v>18.275139706023936</v>
      </c>
      <c r="BJ240">
        <f t="shared" si="188"/>
        <v>0</v>
      </c>
      <c r="BK240">
        <f t="shared" si="205"/>
        <v>0</v>
      </c>
      <c r="BM240">
        <f t="shared" si="206"/>
        <v>-34.50521410530073</v>
      </c>
      <c r="BN240">
        <f t="shared" si="189"/>
        <v>-173.67200715499203</v>
      </c>
      <c r="BQ240" s="56">
        <f t="shared" si="207"/>
        <v>33.955721369769932</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1.0051670089554323</v>
      </c>
      <c r="D241">
        <f t="shared" si="160"/>
        <v>0.10143824027555305</v>
      </c>
      <c r="F241">
        <f t="shared" si="161"/>
        <v>1.1581206980623361E-3</v>
      </c>
      <c r="G241">
        <f t="shared" si="162"/>
        <v>1.2265846164809158E-2</v>
      </c>
      <c r="H241">
        <f t="shared" si="163"/>
        <v>-3.1293268038351911</v>
      </c>
      <c r="J241">
        <f t="shared" si="164"/>
        <v>15</v>
      </c>
      <c r="M241">
        <f t="shared" si="165"/>
        <v>1.1674841609541778E-2</v>
      </c>
      <c r="N241">
        <f t="shared" si="166"/>
        <v>-1.5707963250000001</v>
      </c>
      <c r="O241">
        <f t="shared" si="167"/>
        <v>43.237367208095279</v>
      </c>
      <c r="P241">
        <f t="shared" si="168"/>
        <v>1.5476661216534897</v>
      </c>
      <c r="Q241">
        <f t="shared" si="169"/>
        <v>24.385919457542123</v>
      </c>
      <c r="R241">
        <f t="shared" si="170"/>
        <v>1.5297775544628551</v>
      </c>
      <c r="S241">
        <f t="shared" si="171"/>
        <v>0.56424776495781948</v>
      </c>
      <c r="T241">
        <f t="shared" si="172"/>
        <v>-0.97127448852157305</v>
      </c>
      <c r="U241">
        <f t="shared" si="173"/>
        <v>0.99704469805060525</v>
      </c>
      <c r="V241">
        <f t="shared" si="174"/>
        <v>-7.6899398340671068E-2</v>
      </c>
      <c r="X241">
        <f t="shared" si="192"/>
        <v>-18.349656841878947</v>
      </c>
      <c r="Y241">
        <f t="shared" si="175"/>
        <v>-147.21664117561411</v>
      </c>
      <c r="Z241">
        <f t="shared" si="193"/>
        <v>32.783358824385886</v>
      </c>
      <c r="AC241">
        <v>1</v>
      </c>
      <c r="AD241">
        <f t="shared" si="176"/>
        <v>43.22580158988</v>
      </c>
      <c r="AE241">
        <f t="shared" si="177"/>
        <v>-3.6665422352583841E-4</v>
      </c>
      <c r="AF241">
        <f t="shared" si="178"/>
        <v>4.7585703869550003E-3</v>
      </c>
      <c r="AG241">
        <f t="shared" si="194"/>
        <v>9014.0711271707569</v>
      </c>
      <c r="AH241">
        <f t="shared" si="195"/>
        <v>-904.69340576346167</v>
      </c>
      <c r="AJ241">
        <f t="shared" si="179"/>
        <v>18000</v>
      </c>
      <c r="AK241">
        <f t="shared" si="180"/>
        <v>26337.541981275001</v>
      </c>
      <c r="AL241">
        <v>1</v>
      </c>
      <c r="AM241">
        <f t="shared" si="181"/>
        <v>24.365407195237502</v>
      </c>
      <c r="AN241">
        <f t="shared" si="196"/>
        <v>1109.3909756960738</v>
      </c>
      <c r="AO241">
        <f t="shared" si="197"/>
        <v>-693.22088028167195</v>
      </c>
      <c r="AQ241">
        <f t="shared" si="182"/>
        <v>0.13717232959767356</v>
      </c>
      <c r="AR241">
        <f t="shared" si="183"/>
        <v>-37.03652899137186</v>
      </c>
      <c r="AT241">
        <f t="shared" si="209"/>
        <v>-32270.222415188251</v>
      </c>
      <c r="AU241">
        <f t="shared" si="210"/>
        <v>-333974.005533788</v>
      </c>
      <c r="AV241">
        <f t="shared" si="198"/>
        <v>-1.6671222435082191</v>
      </c>
      <c r="AW241">
        <f t="shared" si="199"/>
        <v>-12599.980364785928</v>
      </c>
      <c r="AX241">
        <f t="shared" si="200"/>
        <v>-44946.64357060349</v>
      </c>
      <c r="AY241">
        <f t="shared" si="208"/>
        <v>-1.8441128230934594</v>
      </c>
      <c r="BA241">
        <f t="shared" si="184"/>
        <v>7.1879653185680974</v>
      </c>
      <c r="BB241">
        <f t="shared" si="201"/>
        <v>17.132119460027436</v>
      </c>
      <c r="BC241">
        <f t="shared" si="202"/>
        <v>0.17699057958524023</v>
      </c>
      <c r="BD241">
        <f t="shared" si="185"/>
        <v>-169.85918676460386</v>
      </c>
      <c r="BF241">
        <f t="shared" si="186"/>
        <v>-18.026214370467947</v>
      </c>
      <c r="BG241">
        <f t="shared" si="187"/>
        <v>-163.34442249073621</v>
      </c>
      <c r="BH241">
        <f t="shared" si="203"/>
        <v>16.655577509263793</v>
      </c>
      <c r="BI241">
        <f t="shared" si="204"/>
        <v>16.655577509263793</v>
      </c>
      <c r="BJ241">
        <f t="shared" si="188"/>
        <v>0</v>
      </c>
      <c r="BK241">
        <f t="shared" si="205"/>
        <v>0</v>
      </c>
      <c r="BM241">
        <f t="shared" si="206"/>
        <v>-35.158333830495387</v>
      </c>
      <c r="BN241">
        <f t="shared" si="189"/>
        <v>-173.48523572613234</v>
      </c>
      <c r="BQ241" s="56">
        <f t="shared" si="207"/>
        <v>34.034080260312571</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1.0055557610392323</v>
      </c>
      <c r="D242">
        <f t="shared" si="160"/>
        <v>0.10516805913602037</v>
      </c>
      <c r="F242">
        <f t="shared" si="161"/>
        <v>1.076792674842366E-3</v>
      </c>
      <c r="G242">
        <f t="shared" si="162"/>
        <v>1.1826855325526903E-2</v>
      </c>
      <c r="H242">
        <f t="shared" si="163"/>
        <v>-3.1297657946744732</v>
      </c>
      <c r="J242">
        <f t="shared" si="164"/>
        <v>15</v>
      </c>
      <c r="M242">
        <f t="shared" si="165"/>
        <v>1.1257882980629571E-2</v>
      </c>
      <c r="N242">
        <f t="shared" si="166"/>
        <v>-1.5707963250000001</v>
      </c>
      <c r="O242">
        <f t="shared" si="167"/>
        <v>44.837909869384582</v>
      </c>
      <c r="P242">
        <f t="shared" si="168"/>
        <v>1.5484919213901251</v>
      </c>
      <c r="Q242">
        <f t="shared" si="169"/>
        <v>25.287609949085834</v>
      </c>
      <c r="R242">
        <f t="shared" si="170"/>
        <v>1.5312409547820633</v>
      </c>
      <c r="S242">
        <f t="shared" si="171"/>
        <v>0.55027597314625254</v>
      </c>
      <c r="T242">
        <f t="shared" si="172"/>
        <v>-0.98810161135618457</v>
      </c>
      <c r="U242">
        <f t="shared" si="173"/>
        <v>0.99682279440614119</v>
      </c>
      <c r="V242">
        <f t="shared" si="174"/>
        <v>-7.9735681598665176E-2</v>
      </c>
      <c r="X242">
        <f t="shared" si="192"/>
        <v>-18.8832421030536</v>
      </c>
      <c r="Y242">
        <f t="shared" si="175"/>
        <v>-148.02355929811603</v>
      </c>
      <c r="Z242">
        <f t="shared" si="193"/>
        <v>31.976440701883973</v>
      </c>
      <c r="AC242">
        <v>1</v>
      </c>
      <c r="AD242">
        <f t="shared" si="176"/>
        <v>44.826757204320003</v>
      </c>
      <c r="AE242">
        <f t="shared" si="177"/>
        <v>-3.9431675067799348E-4</v>
      </c>
      <c r="AF242">
        <f t="shared" si="178"/>
        <v>4.9348137346199999E-3</v>
      </c>
      <c r="AG242">
        <f t="shared" si="194"/>
        <v>9010.0592054410663</v>
      </c>
      <c r="AH242">
        <f t="shared" si="195"/>
        <v>-922.59151290062823</v>
      </c>
      <c r="AJ242">
        <f t="shared" si="179"/>
        <v>18000</v>
      </c>
      <c r="AK242">
        <f t="shared" si="180"/>
        <v>27313.006499100004</v>
      </c>
      <c r="AL242">
        <v>1</v>
      </c>
      <c r="AM242">
        <f t="shared" si="181"/>
        <v>25.267829683949998</v>
      </c>
      <c r="AN242">
        <f t="shared" si="196"/>
        <v>1107.3981702461683</v>
      </c>
      <c r="AO242">
        <f t="shared" si="197"/>
        <v>-668.54185899804156</v>
      </c>
      <c r="AQ242">
        <f t="shared" si="182"/>
        <v>0.12754939350263389</v>
      </c>
      <c r="AR242">
        <f t="shared" si="183"/>
        <v>-35.713830180737489</v>
      </c>
      <c r="AT242">
        <f t="shared" si="209"/>
        <v>-31800.049030845887</v>
      </c>
      <c r="AU242">
        <f t="shared" si="210"/>
        <v>-321901.40036943392</v>
      </c>
      <c r="AV242">
        <f t="shared" si="198"/>
        <v>-1.6692650004114336</v>
      </c>
      <c r="AW242">
        <f t="shared" si="199"/>
        <v>-10822.206764957122</v>
      </c>
      <c r="AX242">
        <f t="shared" si="200"/>
        <v>-43329.633932251265</v>
      </c>
      <c r="AY242">
        <f t="shared" si="208"/>
        <v>-1.8155533829530794</v>
      </c>
      <c r="BA242">
        <f t="shared" si="184"/>
        <v>7.242797021090146</v>
      </c>
      <c r="BB242">
        <f t="shared" si="201"/>
        <v>17.198126285939715</v>
      </c>
      <c r="BC242">
        <f t="shared" si="202"/>
        <v>0.14628838254164589</v>
      </c>
      <c r="BD242">
        <f t="shared" si="185"/>
        <v>-171.61829307899092</v>
      </c>
      <c r="BF242">
        <f t="shared" si="186"/>
        <v>-18.589283512868814</v>
      </c>
      <c r="BG242">
        <f t="shared" si="187"/>
        <v>-164.91497824819049</v>
      </c>
      <c r="BH242">
        <f t="shared" si="203"/>
        <v>15.085021751809506</v>
      </c>
      <c r="BI242">
        <f t="shared" si="204"/>
        <v>15.085021751809506</v>
      </c>
      <c r="BJ242">
        <f t="shared" si="188"/>
        <v>0</v>
      </c>
      <c r="BK242">
        <f t="shared" si="205"/>
        <v>0</v>
      </c>
      <c r="BM242">
        <f t="shared" si="206"/>
        <v>-35.787409798808532</v>
      </c>
      <c r="BN242">
        <f t="shared" si="189"/>
        <v>-173.29668516919958</v>
      </c>
      <c r="BQ242" s="56">
        <f t="shared" si="207"/>
        <v>34.100087086224853</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1.0059584910355794</v>
      </c>
      <c r="D243">
        <f t="shared" si="160"/>
        <v>0.10889494338388703</v>
      </c>
      <c r="F243">
        <f t="shared" si="161"/>
        <v>1.0037425600284958E-3</v>
      </c>
      <c r="G243">
        <f t="shared" si="162"/>
        <v>1.1418230608295603E-2</v>
      </c>
      <c r="H243">
        <f t="shared" si="163"/>
        <v>-3.1301744193917047</v>
      </c>
      <c r="J243">
        <f t="shared" si="164"/>
        <v>15</v>
      </c>
      <c r="M243">
        <f t="shared" si="165"/>
        <v>1.0869680119228552E-2</v>
      </c>
      <c r="N243">
        <f t="shared" si="166"/>
        <v>-1.5707963250000001</v>
      </c>
      <c r="O243">
        <f t="shared" si="167"/>
        <v>46.438480999934228</v>
      </c>
      <c r="P243">
        <f t="shared" si="168"/>
        <v>1.5492607967956991</v>
      </c>
      <c r="Q243">
        <f t="shared" si="169"/>
        <v>26.189350865967381</v>
      </c>
      <c r="R243">
        <f t="shared" si="170"/>
        <v>1.5326035834629792</v>
      </c>
      <c r="S243">
        <f t="shared" si="171"/>
        <v>0.53683825188424206</v>
      </c>
      <c r="T243">
        <f t="shared" si="172"/>
        <v>-1.0041112499444529</v>
      </c>
      <c r="U243">
        <f t="shared" si="173"/>
        <v>0.99659297780761791</v>
      </c>
      <c r="V243">
        <f t="shared" si="174"/>
        <v>-8.2570679849078163E-2</v>
      </c>
      <c r="X243">
        <f t="shared" si="192"/>
        <v>-19.402511232392385</v>
      </c>
      <c r="Y243">
        <f t="shared" si="175"/>
        <v>-148.79102900170096</v>
      </c>
      <c r="Z243">
        <f t="shared" si="193"/>
        <v>31.208970998299037</v>
      </c>
      <c r="AC243">
        <v>1</v>
      </c>
      <c r="AD243">
        <f t="shared" si="176"/>
        <v>46.42771281876</v>
      </c>
      <c r="AE243">
        <f t="shared" si="177"/>
        <v>-4.229851879084089E-4</v>
      </c>
      <c r="AF243">
        <f t="shared" si="178"/>
        <v>5.1110570822850004E-3</v>
      </c>
      <c r="AG243">
        <f t="shared" si="194"/>
        <v>9005.9051622627339</v>
      </c>
      <c r="AH243">
        <f t="shared" si="195"/>
        <v>-940.97256397592196</v>
      </c>
      <c r="AJ243">
        <f t="shared" si="179"/>
        <v>18000</v>
      </c>
      <c r="AK243">
        <f t="shared" si="180"/>
        <v>28288.471016925003</v>
      </c>
      <c r="AL243">
        <v>1</v>
      </c>
      <c r="AM243">
        <f t="shared" si="181"/>
        <v>26.170252172662501</v>
      </c>
      <c r="AN243">
        <f t="shared" si="196"/>
        <v>1105.6075401880262</v>
      </c>
      <c r="AO243">
        <f t="shared" si="197"/>
        <v>-645.55711379273191</v>
      </c>
      <c r="AQ243">
        <f t="shared" si="182"/>
        <v>0.11890465036087561</v>
      </c>
      <c r="AR243">
        <f t="shared" si="183"/>
        <v>-34.482348604653929</v>
      </c>
      <c r="AT243">
        <f t="shared" si="209"/>
        <v>-31376.099973930708</v>
      </c>
      <c r="AU243">
        <f t="shared" si="210"/>
        <v>-310656.64731931471</v>
      </c>
      <c r="AV243">
        <f t="shared" si="198"/>
        <v>-1.6714542744483696</v>
      </c>
      <c r="AW243">
        <f t="shared" si="199"/>
        <v>-9225.472804579611</v>
      </c>
      <c r="AX243">
        <f t="shared" si="200"/>
        <v>-41833.966108979177</v>
      </c>
      <c r="AY243">
        <f t="shared" si="208"/>
        <v>-1.787848192831706</v>
      </c>
      <c r="BA243">
        <f t="shared" si="184"/>
        <v>7.2885979043249787</v>
      </c>
      <c r="BB243">
        <f t="shared" si="201"/>
        <v>17.252879836648347</v>
      </c>
      <c r="BC243">
        <f t="shared" si="202"/>
        <v>0.11639391838333646</v>
      </c>
      <c r="BD243">
        <f t="shared" si="185"/>
        <v>-173.33111970802435</v>
      </c>
      <c r="BF243">
        <f t="shared" si="186"/>
        <v>-19.141246983011509</v>
      </c>
      <c r="BG243">
        <f t="shared" si="187"/>
        <v>-166.43768261057224</v>
      </c>
      <c r="BH243">
        <f t="shared" si="203"/>
        <v>13.562317389427761</v>
      </c>
      <c r="BI243">
        <f t="shared" si="204"/>
        <v>13.562317389427761</v>
      </c>
      <c r="BJ243">
        <f t="shared" si="188"/>
        <v>0</v>
      </c>
      <c r="BK243">
        <f t="shared" si="205"/>
        <v>0</v>
      </c>
      <c r="BM243">
        <f t="shared" si="206"/>
        <v>-36.39412681965986</v>
      </c>
      <c r="BN243">
        <f t="shared" si="189"/>
        <v>-173.10656290254792</v>
      </c>
      <c r="BQ243" s="56">
        <f t="shared" si="207"/>
        <v>34.154840636933486</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1.0063751821634812</v>
      </c>
      <c r="D244">
        <f t="shared" si="160"/>
        <v>0.11261879307579839</v>
      </c>
      <c r="F244">
        <f t="shared" si="161"/>
        <v>9.3788359385015431E-4</v>
      </c>
      <c r="G244">
        <f t="shared" si="162"/>
        <v>1.103692386641043E-2</v>
      </c>
      <c r="H244">
        <f t="shared" si="163"/>
        <v>-3.1305557261335899</v>
      </c>
      <c r="J244">
        <f t="shared" si="164"/>
        <v>15</v>
      </c>
      <c r="M244">
        <f t="shared" si="165"/>
        <v>1.05073574485876E-2</v>
      </c>
      <c r="N244">
        <f t="shared" si="166"/>
        <v>-1.5707963250000001</v>
      </c>
      <c r="O244">
        <f t="shared" si="167"/>
        <v>48.039077754118701</v>
      </c>
      <c r="P244">
        <f t="shared" si="168"/>
        <v>1.5499784368360583</v>
      </c>
      <c r="Q244">
        <f t="shared" si="169"/>
        <v>27.091137172895788</v>
      </c>
      <c r="R244">
        <f t="shared" si="170"/>
        <v>1.533875498369911</v>
      </c>
      <c r="S244">
        <f t="shared" si="171"/>
        <v>0.52391636716190126</v>
      </c>
      <c r="T244">
        <f t="shared" si="172"/>
        <v>-1.0193539256009634</v>
      </c>
      <c r="U244">
        <f t="shared" si="173"/>
        <v>0.99635526480515579</v>
      </c>
      <c r="V244">
        <f t="shared" si="174"/>
        <v>-8.5404348425694832E-2</v>
      </c>
      <c r="X244">
        <f t="shared" si="192"/>
        <v>-19.908165888595374</v>
      </c>
      <c r="Y244">
        <f t="shared" si="175"/>
        <v>-149.52122053065233</v>
      </c>
      <c r="Z244">
        <f t="shared" si="193"/>
        <v>30.478779469347671</v>
      </c>
      <c r="AC244">
        <v>1</v>
      </c>
      <c r="AD244">
        <f t="shared" si="176"/>
        <v>48.028668433200004</v>
      </c>
      <c r="AE244">
        <f t="shared" si="177"/>
        <v>-4.5265953521708441E-4</v>
      </c>
      <c r="AF244">
        <f t="shared" si="178"/>
        <v>5.2873004299500001E-3</v>
      </c>
      <c r="AG244">
        <f t="shared" si="194"/>
        <v>9001.6093956191216</v>
      </c>
      <c r="AH244">
        <f t="shared" si="195"/>
        <v>-959.7836159415441</v>
      </c>
      <c r="AJ244">
        <f t="shared" si="179"/>
        <v>18000</v>
      </c>
      <c r="AK244">
        <f t="shared" si="180"/>
        <v>29263.935534750002</v>
      </c>
      <c r="AL244">
        <v>1</v>
      </c>
      <c r="AM244">
        <f t="shared" si="181"/>
        <v>27.072674661375</v>
      </c>
      <c r="AN244">
        <f t="shared" si="196"/>
        <v>1103.9926458049479</v>
      </c>
      <c r="AO244">
        <f t="shared" si="197"/>
        <v>-624.09819367795399</v>
      </c>
      <c r="AQ244">
        <f t="shared" si="182"/>
        <v>0.11110987655692714</v>
      </c>
      <c r="AR244">
        <f t="shared" si="183"/>
        <v>-33.332962967078146</v>
      </c>
      <c r="AT244">
        <f t="shared" si="209"/>
        <v>-30992.264017826925</v>
      </c>
      <c r="AU244">
        <f t="shared" si="210"/>
        <v>-300156.95406736352</v>
      </c>
      <c r="AV244">
        <f t="shared" si="198"/>
        <v>-1.673685244191693</v>
      </c>
      <c r="AW244">
        <f t="shared" si="199"/>
        <v>-7786.1324764594947</v>
      </c>
      <c r="AX244">
        <f t="shared" si="200"/>
        <v>-40446.541645832855</v>
      </c>
      <c r="AY244">
        <f t="shared" si="208"/>
        <v>-1.7609741868659787</v>
      </c>
      <c r="BA244">
        <f t="shared" si="184"/>
        <v>7.3260238865938438</v>
      </c>
      <c r="BB244">
        <f t="shared" si="201"/>
        <v>17.297366607070074</v>
      </c>
      <c r="BC244">
        <f t="shared" si="202"/>
        <v>8.7288942674285774E-2</v>
      </c>
      <c r="BD244">
        <f t="shared" si="185"/>
        <v>-174.99871198088923</v>
      </c>
      <c r="BF244">
        <f t="shared" si="186"/>
        <v>-19.682631068033182</v>
      </c>
      <c r="BG244">
        <f t="shared" si="187"/>
        <v>-167.91376127934058</v>
      </c>
      <c r="BH244">
        <f t="shared" si="203"/>
        <v>12.086238720659424</v>
      </c>
      <c r="BI244">
        <f t="shared" si="204"/>
        <v>12.086238720659424</v>
      </c>
      <c r="BJ244">
        <f t="shared" si="188"/>
        <v>0</v>
      </c>
      <c r="BK244">
        <f t="shared" si="205"/>
        <v>0</v>
      </c>
      <c r="BM244">
        <f t="shared" si="206"/>
        <v>-36.979997675103256</v>
      </c>
      <c r="BN244">
        <f t="shared" si="189"/>
        <v>-172.91504929845138</v>
      </c>
      <c r="BQ244" s="56">
        <f t="shared" si="207"/>
        <v>34.199327407355213</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1.0068058170884744</v>
      </c>
      <c r="D245">
        <f t="shared" si="160"/>
        <v>0.1163395087677128</v>
      </c>
      <c r="F245">
        <f t="shared" si="161"/>
        <v>8.7830172358940688E-4</v>
      </c>
      <c r="G245">
        <f t="shared" si="162"/>
        <v>1.0680282036270338E-2</v>
      </c>
      <c r="H245">
        <f t="shared" si="163"/>
        <v>-3.1309123679637301</v>
      </c>
      <c r="J245">
        <f t="shared" si="164"/>
        <v>15</v>
      </c>
      <c r="M245">
        <f t="shared" si="165"/>
        <v>1.0168410434117032E-2</v>
      </c>
      <c r="N245">
        <f t="shared" si="166"/>
        <v>-1.5707963250000001</v>
      </c>
      <c r="O245">
        <f t="shared" si="167"/>
        <v>49.639697653290426</v>
      </c>
      <c r="P245">
        <f t="shared" si="168"/>
        <v>1.5506497969489812</v>
      </c>
      <c r="Q245">
        <f t="shared" si="169"/>
        <v>27.992964483184586</v>
      </c>
      <c r="R245">
        <f t="shared" si="170"/>
        <v>1.5350654625364148</v>
      </c>
      <c r="S245">
        <f t="shared" si="171"/>
        <v>0.51149135268614554</v>
      </c>
      <c r="T245">
        <f t="shared" si="172"/>
        <v>-1.0338768641666212</v>
      </c>
      <c r="U245">
        <f t="shared" si="173"/>
        <v>0.99610967249606774</v>
      </c>
      <c r="V245">
        <f t="shared" si="174"/>
        <v>-8.8236642789601069E-2</v>
      </c>
      <c r="X245">
        <f t="shared" si="192"/>
        <v>-20.400854966097796</v>
      </c>
      <c r="Y245">
        <f t="shared" si="175"/>
        <v>-150.21620887101062</v>
      </c>
      <c r="Z245">
        <f t="shared" si="193"/>
        <v>29.783791128989378</v>
      </c>
      <c r="AC245">
        <v>1</v>
      </c>
      <c r="AD245">
        <f t="shared" si="176"/>
        <v>49.62962404764</v>
      </c>
      <c r="AE245">
        <f t="shared" si="177"/>
        <v>-4.8333979260402018E-4</v>
      </c>
      <c r="AF245">
        <f t="shared" si="178"/>
        <v>5.4635437776150006E-3</v>
      </c>
      <c r="AG245">
        <f t="shared" si="194"/>
        <v>8997.1723164901086</v>
      </c>
      <c r="AH245">
        <f t="shared" si="195"/>
        <v>-978.97841020134069</v>
      </c>
      <c r="AJ245">
        <f t="shared" si="179"/>
        <v>18000</v>
      </c>
      <c r="AK245">
        <f t="shared" si="180"/>
        <v>30239.400052575002</v>
      </c>
      <c r="AL245">
        <v>1</v>
      </c>
      <c r="AM245">
        <f t="shared" si="181"/>
        <v>27.975097150087503</v>
      </c>
      <c r="AN245">
        <f t="shared" si="196"/>
        <v>1102.531230574225</v>
      </c>
      <c r="AO245">
        <f t="shared" si="197"/>
        <v>-604.01823374446872</v>
      </c>
      <c r="AQ245">
        <f t="shared" si="182"/>
        <v>0.10405718983153141</v>
      </c>
      <c r="AR245">
        <f t="shared" si="183"/>
        <v>-32.257728847774736</v>
      </c>
      <c r="AT245">
        <f t="shared" si="209"/>
        <v>-30643.399636416423</v>
      </c>
      <c r="AU245">
        <f t="shared" si="210"/>
        <v>-290330.21472431452</v>
      </c>
      <c r="AV245">
        <f t="shared" si="198"/>
        <v>-1.6759537041677919</v>
      </c>
      <c r="AW245">
        <f t="shared" si="199"/>
        <v>-6484.2797894122705</v>
      </c>
      <c r="AX245">
        <f t="shared" si="200"/>
        <v>-39156.098727912271</v>
      </c>
      <c r="AY245">
        <f t="shared" si="208"/>
        <v>-1.7349077289342372</v>
      </c>
      <c r="BA245">
        <f t="shared" si="184"/>
        <v>7.355695082623205</v>
      </c>
      <c r="BB245">
        <f t="shared" si="201"/>
        <v>17.332474360535478</v>
      </c>
      <c r="BC245">
        <f t="shared" si="202"/>
        <v>5.895402476644529E-2</v>
      </c>
      <c r="BD245">
        <f t="shared" si="185"/>
        <v>-176.62218319171325</v>
      </c>
      <c r="BF245">
        <f t="shared" si="186"/>
        <v>-20.213911435292044</v>
      </c>
      <c r="BG245">
        <f t="shared" si="187"/>
        <v>-169.34448525569439</v>
      </c>
      <c r="BH245">
        <f t="shared" si="203"/>
        <v>10.655514744305606</v>
      </c>
      <c r="BI245">
        <f t="shared" si="204"/>
        <v>10.655514744305606</v>
      </c>
      <c r="BJ245">
        <f t="shared" si="188"/>
        <v>0</v>
      </c>
      <c r="BK245">
        <f t="shared" si="205"/>
        <v>0</v>
      </c>
      <c r="BM245">
        <f t="shared" si="206"/>
        <v>-37.546385795827526</v>
      </c>
      <c r="BN245">
        <f t="shared" si="189"/>
        <v>-172.72230206398115</v>
      </c>
      <c r="BQ245" s="56">
        <f t="shared" si="207"/>
        <v>34.23443516082061</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1.0072503779261694</v>
      </c>
      <c r="D246">
        <f t="shared" si="160"/>
        <v>0.12005699152997408</v>
      </c>
      <c r="F246">
        <f t="shared" si="161"/>
        <v>8.2422367697211228E-4</v>
      </c>
      <c r="G246">
        <f t="shared" si="162"/>
        <v>1.0345985087990658E-2</v>
      </c>
      <c r="H246">
        <f t="shared" si="163"/>
        <v>-3.1312466649120094</v>
      </c>
      <c r="J246">
        <f t="shared" si="164"/>
        <v>15</v>
      </c>
      <c r="M246">
        <f t="shared" si="165"/>
        <v>9.8506476080508758E-3</v>
      </c>
      <c r="N246">
        <f t="shared" si="166"/>
        <v>-1.5707963250000001</v>
      </c>
      <c r="O246">
        <f t="shared" si="167"/>
        <v>51.240338528475057</v>
      </c>
      <c r="P246">
        <f t="shared" si="168"/>
        <v>1.5512792135628961</v>
      </c>
      <c r="Q246">
        <f t="shared" si="169"/>
        <v>28.894828957605544</v>
      </c>
      <c r="R246">
        <f t="shared" si="170"/>
        <v>1.5361811459548111</v>
      </c>
      <c r="S246">
        <f t="shared" si="171"/>
        <v>0.49954387911400655</v>
      </c>
      <c r="T246">
        <f t="shared" si="172"/>
        <v>-1.0477241542008504</v>
      </c>
      <c r="U246">
        <f t="shared" si="173"/>
        <v>0.99585621852147521</v>
      </c>
      <c r="V246">
        <f t="shared" si="174"/>
        <v>-9.1067518533258909E-2</v>
      </c>
      <c r="X246">
        <f t="shared" si="192"/>
        <v>-20.88118065643917</v>
      </c>
      <c r="Y246">
        <f t="shared" si="175"/>
        <v>-150.87796824572993</v>
      </c>
      <c r="Z246">
        <f t="shared" si="193"/>
        <v>29.122031754270068</v>
      </c>
      <c r="AC246">
        <v>1</v>
      </c>
      <c r="AD246">
        <f t="shared" si="176"/>
        <v>51.230579662080011</v>
      </c>
      <c r="AE246">
        <f t="shared" si="177"/>
        <v>-5.1502596006921609E-4</v>
      </c>
      <c r="AF246">
        <f t="shared" si="178"/>
        <v>5.6397871252800002E-3</v>
      </c>
      <c r="AG246">
        <f t="shared" si="194"/>
        <v>8992.5943487547775</v>
      </c>
      <c r="AH246">
        <f t="shared" si="195"/>
        <v>-998.51632923128295</v>
      </c>
      <c r="AJ246">
        <f t="shared" si="179"/>
        <v>18000</v>
      </c>
      <c r="AK246">
        <f t="shared" si="180"/>
        <v>31214.864570400001</v>
      </c>
      <c r="AL246">
        <v>1</v>
      </c>
      <c r="AM246">
        <f t="shared" si="181"/>
        <v>28.877519638800003</v>
      </c>
      <c r="AN246">
        <f t="shared" si="196"/>
        <v>1101.2044516682472</v>
      </c>
      <c r="AO246">
        <f t="shared" si="197"/>
        <v>-585.18860898380046</v>
      </c>
      <c r="AQ246">
        <f t="shared" si="182"/>
        <v>9.7655296334996727E-2</v>
      </c>
      <c r="AR246">
        <f t="shared" si="183"/>
        <v>-31.249694827198955</v>
      </c>
      <c r="AT246">
        <f t="shared" si="209"/>
        <v>-30325.156102504447</v>
      </c>
      <c r="AU246">
        <f t="shared" si="210"/>
        <v>-281113.33951140713</v>
      </c>
      <c r="AV246">
        <f t="shared" si="198"/>
        <v>-1.6782559687326224</v>
      </c>
      <c r="AW246">
        <f t="shared" si="199"/>
        <v>-5303.0610084593563</v>
      </c>
      <c r="AX246">
        <f t="shared" si="200"/>
        <v>-37952.899063691017</v>
      </c>
      <c r="AY246">
        <f t="shared" si="208"/>
        <v>-1.7096249269504757</v>
      </c>
      <c r="BA246">
        <f t="shared" si="184"/>
        <v>7.3781960225242029</v>
      </c>
      <c r="BB246">
        <f t="shared" si="201"/>
        <v>17.359003785963431</v>
      </c>
      <c r="BC246">
        <f t="shared" si="202"/>
        <v>3.1368958217853349E-2</v>
      </c>
      <c r="BD246">
        <f t="shared" si="185"/>
        <v>-178.20269108434107</v>
      </c>
      <c r="BF246">
        <f t="shared" si="186"/>
        <v>-20.735520531095545</v>
      </c>
      <c r="BG246">
        <f t="shared" si="187"/>
        <v>-170.73115087965104</v>
      </c>
      <c r="BH246">
        <f t="shared" si="203"/>
        <v>9.2688491203489605</v>
      </c>
      <c r="BI246">
        <f t="shared" si="204"/>
        <v>9.2688491203489605</v>
      </c>
      <c r="BJ246">
        <f t="shared" si="188"/>
        <v>0</v>
      </c>
      <c r="BK246">
        <f t="shared" si="205"/>
        <v>0</v>
      </c>
      <c r="BM246">
        <f t="shared" si="206"/>
        <v>-38.094524317058976</v>
      </c>
      <c r="BN246">
        <f t="shared" si="189"/>
        <v>-172.52845979530997</v>
      </c>
      <c r="BQ246" s="56">
        <f t="shared" si="207"/>
        <v>34.260964586248569</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1.0077088462458996</v>
      </c>
      <c r="D247">
        <f t="shared" si="160"/>
        <v>0.12377114296217653</v>
      </c>
      <c r="F247">
        <f t="shared" si="161"/>
        <v>7.7499171642568131E-4</v>
      </c>
      <c r="G247">
        <f t="shared" si="162"/>
        <v>1.0031995322176059E-2</v>
      </c>
      <c r="H247">
        <f t="shared" si="163"/>
        <v>-3.1315606546778243</v>
      </c>
      <c r="J247">
        <f t="shared" si="164"/>
        <v>15</v>
      </c>
      <c r="M247">
        <f t="shared" si="165"/>
        <v>9.5521431350796358E-3</v>
      </c>
      <c r="N247">
        <f t="shared" si="166"/>
        <v>-1.5707963250000001</v>
      </c>
      <c r="O247">
        <f t="shared" si="167"/>
        <v>52.840998473478699</v>
      </c>
      <c r="P247">
        <f t="shared" si="168"/>
        <v>1.5518704978132492</v>
      </c>
      <c r="Q247">
        <f t="shared" si="169"/>
        <v>29.796727221592541</v>
      </c>
      <c r="R247">
        <f t="shared" si="170"/>
        <v>1.5372292907833582</v>
      </c>
      <c r="S247">
        <f t="shared" si="171"/>
        <v>0.48805454348222499</v>
      </c>
      <c r="T247">
        <f t="shared" si="172"/>
        <v>-1.0609369161374953</v>
      </c>
      <c r="U247">
        <f t="shared" si="173"/>
        <v>0.9955949210628251</v>
      </c>
      <c r="V247">
        <f t="shared" si="174"/>
        <v>-9.3896931384550367E-2</v>
      </c>
      <c r="X247">
        <f t="shared" si="192"/>
        <v>-21.349703493800408</v>
      </c>
      <c r="Y247">
        <f t="shared" si="175"/>
        <v>-151.5083698758321</v>
      </c>
      <c r="Z247">
        <f t="shared" si="193"/>
        <v>28.491630124167898</v>
      </c>
      <c r="AC247">
        <v>1</v>
      </c>
      <c r="AD247">
        <f t="shared" si="176"/>
        <v>52.831535276520007</v>
      </c>
      <c r="AE247">
        <f t="shared" si="177"/>
        <v>-5.4771803761267219E-4</v>
      </c>
      <c r="AF247">
        <f t="shared" si="178"/>
        <v>5.8160304729449998E-3</v>
      </c>
      <c r="AG247">
        <f t="shared" si="194"/>
        <v>8987.8759290911839</v>
      </c>
      <c r="AH247">
        <f t="shared" si="195"/>
        <v>-1018.3615429354725</v>
      </c>
      <c r="AJ247">
        <f t="shared" si="179"/>
        <v>18000</v>
      </c>
      <c r="AK247">
        <f t="shared" si="180"/>
        <v>32190.329088225004</v>
      </c>
      <c r="AL247">
        <v>1</v>
      </c>
      <c r="AM247">
        <f t="shared" si="181"/>
        <v>29.779942127512502</v>
      </c>
      <c r="AN247">
        <f t="shared" si="196"/>
        <v>1099.9962706136259</v>
      </c>
      <c r="AO247">
        <f t="shared" si="197"/>
        <v>-567.49619112836126</v>
      </c>
      <c r="AQ247">
        <f t="shared" si="182"/>
        <v>9.1826521335892239E-2</v>
      </c>
      <c r="AR247">
        <f t="shared" si="183"/>
        <v>-30.302752040844435</v>
      </c>
      <c r="AT247">
        <f t="shared" si="209"/>
        <v>-30033.831942738332</v>
      </c>
      <c r="AU247">
        <f t="shared" si="210"/>
        <v>-272450.88825107447</v>
      </c>
      <c r="AV247">
        <f t="shared" si="198"/>
        <v>-1.6805887934062316</v>
      </c>
      <c r="AW247">
        <f t="shared" si="199"/>
        <v>-4228.1299904254529</v>
      </c>
      <c r="AX247">
        <f t="shared" si="200"/>
        <v>-36828.476974874371</v>
      </c>
      <c r="AY247">
        <f t="shared" si="208"/>
        <v>-1.6851018778352291</v>
      </c>
      <c r="BA247">
        <f t="shared" si="184"/>
        <v>7.3940763027467744</v>
      </c>
      <c r="BB247">
        <f t="shared" si="201"/>
        <v>17.377678558744723</v>
      </c>
      <c r="BC247">
        <f t="shared" si="202"/>
        <v>4.5130844289975602E-3</v>
      </c>
      <c r="BD247">
        <f t="shared" si="185"/>
        <v>-179.74141930933675</v>
      </c>
      <c r="BF247">
        <f t="shared" si="186"/>
        <v>-21.247853628215807</v>
      </c>
      <c r="BG247">
        <f t="shared" si="187"/>
        <v>-172.07506419127793</v>
      </c>
      <c r="BH247">
        <f t="shared" si="203"/>
        <v>7.9249358087220685</v>
      </c>
      <c r="BI247">
        <f t="shared" si="204"/>
        <v>7.9249358087220685</v>
      </c>
      <c r="BJ247">
        <f t="shared" si="188"/>
        <v>0</v>
      </c>
      <c r="BK247">
        <f t="shared" si="205"/>
        <v>0</v>
      </c>
      <c r="BM247">
        <f t="shared" si="206"/>
        <v>-38.625532186960534</v>
      </c>
      <c r="BN247">
        <f t="shared" si="189"/>
        <v>-172.33364488194118</v>
      </c>
      <c r="BQ247" s="56">
        <f t="shared" si="207"/>
        <v>34.279639359029858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1.0081812030744686</v>
      </c>
      <c r="D248">
        <f t="shared" si="160"/>
        <v>0.12748186520781746</v>
      </c>
      <c r="F248">
        <f t="shared" si="161"/>
        <v>7.3004352261255457E-4</v>
      </c>
      <c r="G248">
        <f t="shared" si="162"/>
        <v>9.7365156623517718E-3</v>
      </c>
      <c r="H248">
        <f t="shared" si="163"/>
        <v>-3.1318561343376485</v>
      </c>
      <c r="J248">
        <f t="shared" si="164"/>
        <v>15</v>
      </c>
      <c r="M248">
        <f t="shared" si="165"/>
        <v>9.271197748753764E-3</v>
      </c>
      <c r="N248">
        <f t="shared" si="166"/>
        <v>-1.5707963250000001</v>
      </c>
      <c r="O248">
        <f t="shared" si="167"/>
        <v>54.441675806264854</v>
      </c>
      <c r="P248">
        <f t="shared" si="168"/>
        <v>1.5524270127350335</v>
      </c>
      <c r="Q248">
        <f t="shared" si="169"/>
        <v>30.698656297026684</v>
      </c>
      <c r="R248">
        <f t="shared" si="170"/>
        <v>1.5382158474788075</v>
      </c>
      <c r="S248">
        <f t="shared" si="171"/>
        <v>0.47700409317518611</v>
      </c>
      <c r="T248">
        <f t="shared" si="172"/>
        <v>-1.0735534761901575</v>
      </c>
      <c r="U248">
        <f t="shared" si="173"/>
        <v>0.99532579883830608</v>
      </c>
      <c r="V248">
        <f t="shared" si="174"/>
        <v>-9.6724837210789505E-2</v>
      </c>
      <c r="X248">
        <f t="shared" si="192"/>
        <v>-21.806946602241815</v>
      </c>
      <c r="Y248">
        <f t="shared" si="175"/>
        <v>-152.10918211087892</v>
      </c>
      <c r="Z248">
        <f t="shared" si="193"/>
        <v>27.890817889121081</v>
      </c>
      <c r="AC248">
        <v>1</v>
      </c>
      <c r="AD248">
        <f t="shared" si="176"/>
        <v>54.432490890960004</v>
      </c>
      <c r="AE248">
        <f t="shared" si="177"/>
        <v>-5.8141602523438854E-4</v>
      </c>
      <c r="AF248">
        <f t="shared" si="178"/>
        <v>5.9922738206100003E-3</v>
      </c>
      <c r="AG248">
        <f t="shared" si="194"/>
        <v>8983.0175068733952</v>
      </c>
      <c r="AH248">
        <f t="shared" si="195"/>
        <v>-1038.4823056740388</v>
      </c>
      <c r="AJ248">
        <f t="shared" si="179"/>
        <v>18000</v>
      </c>
      <c r="AK248">
        <f t="shared" si="180"/>
        <v>33165.79360605</v>
      </c>
      <c r="AL248">
        <v>1</v>
      </c>
      <c r="AM248">
        <f t="shared" si="181"/>
        <v>30.682364616225005</v>
      </c>
      <c r="AN248">
        <f t="shared" si="196"/>
        <v>1098.892967127588</v>
      </c>
      <c r="AO248">
        <f t="shared" si="197"/>
        <v>-550.8410855640185</v>
      </c>
      <c r="AQ248">
        <f t="shared" si="182"/>
        <v>8.6504442003096857E-2</v>
      </c>
      <c r="AR248">
        <f t="shared" si="183"/>
        <v>-29.411510281052934</v>
      </c>
      <c r="AT248">
        <f t="shared" si="209"/>
        <v>-29766.262093087415</v>
      </c>
      <c r="AU248">
        <f t="shared" si="210"/>
        <v>-264293.94509066781</v>
      </c>
      <c r="AV248">
        <f t="shared" si="198"/>
        <v>-1.6829493100758179</v>
      </c>
      <c r="AW248">
        <f t="shared" si="199"/>
        <v>-3247.2135864636016</v>
      </c>
      <c r="AX248">
        <f t="shared" si="200"/>
        <v>-35775.43670315398</v>
      </c>
      <c r="AY248">
        <f t="shared" si="208"/>
        <v>-1.6613148568876632</v>
      </c>
      <c r="BA248">
        <f t="shared" si="184"/>
        <v>7.403851557072886</v>
      </c>
      <c r="BB248">
        <f t="shared" si="201"/>
        <v>17.389154056316436</v>
      </c>
      <c r="BC248">
        <f t="shared" si="202"/>
        <v>-2.1634453188154712E-2</v>
      </c>
      <c r="BD248">
        <f t="shared" si="185"/>
        <v>-181.23956286117101</v>
      </c>
      <c r="BF248">
        <f t="shared" si="186"/>
        <v>-21.751273802286583</v>
      </c>
      <c r="BG248">
        <f t="shared" si="187"/>
        <v>-173.37752875670796</v>
      </c>
      <c r="BH248">
        <f t="shared" si="203"/>
        <v>6.6224712432920398</v>
      </c>
      <c r="BI248">
        <f t="shared" si="204"/>
        <v>6.6224712432920398</v>
      </c>
      <c r="BJ248">
        <f t="shared" si="188"/>
        <v>0</v>
      </c>
      <c r="BK248">
        <f t="shared" si="205"/>
        <v>0</v>
      </c>
      <c r="BM248">
        <f t="shared" si="206"/>
        <v>-39.140427858603019</v>
      </c>
      <c r="BN248">
        <f t="shared" si="189"/>
        <v>-172.13796589553695</v>
      </c>
      <c r="BQ248" s="56">
        <f t="shared" si="207"/>
        <v>34.291114856601574</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1.0086674288999988</v>
      </c>
      <c r="D249">
        <f t="shared" si="160"/>
        <v>0.13118906096873223</v>
      </c>
      <c r="F249">
        <f t="shared" si="161"/>
        <v>6.8889604965829184E-4</v>
      </c>
      <c r="G249">
        <f t="shared" si="162"/>
        <v>9.4579551333921798E-3</v>
      </c>
      <c r="H249">
        <f t="shared" si="163"/>
        <v>-3.132134694866608</v>
      </c>
      <c r="J249">
        <f t="shared" si="164"/>
        <v>15</v>
      </c>
      <c r="M249">
        <f t="shared" si="165"/>
        <v>9.0063063845036567E-3</v>
      </c>
      <c r="N249">
        <f t="shared" si="166"/>
        <v>-1.5707963250000001</v>
      </c>
      <c r="O249">
        <f t="shared" si="167"/>
        <v>56.0423690369485</v>
      </c>
      <c r="P249">
        <f t="shared" si="168"/>
        <v>1.5529517372331114</v>
      </c>
      <c r="Q249">
        <f t="shared" si="169"/>
        <v>31.600613545692848</v>
      </c>
      <c r="R249">
        <f t="shared" si="170"/>
        <v>1.5391460876518839</v>
      </c>
      <c r="S249">
        <f t="shared" si="171"/>
        <v>0.46637359653785659</v>
      </c>
      <c r="T249">
        <f t="shared" si="172"/>
        <v>-1.0856095404242443</v>
      </c>
      <c r="U249">
        <f t="shared" si="173"/>
        <v>0.99504887109916706</v>
      </c>
      <c r="V249">
        <f t="shared" si="174"/>
        <v>-9.9551192022701546E-2</v>
      </c>
      <c r="X249">
        <f t="shared" si="192"/>
        <v>-22.253399309152677</v>
      </c>
      <c r="Y249">
        <f t="shared" si="175"/>
        <v>-152.68207224853572</v>
      </c>
      <c r="Z249">
        <f t="shared" si="193"/>
        <v>27.317927751464282</v>
      </c>
      <c r="AC249">
        <v>1</v>
      </c>
      <c r="AD249">
        <f t="shared" si="176"/>
        <v>56.033446505400001</v>
      </c>
      <c r="AE249">
        <f t="shared" si="177"/>
        <v>-6.1611992293436483E-4</v>
      </c>
      <c r="AF249">
        <f t="shared" si="178"/>
        <v>6.1685171682749999E-3</v>
      </c>
      <c r="AG249">
        <f t="shared" si="194"/>
        <v>8978.019544065739</v>
      </c>
      <c r="AH249">
        <f t="shared" si="195"/>
        <v>-1058.8503738280949</v>
      </c>
      <c r="AJ249">
        <f t="shared" si="179"/>
        <v>18000</v>
      </c>
      <c r="AK249">
        <f t="shared" si="180"/>
        <v>34141.258123874999</v>
      </c>
      <c r="AL249">
        <v>1</v>
      </c>
      <c r="AM249">
        <f t="shared" si="181"/>
        <v>31.584787104937504</v>
      </c>
      <c r="AN249">
        <f t="shared" si="196"/>
        <v>1097.8827484840053</v>
      </c>
      <c r="AO249">
        <f t="shared" si="197"/>
        <v>-535.13475317596067</v>
      </c>
      <c r="AQ249">
        <f t="shared" si="182"/>
        <v>8.1631986677659779E-2</v>
      </c>
      <c r="AR249">
        <f t="shared" si="183"/>
        <v>-28.571195337180921</v>
      </c>
      <c r="AT249">
        <f t="shared" si="209"/>
        <v>-29519.727291676598</v>
      </c>
      <c r="AU249">
        <f t="shared" si="210"/>
        <v>-256599.18619414017</v>
      </c>
      <c r="AV249">
        <f t="shared" si="198"/>
        <v>-1.6853349732967409</v>
      </c>
      <c r="AW249">
        <f t="shared" si="199"/>
        <v>-2349.7624153128936</v>
      </c>
      <c r="AX249">
        <f t="shared" si="200"/>
        <v>-34787.28743172792</v>
      </c>
      <c r="AY249">
        <f t="shared" si="208"/>
        <v>-1.6382404625864631</v>
      </c>
      <c r="BA249">
        <f t="shared" si="184"/>
        <v>7.4080046570182878</v>
      </c>
      <c r="BB249">
        <f t="shared" si="201"/>
        <v>17.394024933835844</v>
      </c>
      <c r="BC249">
        <f t="shared" si="202"/>
        <v>-4.7094510710277815E-2</v>
      </c>
      <c r="BD249">
        <f t="shared" si="185"/>
        <v>-182.69831670501586</v>
      </c>
      <c r="BF249">
        <f t="shared" si="186"/>
        <v>-22.246116054289843</v>
      </c>
      <c r="BG249">
        <f t="shared" si="187"/>
        <v>-174.6398362720474</v>
      </c>
      <c r="BH249">
        <f t="shared" si="203"/>
        <v>5.360163727952596</v>
      </c>
      <c r="BI249">
        <f t="shared" si="204"/>
        <v>5.360163727952596</v>
      </c>
      <c r="BJ249">
        <f t="shared" si="188"/>
        <v>0</v>
      </c>
      <c r="BK249">
        <f t="shared" si="205"/>
        <v>0</v>
      </c>
      <c r="BM249">
        <f t="shared" si="206"/>
        <v>-39.640140988125687</v>
      </c>
      <c r="BN249">
        <f t="shared" si="189"/>
        <v>-171.94151956703158</v>
      </c>
      <c r="BQ249" s="56">
        <f t="shared" si="207"/>
        <v>34.295985734120983</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1.009167503675874</v>
      </c>
      <c r="D250">
        <f t="shared" si="160"/>
        <v>0.13489263351930664</v>
      </c>
      <c r="F250">
        <f t="shared" si="161"/>
        <v>6.511324803676028E-4</v>
      </c>
      <c r="G250">
        <f t="shared" si="162"/>
        <v>9.1949001209606657E-3</v>
      </c>
      <c r="H250">
        <f t="shared" si="163"/>
        <v>-3.1323977498790394</v>
      </c>
      <c r="J250">
        <f t="shared" si="164"/>
        <v>15</v>
      </c>
      <c r="M250">
        <f t="shared" si="165"/>
        <v>8.7561312071563341E-3</v>
      </c>
      <c r="N250">
        <f t="shared" si="166"/>
        <v>-1.5707963250000001</v>
      </c>
      <c r="O250">
        <f t="shared" si="167"/>
        <v>57.643076841121328</v>
      </c>
      <c r="P250">
        <f t="shared" si="168"/>
        <v>1.553447319399017</v>
      </c>
      <c r="Q250">
        <f t="shared" si="169"/>
        <v>32.502596622143045</v>
      </c>
      <c r="R250">
        <f t="shared" si="170"/>
        <v>1.540024698159052</v>
      </c>
      <c r="S250">
        <f t="shared" si="171"/>
        <v>0.45614457026570138</v>
      </c>
      <c r="T250">
        <f t="shared" si="172"/>
        <v>-1.0971383656912423</v>
      </c>
      <c r="U250">
        <f t="shared" si="173"/>
        <v>0.9947641576259395</v>
      </c>
      <c r="V250">
        <f t="shared" si="174"/>
        <v>-0.10237595197836824</v>
      </c>
      <c r="X250">
        <f t="shared" si="192"/>
        <v>-22.689520250262429</v>
      </c>
      <c r="Y250">
        <f t="shared" si="175"/>
        <v>-153.22860952861902</v>
      </c>
      <c r="Z250">
        <f t="shared" si="193"/>
        <v>26.771390471380982</v>
      </c>
      <c r="AC250">
        <v>1</v>
      </c>
      <c r="AD250">
        <f t="shared" si="176"/>
        <v>57.634402119840004</v>
      </c>
      <c r="AE250">
        <f t="shared" si="177"/>
        <v>-6.5182973071260157E-4</v>
      </c>
      <c r="AF250">
        <f t="shared" si="178"/>
        <v>6.3447605159400004E-3</v>
      </c>
      <c r="AG250">
        <f t="shared" si="194"/>
        <v>8972.8825151143592</v>
      </c>
      <c r="AH250">
        <f t="shared" si="195"/>
        <v>-1079.4405204635416</v>
      </c>
      <c r="AJ250">
        <f t="shared" si="179"/>
        <v>18000</v>
      </c>
      <c r="AK250">
        <f t="shared" si="180"/>
        <v>35116.722641700006</v>
      </c>
      <c r="AL250">
        <v>1</v>
      </c>
      <c r="AM250">
        <f t="shared" si="181"/>
        <v>32.48720959365</v>
      </c>
      <c r="AN250">
        <f t="shared" si="196"/>
        <v>1096.9554335496844</v>
      </c>
      <c r="AO250">
        <f t="shared" si="197"/>
        <v>-520.29844292180178</v>
      </c>
      <c r="AQ250">
        <f t="shared" si="182"/>
        <v>7.7159898457573636E-2</v>
      </c>
      <c r="AR250">
        <f t="shared" si="183"/>
        <v>-27.777563444726507</v>
      </c>
      <c r="AT250">
        <f t="shared" si="209"/>
        <v>-29291.880838246663</v>
      </c>
      <c r="AU250">
        <f t="shared" si="210"/>
        <v>-249328.10286661625</v>
      </c>
      <c r="AV250">
        <f t="shared" si="198"/>
        <v>-1.6877435155358236</v>
      </c>
      <c r="AW250">
        <f t="shared" si="199"/>
        <v>-1526.6683723960937</v>
      </c>
      <c r="AX250">
        <f t="shared" si="200"/>
        <v>-33858.308058246046</v>
      </c>
      <c r="AY250">
        <f t="shared" si="208"/>
        <v>-1.6158557257013944</v>
      </c>
      <c r="BA250">
        <f t="shared" si="184"/>
        <v>7.4069870690557194</v>
      </c>
      <c r="BB250">
        <f t="shared" si="201"/>
        <v>17.392831729422745</v>
      </c>
      <c r="BC250">
        <f t="shared" si="202"/>
        <v>-7.1887789834429228E-2</v>
      </c>
      <c r="BD250">
        <f t="shared" si="185"/>
        <v>-184.11886696074274</v>
      </c>
      <c r="BF250">
        <f t="shared" si="186"/>
        <v>-22.732690748434685</v>
      </c>
      <c r="BG250">
        <f t="shared" si="187"/>
        <v>-175.86325939327273</v>
      </c>
      <c r="BH250">
        <f t="shared" si="203"/>
        <v>4.1367406067272725</v>
      </c>
      <c r="BI250">
        <f t="shared" si="204"/>
        <v>4.1367406067272725</v>
      </c>
      <c r="BJ250">
        <f t="shared" si="188"/>
        <v>0</v>
      </c>
      <c r="BK250">
        <f t="shared" si="205"/>
        <v>0</v>
      </c>
      <c r="BM250">
        <f t="shared" si="206"/>
        <v>-40.125522477857423</v>
      </c>
      <c r="BN250">
        <f t="shared" si="189"/>
        <v>-171.74439243252999</v>
      </c>
      <c r="BQ250" s="56">
        <f t="shared" si="207"/>
        <v>34.294792529707877</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1.0096814068247799</v>
      </c>
      <c r="D251">
        <f t="shared" si="160"/>
        <v>0.13859248672046259</v>
      </c>
      <c r="F251">
        <f t="shared" si="161"/>
        <v>6.1639161923801187E-4</v>
      </c>
      <c r="G251">
        <f t="shared" si="162"/>
        <v>8.9460903125580492E-3</v>
      </c>
      <c r="H251">
        <f t="shared" si="163"/>
        <v>-3.132646559687442</v>
      </c>
      <c r="J251">
        <f t="shared" si="164"/>
        <v>15</v>
      </c>
      <c r="M251">
        <f t="shared" si="165"/>
        <v>8.5194790123683233E-3</v>
      </c>
      <c r="N251">
        <f t="shared" si="166"/>
        <v>-1.5707963250000001</v>
      </c>
      <c r="O251">
        <f t="shared" si="167"/>
        <v>59.243798037500319</v>
      </c>
      <c r="P251">
        <f t="shared" si="168"/>
        <v>1.5539161211880699</v>
      </c>
      <c r="Q251">
        <f t="shared" si="169"/>
        <v>33.404603434190498</v>
      </c>
      <c r="R251">
        <f t="shared" si="170"/>
        <v>1.5408558599710309</v>
      </c>
      <c r="S251">
        <f t="shared" si="171"/>
        <v>0.44629907199048091</v>
      </c>
      <c r="T251">
        <f t="shared" si="172"/>
        <v>-1.1081709251122878</v>
      </c>
      <c r="U251">
        <f t="shared" si="173"/>
        <v>0.99447167872456388</v>
      </c>
      <c r="V251">
        <f t="shared" si="174"/>
        <v>-0.10519907338713876</v>
      </c>
      <c r="X251">
        <f t="shared" si="192"/>
        <v>-23.115740062470568</v>
      </c>
      <c r="Y251">
        <f t="shared" si="175"/>
        <v>-153.75026891386281</v>
      </c>
      <c r="Z251">
        <f t="shared" si="193"/>
        <v>26.249731086137189</v>
      </c>
      <c r="AC251">
        <v>1</v>
      </c>
      <c r="AD251">
        <f t="shared" si="176"/>
        <v>59.235357734280001</v>
      </c>
      <c r="AE251">
        <f t="shared" si="177"/>
        <v>-6.8854544856909836E-4</v>
      </c>
      <c r="AF251">
        <f t="shared" si="178"/>
        <v>6.5210038636050001E-3</v>
      </c>
      <c r="AG251">
        <f t="shared" si="194"/>
        <v>8967.6069068360885</v>
      </c>
      <c r="AH251">
        <f t="shared" si="195"/>
        <v>-1100.2301287232285</v>
      </c>
      <c r="AJ251">
        <f t="shared" si="179"/>
        <v>18000</v>
      </c>
      <c r="AK251">
        <f t="shared" si="180"/>
        <v>36092.187159525005</v>
      </c>
      <c r="AL251">
        <v>1</v>
      </c>
      <c r="AM251">
        <f t="shared" si="181"/>
        <v>33.389632082362503</v>
      </c>
      <c r="AN251">
        <f t="shared" si="196"/>
        <v>1096.1021956177403</v>
      </c>
      <c r="AO251">
        <f t="shared" si="197"/>
        <v>-506.26187682108218</v>
      </c>
      <c r="AQ251">
        <f t="shared" si="182"/>
        <v>7.3045485423773385E-2</v>
      </c>
      <c r="AR251">
        <f t="shared" si="183"/>
        <v>-27.026829606796152</v>
      </c>
      <c r="AT251">
        <f t="shared" si="209"/>
        <v>-29080.689017666667</v>
      </c>
      <c r="AU251">
        <f t="shared" si="210"/>
        <v>-242446.3506956177</v>
      </c>
      <c r="AV251">
        <f t="shared" si="198"/>
        <v>-1.690172909666853</v>
      </c>
      <c r="AW251">
        <f t="shared" si="199"/>
        <v>-770.03469272116286</v>
      </c>
      <c r="AX251">
        <f t="shared" si="200"/>
        <v>-32983.43562414348</v>
      </c>
      <c r="AY251">
        <f t="shared" si="208"/>
        <v>-1.5941381898799551</v>
      </c>
      <c r="BA251">
        <f t="shared" si="184"/>
        <v>7.4012203111617429</v>
      </c>
      <c r="BB251">
        <f t="shared" si="201"/>
        <v>17.386066639782584</v>
      </c>
      <c r="BC251">
        <f t="shared" si="202"/>
        <v>-9.6034719786897815E-2</v>
      </c>
      <c r="BD251">
        <f t="shared" si="185"/>
        <v>-185.50238413679813</v>
      </c>
      <c r="BF251">
        <f t="shared" si="186"/>
        <v>-23.211286498040469</v>
      </c>
      <c r="BG251">
        <f t="shared" si="187"/>
        <v>-177.04904634778092</v>
      </c>
      <c r="BH251">
        <f t="shared" si="203"/>
        <v>2.9509536522190842</v>
      </c>
      <c r="BI251">
        <f t="shared" si="204"/>
        <v>2.9509536522190842</v>
      </c>
      <c r="BJ251">
        <f t="shared" si="188"/>
        <v>0</v>
      </c>
      <c r="BK251">
        <f t="shared" si="205"/>
        <v>0</v>
      </c>
      <c r="BM251">
        <f t="shared" si="206"/>
        <v>-40.597353137823049</v>
      </c>
      <c r="BN251">
        <f t="shared" si="189"/>
        <v>-171.54666221098279</v>
      </c>
      <c r="BQ251" s="56">
        <f t="shared" si="207"/>
        <v>34.288027440067722</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1.0102091172428354</v>
      </c>
      <c r="D252">
        <f t="shared" si="160"/>
        <v>0.14228852503341166</v>
      </c>
      <c r="F252">
        <f t="shared" si="161"/>
        <v>5.8435921609315781E-4</v>
      </c>
      <c r="G252">
        <f t="shared" si="162"/>
        <v>8.7103984535288372E-3</v>
      </c>
      <c r="H252">
        <f t="shared" si="163"/>
        <v>-3.1328822515464712</v>
      </c>
      <c r="J252">
        <f t="shared" si="164"/>
        <v>15</v>
      </c>
      <c r="M252">
        <f t="shared" si="165"/>
        <v>8.2952821962533688E-3</v>
      </c>
      <c r="N252">
        <f t="shared" si="166"/>
        <v>-1.5707963250000001</v>
      </c>
      <c r="O252">
        <f t="shared" si="167"/>
        <v>60.844531569103623</v>
      </c>
      <c r="P252">
        <f t="shared" si="168"/>
        <v>1.5543602560470509</v>
      </c>
      <c r="Q252">
        <f t="shared" si="169"/>
        <v>34.306632109631302</v>
      </c>
      <c r="R252">
        <f t="shared" si="170"/>
        <v>1.5416433146152999</v>
      </c>
      <c r="S252">
        <f t="shared" si="171"/>
        <v>0.43681976501506881</v>
      </c>
      <c r="T252">
        <f t="shared" si="172"/>
        <v>-1.1187360665595656</v>
      </c>
      <c r="U252">
        <f t="shared" si="173"/>
        <v>0.99417145522242278</v>
      </c>
      <c r="V252">
        <f t="shared" si="174"/>
        <v>-0.10802051271350517</v>
      </c>
      <c r="X252">
        <f t="shared" si="192"/>
        <v>-23.532463739011074</v>
      </c>
      <c r="Y252">
        <f t="shared" si="175"/>
        <v>-154.24843536678131</v>
      </c>
      <c r="Z252">
        <f t="shared" si="193"/>
        <v>25.751564633218692</v>
      </c>
      <c r="AC252">
        <v>1</v>
      </c>
      <c r="AD252">
        <f t="shared" si="176"/>
        <v>60.836313348719997</v>
      </c>
      <c r="AE252">
        <f t="shared" si="177"/>
        <v>-7.262670765038555E-4</v>
      </c>
      <c r="AF252">
        <f t="shared" si="178"/>
        <v>6.6972472112699997E-3</v>
      </c>
      <c r="AG252">
        <f t="shared" si="194"/>
        <v>8962.1932183047647</v>
      </c>
      <c r="AH252">
        <f t="shared" si="195"/>
        <v>-1121.1988494444361</v>
      </c>
      <c r="AJ252">
        <f t="shared" si="179"/>
        <v>18000</v>
      </c>
      <c r="AK252">
        <f t="shared" si="180"/>
        <v>37067.651677350004</v>
      </c>
      <c r="AL252">
        <v>1</v>
      </c>
      <c r="AM252">
        <f t="shared" si="181"/>
        <v>34.292054571074999</v>
      </c>
      <c r="AN252">
        <f t="shared" si="196"/>
        <v>1095.3153518614338</v>
      </c>
      <c r="AO252">
        <f t="shared" si="197"/>
        <v>-492.96214121849374</v>
      </c>
      <c r="AQ252">
        <f t="shared" si="182"/>
        <v>6.92515979806234E-2</v>
      </c>
      <c r="AR252">
        <f t="shared" si="183"/>
        <v>-26.315607232636893</v>
      </c>
      <c r="AT252">
        <f t="shared" si="209"/>
        <v>-28884.382349885451</v>
      </c>
      <c r="AU252">
        <f t="shared" si="210"/>
        <v>-235923.20148788823</v>
      </c>
      <c r="AV252">
        <f t="shared" si="198"/>
        <v>-1.6926213373835974</v>
      </c>
      <c r="AW252">
        <f t="shared" si="199"/>
        <v>-72.987687161337888</v>
      </c>
      <c r="AX252">
        <f t="shared" si="200"/>
        <v>-32158.172694242254</v>
      </c>
      <c r="AY252">
        <f t="shared" si="208"/>
        <v>-1.5730659694928393</v>
      </c>
      <c r="BA252">
        <f t="shared" si="184"/>
        <v>7.3910974636715334</v>
      </c>
      <c r="BB252">
        <f t="shared" si="201"/>
        <v>17.374178583943486</v>
      </c>
      <c r="BC252">
        <f t="shared" si="202"/>
        <v>-0.11955536789075816</v>
      </c>
      <c r="BD252">
        <f t="shared" si="185"/>
        <v>-186.85001800610161</v>
      </c>
      <c r="BF252">
        <f t="shared" si="186"/>
        <v>-23.682172603796474</v>
      </c>
      <c r="BG252">
        <f t="shared" si="187"/>
        <v>-178.19841696939517</v>
      </c>
      <c r="BH252">
        <f t="shared" si="203"/>
        <v>1.8015830306048315</v>
      </c>
      <c r="BI252">
        <f t="shared" si="204"/>
        <v>1.8015830306048315</v>
      </c>
      <c r="BJ252">
        <f t="shared" si="188"/>
        <v>0</v>
      </c>
      <c r="BK252">
        <f t="shared" si="205"/>
        <v>0</v>
      </c>
      <c r="BM252">
        <f t="shared" si="206"/>
        <v>-41.056351187739963</v>
      </c>
      <c r="BN252">
        <f t="shared" si="189"/>
        <v>-171.34839896329356</v>
      </c>
      <c r="BQ252" s="56">
        <f t="shared" si="207"/>
        <v>34.276139384228621</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1.010750613303816</v>
      </c>
      <c r="D253">
        <f t="shared" si="160"/>
        <v>0.14598065353317297</v>
      </c>
      <c r="F253">
        <f t="shared" si="161"/>
        <v>5.5476082886891909E-4</v>
      </c>
      <c r="G253">
        <f t="shared" si="162"/>
        <v>8.4868132300934887E-3</v>
      </c>
      <c r="H253">
        <f t="shared" si="163"/>
        <v>-3.1331058367699067</v>
      </c>
      <c r="J253">
        <f t="shared" si="164"/>
        <v>15</v>
      </c>
      <c r="M253">
        <f t="shared" si="165"/>
        <v>8.0825826527596931E-3</v>
      </c>
      <c r="N253">
        <f t="shared" si="166"/>
        <v>-1.5707963250000001</v>
      </c>
      <c r="O253">
        <f t="shared" si="167"/>
        <v>62.445276487321152</v>
      </c>
      <c r="P253">
        <f t="shared" si="168"/>
        <v>1.5547816207567706</v>
      </c>
      <c r="Q253">
        <f t="shared" si="169"/>
        <v>35.208680968078156</v>
      </c>
      <c r="R253">
        <f t="shared" si="170"/>
        <v>1.5423904204176049</v>
      </c>
      <c r="S253">
        <f t="shared" si="171"/>
        <v>0.42768996090971945</v>
      </c>
      <c r="T253">
        <f t="shared" si="172"/>
        <v>-1.1288606631626101</v>
      </c>
      <c r="U253">
        <f t="shared" si="173"/>
        <v>0.99386350846428217</v>
      </c>
      <c r="V253">
        <f t="shared" si="174"/>
        <v>-0.11084022658094177</v>
      </c>
      <c r="X253">
        <f t="shared" si="192"/>
        <v>-23.940072705122066</v>
      </c>
      <c r="Y253">
        <f t="shared" si="175"/>
        <v>-154.72440840637432</v>
      </c>
      <c r="Z253">
        <f t="shared" si="193"/>
        <v>25.275591593625677</v>
      </c>
      <c r="AC253">
        <v>1</v>
      </c>
      <c r="AD253">
        <f t="shared" si="176"/>
        <v>62.437268963160008</v>
      </c>
      <c r="AE253">
        <f t="shared" si="177"/>
        <v>-7.6499461451687257E-4</v>
      </c>
      <c r="AF253">
        <f t="shared" si="178"/>
        <v>6.8734905589349993E-3</v>
      </c>
      <c r="AG253">
        <f t="shared" si="194"/>
        <v>8956.6419607349217</v>
      </c>
      <c r="AH253">
        <f t="shared" si="195"/>
        <v>-1142.3283114736157</v>
      </c>
      <c r="AJ253">
        <f t="shared" si="179"/>
        <v>18000</v>
      </c>
      <c r="AK253">
        <f t="shared" si="180"/>
        <v>38043.116195175004</v>
      </c>
      <c r="AL253">
        <v>1</v>
      </c>
      <c r="AM253">
        <f t="shared" si="181"/>
        <v>35.194477059787502</v>
      </c>
      <c r="AN253">
        <f t="shared" si="196"/>
        <v>1094.588189996319</v>
      </c>
      <c r="AO253">
        <f t="shared" si="197"/>
        <v>-480.34274756477242</v>
      </c>
      <c r="AQ253">
        <f t="shared" si="182"/>
        <v>6.5745787338676268E-2</v>
      </c>
      <c r="AR253">
        <f t="shared" si="183"/>
        <v>-25.640857062083747</v>
      </c>
      <c r="AT253">
        <f t="shared" si="209"/>
        <v>-28701.415474847319</v>
      </c>
      <c r="AU253">
        <f t="shared" si="210"/>
        <v>-229731.07954570273</v>
      </c>
      <c r="AV253">
        <f t="shared" si="198"/>
        <v>-1.6950871624691746</v>
      </c>
      <c r="AW253">
        <f t="shared" si="199"/>
        <v>570.47825890184924</v>
      </c>
      <c r="AX253">
        <f t="shared" si="200"/>
        <v>-31378.510022918817</v>
      </c>
      <c r="AY253">
        <f t="shared" si="208"/>
        <v>-1.5526177894084179</v>
      </c>
      <c r="BA253">
        <f t="shared" si="184"/>
        <v>7.376984699650607</v>
      </c>
      <c r="BB253">
        <f t="shared" si="201"/>
        <v>17.357577654082316</v>
      </c>
      <c r="BC253">
        <f t="shared" si="202"/>
        <v>-0.14246937306075669</v>
      </c>
      <c r="BD253">
        <f t="shared" si="185"/>
        <v>-188.16289379558364</v>
      </c>
      <c r="BF253">
        <f t="shared" si="186"/>
        <v>-24.145601126935794</v>
      </c>
      <c r="BG253">
        <f t="shared" si="187"/>
        <v>-179.31255986785817</v>
      </c>
      <c r="BH253">
        <f t="shared" si="203"/>
        <v>0.68744013214183042</v>
      </c>
      <c r="BI253">
        <f t="shared" si="204"/>
        <v>0.68744013214183042</v>
      </c>
      <c r="BJ253">
        <f t="shared" si="188"/>
        <v>0</v>
      </c>
      <c r="BK253">
        <f t="shared" si="205"/>
        <v>0</v>
      </c>
      <c r="BM253">
        <f t="shared" si="206"/>
        <v>-41.503178781018107</v>
      </c>
      <c r="BN253">
        <f t="shared" si="189"/>
        <v>-171.14966607227453</v>
      </c>
      <c r="BQ253" s="56">
        <f t="shared" si="207"/>
        <v>34.259538454367451</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1.0113058728634687</v>
      </c>
      <c r="D254">
        <f t="shared" si="160"/>
        <v>0.14966877792185065</v>
      </c>
      <c r="F254">
        <f t="shared" si="161"/>
        <v>5.2735592118643027E-4</v>
      </c>
      <c r="G254">
        <f t="shared" si="162"/>
        <v>8.2744247297545769E-3</v>
      </c>
      <c r="H254">
        <f t="shared" si="163"/>
        <v>-3.1333182252702456</v>
      </c>
      <c r="J254">
        <f t="shared" si="164"/>
        <v>15</v>
      </c>
      <c r="M254">
        <f t="shared" si="165"/>
        <v>7.8805180864406996E-3</v>
      </c>
      <c r="N254">
        <f t="shared" si="166"/>
        <v>-1.5707963250000001</v>
      </c>
      <c r="O254">
        <f t="shared" si="167"/>
        <v>64.046031938373304</v>
      </c>
      <c r="P254">
        <f t="shared" si="168"/>
        <v>1.5551819225011998</v>
      </c>
      <c r="Q254">
        <f t="shared" si="169"/>
        <v>36.110748497012629</v>
      </c>
      <c r="R254">
        <f t="shared" si="170"/>
        <v>1.5431002003236203</v>
      </c>
      <c r="S254">
        <f t="shared" si="171"/>
        <v>0.41889364464097945</v>
      </c>
      <c r="T254">
        <f t="shared" si="172"/>
        <v>-1.1385697553008916</v>
      </c>
      <c r="U254">
        <f t="shared" si="173"/>
        <v>0.99354786030814035</v>
      </c>
      <c r="V254">
        <f t="shared" si="174"/>
        <v>-0.11365817177570728</v>
      </c>
      <c r="X254">
        <f t="shared" si="192"/>
        <v>-24.338926660027354</v>
      </c>
      <c r="Y254">
        <f t="shared" si="175"/>
        <v>-155.17940678529129</v>
      </c>
      <c r="Z254">
        <f t="shared" si="193"/>
        <v>24.820593214708708</v>
      </c>
      <c r="AC254">
        <v>1</v>
      </c>
      <c r="AD254">
        <f t="shared" si="176"/>
        <v>64.038224577600005</v>
      </c>
      <c r="AE254">
        <f t="shared" si="177"/>
        <v>-8.0472806260815011E-4</v>
      </c>
      <c r="AF254">
        <f t="shared" si="178"/>
        <v>7.0497339065999998E-3</v>
      </c>
      <c r="AG254">
        <f t="shared" si="194"/>
        <v>8950.9536573629903</v>
      </c>
      <c r="AH254">
        <f t="shared" si="195"/>
        <v>-1163.601875455935</v>
      </c>
      <c r="AJ254">
        <f t="shared" si="179"/>
        <v>18000</v>
      </c>
      <c r="AK254">
        <f t="shared" si="180"/>
        <v>39018.580713000003</v>
      </c>
      <c r="AL254">
        <v>1</v>
      </c>
      <c r="AM254">
        <f t="shared" si="181"/>
        <v>36.096899548500005</v>
      </c>
      <c r="AN254">
        <f t="shared" si="196"/>
        <v>1093.9148248230517</v>
      </c>
      <c r="AO254">
        <f t="shared" si="197"/>
        <v>-468.35283325266857</v>
      </c>
      <c r="AQ254">
        <f t="shared" si="182"/>
        <v>6.2499609377441388E-2</v>
      </c>
      <c r="AR254">
        <f t="shared" si="183"/>
        <v>-24.999843750976556</v>
      </c>
      <c r="AT254">
        <f t="shared" si="209"/>
        <v>-28530.433967600889</v>
      </c>
      <c r="AU254">
        <f t="shared" si="210"/>
        <v>-223845.16751899375</v>
      </c>
      <c r="AV254">
        <f t="shared" si="198"/>
        <v>-1.6975689080726144</v>
      </c>
      <c r="AW254">
        <f t="shared" si="199"/>
        <v>1165.628973387591</v>
      </c>
      <c r="AX254">
        <f t="shared" si="200"/>
        <v>-30640.861632528224</v>
      </c>
      <c r="AY254">
        <f t="shared" si="208"/>
        <v>-1.5327730104663799</v>
      </c>
      <c r="BA254">
        <f t="shared" si="184"/>
        <v>7.359222808295331</v>
      </c>
      <c r="BB254">
        <f t="shared" si="201"/>
        <v>17.336639037046162</v>
      </c>
      <c r="BC254">
        <f t="shared" si="202"/>
        <v>-0.16479589760623448</v>
      </c>
      <c r="BD254">
        <f t="shared" si="185"/>
        <v>-189.4421094246965</v>
      </c>
      <c r="BF254">
        <f t="shared" si="186"/>
        <v>-24.601808662904926</v>
      </c>
      <c r="BG254">
        <f t="shared" si="187"/>
        <v>-180.39263049963949</v>
      </c>
      <c r="BH254">
        <f t="shared" si="203"/>
        <v>-0.3926304996394947</v>
      </c>
      <c r="BI254">
        <f t="shared" si="204"/>
        <v>-0.3926304996394947</v>
      </c>
      <c r="BJ254">
        <f t="shared" si="188"/>
        <v>0</v>
      </c>
      <c r="BK254">
        <f t="shared" si="205"/>
        <v>0</v>
      </c>
      <c r="BM254">
        <f t="shared" si="206"/>
        <v>-41.938447699951091</v>
      </c>
      <c r="BN254">
        <f t="shared" si="189"/>
        <v>-170.950521074943</v>
      </c>
      <c r="BQ254" s="56">
        <f t="shared" si="207"/>
        <v>34.2385998373313</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1.0118748732639102</v>
      </c>
      <c r="D255">
        <f t="shared" si="160"/>
        <v>0.15335280454166722</v>
      </c>
      <c r="F255">
        <f t="shared" si="161"/>
        <v>5.0193295643110323E-4</v>
      </c>
      <c r="G255">
        <f t="shared" si="162"/>
        <v>8.0724120371870323E-3</v>
      </c>
      <c r="H255">
        <f t="shared" si="163"/>
        <v>-3.1335202379628133</v>
      </c>
      <c r="J255">
        <f t="shared" si="164"/>
        <v>15</v>
      </c>
      <c r="M255">
        <f t="shared" si="165"/>
        <v>7.6883103282348285E-3</v>
      </c>
      <c r="N255">
        <f t="shared" si="166"/>
        <v>-1.5707963250000001</v>
      </c>
      <c r="O255">
        <f t="shared" si="167"/>
        <v>65.646797151750647</v>
      </c>
      <c r="P255">
        <f t="shared" si="168"/>
        <v>1.5555627019775837</v>
      </c>
      <c r="Q255">
        <f t="shared" si="169"/>
        <v>37.012833331337369</v>
      </c>
      <c r="R255">
        <f t="shared" si="170"/>
        <v>1.5437753827352223</v>
      </c>
      <c r="S255">
        <f t="shared" si="171"/>
        <v>0.41041548603664418</v>
      </c>
      <c r="T255">
        <f t="shared" si="172"/>
        <v>-1.1478866838655601</v>
      </c>
      <c r="U255">
        <f t="shared" si="173"/>
        <v>0.99322453312099024</v>
      </c>
      <c r="V255">
        <f t="shared" si="174"/>
        <v>-0.11647430525060949</v>
      </c>
      <c r="X255">
        <f t="shared" si="192"/>
        <v>-24.729365221624239</v>
      </c>
      <c r="Y255">
        <f t="shared" si="175"/>
        <v>-155.61457317148091</v>
      </c>
      <c r="Z255">
        <f t="shared" si="193"/>
        <v>24.385426828519087</v>
      </c>
      <c r="AC255">
        <v>1</v>
      </c>
      <c r="AD255">
        <f t="shared" si="176"/>
        <v>65.639180192040001</v>
      </c>
      <c r="AE255">
        <f t="shared" si="177"/>
        <v>-8.4546742077768779E-4</v>
      </c>
      <c r="AF255">
        <f t="shared" si="178"/>
        <v>7.2259772542649994E-3</v>
      </c>
      <c r="AG255">
        <f t="shared" si="194"/>
        <v>8945.128843326067</v>
      </c>
      <c r="AH255">
        <f t="shared" si="195"/>
        <v>-1185.0044236766657</v>
      </c>
      <c r="AJ255">
        <f t="shared" si="179"/>
        <v>18000</v>
      </c>
      <c r="AK255">
        <f t="shared" si="180"/>
        <v>39994.045230825002</v>
      </c>
      <c r="AL255">
        <v>1</v>
      </c>
      <c r="AM255">
        <f t="shared" si="181"/>
        <v>36.999322037212501</v>
      </c>
      <c r="AN255">
        <f t="shared" si="196"/>
        <v>1093.2900789071844</v>
      </c>
      <c r="AO255">
        <f t="shared" si="197"/>
        <v>-456.94647875138611</v>
      </c>
      <c r="AQ255">
        <f t="shared" si="182"/>
        <v>5.9488045877180984E-2</v>
      </c>
      <c r="AR255">
        <f t="shared" si="183"/>
        <v>-24.390098809644201</v>
      </c>
      <c r="AT255">
        <f t="shared" si="209"/>
        <v>-28370.246748330279</v>
      </c>
      <c r="AU255">
        <f t="shared" si="210"/>
        <v>-218243.06995124146</v>
      </c>
      <c r="AV255">
        <f t="shared" si="198"/>
        <v>-1.700065237309013</v>
      </c>
      <c r="AW255">
        <f t="shared" si="199"/>
        <v>1717.0972053529028</v>
      </c>
      <c r="AX255">
        <f t="shared" si="200"/>
        <v>-29942.010032617221</v>
      </c>
      <c r="AY255">
        <f t="shared" si="208"/>
        <v>-1.5135116436921274</v>
      </c>
      <c r="BA255">
        <f t="shared" si="184"/>
        <v>7.3381286915600921</v>
      </c>
      <c r="BB255">
        <f t="shared" si="201"/>
        <v>17.311706477491878</v>
      </c>
      <c r="BC255">
        <f t="shared" si="202"/>
        <v>-0.18655359361688562</v>
      </c>
      <c r="BD255">
        <f t="shared" si="185"/>
        <v>-190.68873357945989</v>
      </c>
      <c r="BF255">
        <f t="shared" si="186"/>
        <v>-25.051017867888294</v>
      </c>
      <c r="BG255">
        <f t="shared" si="187"/>
        <v>-181.43974995193778</v>
      </c>
      <c r="BH255">
        <f t="shared" si="203"/>
        <v>-1.4397499519377845</v>
      </c>
      <c r="BI255">
        <f t="shared" si="204"/>
        <v>-1.4397499519377845</v>
      </c>
      <c r="BJ255">
        <f t="shared" si="188"/>
        <v>0</v>
      </c>
      <c r="BK255">
        <f t="shared" si="205"/>
        <v>0</v>
      </c>
      <c r="BM255">
        <f t="shared" si="206"/>
        <v>-42.362724345380165</v>
      </c>
      <c r="BN255">
        <f t="shared" si="189"/>
        <v>-170.75101637247789</v>
      </c>
      <c r="BQ255" s="56">
        <f t="shared" si="207"/>
        <v>34.213667277777013</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1.0124575913381149</v>
      </c>
      <c r="D256">
        <f t="shared" si="160"/>
        <v>0.15703264038774867</v>
      </c>
      <c r="F256">
        <f t="shared" si="161"/>
        <v>4.7830530057292619E-4</v>
      </c>
      <c r="G256">
        <f t="shared" si="162"/>
        <v>7.8800326082750973E-3</v>
      </c>
      <c r="H256">
        <f t="shared" si="163"/>
        <v>-3.1337126173917249</v>
      </c>
      <c r="J256">
        <f t="shared" si="164"/>
        <v>15</v>
      </c>
      <c r="M256">
        <f t="shared" si="165"/>
        <v>7.5052553204197139E-3</v>
      </c>
      <c r="N256">
        <f t="shared" si="166"/>
        <v>-1.5707963250000001</v>
      </c>
      <c r="O256">
        <f t="shared" si="167"/>
        <v>67.247571430304276</v>
      </c>
      <c r="P256">
        <f t="shared" si="168"/>
        <v>1.555925353206951</v>
      </c>
      <c r="Q256">
        <f t="shared" si="169"/>
        <v>37.914934235845458</v>
      </c>
      <c r="R256">
        <f t="shared" si="170"/>
        <v>1.5444184365232414</v>
      </c>
      <c r="S256">
        <f t="shared" si="171"/>
        <v>0.40224084067103683</v>
      </c>
      <c r="T256">
        <f t="shared" si="172"/>
        <v>-1.1568332148070881</v>
      </c>
      <c r="U256">
        <f t="shared" si="173"/>
        <v>0.99289354977449173</v>
      </c>
      <c r="V256">
        <f t="shared" si="174"/>
        <v>-0.11928858412873115</v>
      </c>
      <c r="X256">
        <f t="shared" si="192"/>
        <v>-25.111709403059237</v>
      </c>
      <c r="Y256">
        <f t="shared" si="175"/>
        <v>-156.03097875140764</v>
      </c>
      <c r="Z256">
        <f t="shared" si="193"/>
        <v>23.969021248592355</v>
      </c>
      <c r="AC256">
        <v>1</v>
      </c>
      <c r="AD256">
        <f t="shared" si="176"/>
        <v>67.240135806479998</v>
      </c>
      <c r="AE256">
        <f t="shared" si="177"/>
        <v>-8.8721268902548561E-4</v>
      </c>
      <c r="AF256">
        <f t="shared" si="178"/>
        <v>7.4022206019299999E-3</v>
      </c>
      <c r="AG256">
        <f t="shared" si="194"/>
        <v>8939.1680655382243</v>
      </c>
      <c r="AH256">
        <f t="shared" si="195"/>
        <v>-1206.5221799453436</v>
      </c>
      <c r="AJ256">
        <f t="shared" si="179"/>
        <v>18000</v>
      </c>
      <c r="AK256">
        <f t="shared" si="180"/>
        <v>40969.509748650002</v>
      </c>
      <c r="AL256">
        <v>1</v>
      </c>
      <c r="AM256">
        <f t="shared" si="181"/>
        <v>37.901744525925004</v>
      </c>
      <c r="AN256">
        <f t="shared" si="196"/>
        <v>1092.7093828648829</v>
      </c>
      <c r="AO256">
        <f t="shared" si="197"/>
        <v>-446.08212177596306</v>
      </c>
      <c r="AQ256">
        <f t="shared" si="182"/>
        <v>5.6689021037295707E-2</v>
      </c>
      <c r="AR256">
        <f t="shared" si="183"/>
        <v>-23.809388835664198</v>
      </c>
      <c r="AT256">
        <f t="shared" si="209"/>
        <v>-28219.803034648678</v>
      </c>
      <c r="AU256">
        <f t="shared" si="210"/>
        <v>-212904.5249009926</v>
      </c>
      <c r="AV256">
        <f t="shared" si="198"/>
        <v>-1.7025749366297598</v>
      </c>
      <c r="AW256">
        <f t="shared" si="199"/>
        <v>2228.9718029513233</v>
      </c>
      <c r="AX256">
        <f t="shared" si="200"/>
        <v>-29279.059772506433</v>
      </c>
      <c r="AY256">
        <f t="shared" si="208"/>
        <v>-1.4948143557032247</v>
      </c>
      <c r="BA256">
        <f t="shared" si="184"/>
        <v>7.3139968195504474</v>
      </c>
      <c r="BB256">
        <f t="shared" si="201"/>
        <v>17.283095343032059</v>
      </c>
      <c r="BC256">
        <f t="shared" si="202"/>
        <v>-0.20776058092653504</v>
      </c>
      <c r="BD256">
        <f t="shared" si="185"/>
        <v>-191.90380444987872</v>
      </c>
      <c r="BF256">
        <f t="shared" si="186"/>
        <v>-25.49343878019446</v>
      </c>
      <c r="BG256">
        <f t="shared" si="187"/>
        <v>-182.45500428818863</v>
      </c>
      <c r="BH256">
        <f t="shared" si="203"/>
        <v>-2.4550042881886327</v>
      </c>
      <c r="BI256">
        <f t="shared" si="204"/>
        <v>-2.4550042881886327</v>
      </c>
      <c r="BJ256">
        <f t="shared" si="188"/>
        <v>0</v>
      </c>
      <c r="BK256">
        <f t="shared" si="205"/>
        <v>0</v>
      </c>
      <c r="BM256">
        <f t="shared" si="206"/>
        <v>-42.776534123226511</v>
      </c>
      <c r="BN256">
        <f t="shared" si="189"/>
        <v>-170.55119983830994</v>
      </c>
      <c r="BQ256" s="56">
        <f t="shared" si="207"/>
        <v>34.185056143317198</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1.0130540034144822</v>
      </c>
      <c r="D257">
        <f t="shared" si="160"/>
        <v>0.16070819312065779</v>
      </c>
      <c r="F257">
        <f t="shared" si="161"/>
        <v>4.5630778485272386E-4</v>
      </c>
      <c r="G257">
        <f t="shared" si="162"/>
        <v>7.696613131727887E-3</v>
      </c>
      <c r="H257">
        <f t="shared" si="163"/>
        <v>-3.1338960368682724</v>
      </c>
      <c r="J257">
        <f t="shared" si="164"/>
        <v>15</v>
      </c>
      <c r="M257">
        <f t="shared" si="165"/>
        <v>7.3307144990146051E-3</v>
      </c>
      <c r="N257">
        <f t="shared" si="166"/>
        <v>-1.5707963250000001</v>
      </c>
      <c r="O257">
        <f t="shared" si="167"/>
        <v>68.848354141718346</v>
      </c>
      <c r="P257">
        <f t="shared" si="168"/>
        <v>1.5562711405818346</v>
      </c>
      <c r="Q257">
        <f t="shared" si="169"/>
        <v>38.817050090132824</v>
      </c>
      <c r="R257">
        <f t="shared" si="170"/>
        <v>1.5450316011628735</v>
      </c>
      <c r="S257">
        <f t="shared" si="171"/>
        <v>0.39435574266179224</v>
      </c>
      <c r="T257">
        <f t="shared" si="172"/>
        <v>-1.1654296551518479</v>
      </c>
      <c r="U257">
        <f t="shared" si="173"/>
        <v>0.9925549336405598</v>
      </c>
      <c r="V257">
        <f t="shared" si="174"/>
        <v>-0.12210096570711673</v>
      </c>
      <c r="X257">
        <f t="shared" si="192"/>
        <v>-25.486262944808335</v>
      </c>
      <c r="Y257">
        <f t="shared" si="175"/>
        <v>-156.42962769700162</v>
      </c>
      <c r="Z257">
        <f t="shared" si="193"/>
        <v>23.570372302998379</v>
      </c>
      <c r="AC257">
        <v>1</v>
      </c>
      <c r="AD257">
        <f t="shared" si="176"/>
        <v>68.841091420920009</v>
      </c>
      <c r="AE257">
        <f t="shared" si="177"/>
        <v>-9.2996386735154325E-4</v>
      </c>
      <c r="AF257">
        <f t="shared" si="178"/>
        <v>7.5784639495949995E-3</v>
      </c>
      <c r="AG257">
        <f t="shared" si="194"/>
        <v>8933.0718825645035</v>
      </c>
      <c r="AH257">
        <f t="shared" si="195"/>
        <v>-1228.1425546315904</v>
      </c>
      <c r="AJ257">
        <f t="shared" si="179"/>
        <v>18000</v>
      </c>
      <c r="AK257">
        <f t="shared" si="180"/>
        <v>41944.974266475001</v>
      </c>
      <c r="AL257">
        <v>1</v>
      </c>
      <c r="AM257">
        <f t="shared" si="181"/>
        <v>38.804167014637507</v>
      </c>
      <c r="AN257">
        <f t="shared" si="196"/>
        <v>1092.1686916581989</v>
      </c>
      <c r="AO257">
        <f t="shared" si="197"/>
        <v>-435.72205278788527</v>
      </c>
      <c r="AQ257">
        <f t="shared" si="182"/>
        <v>5.4082995765301428E-2</v>
      </c>
      <c r="AR257">
        <f t="shared" si="183"/>
        <v>-23.255688179079616</v>
      </c>
      <c r="AT257">
        <f t="shared" si="209"/>
        <v>-28078.173001174651</v>
      </c>
      <c r="AU257">
        <f t="shared" si="210"/>
        <v>-207811.15581080515</v>
      </c>
      <c r="AV257">
        <f t="shared" si="198"/>
        <v>-1.7050969015122157</v>
      </c>
      <c r="AW257">
        <f t="shared" si="199"/>
        <v>2704.8725763172165</v>
      </c>
      <c r="AX257">
        <f t="shared" si="200"/>
        <v>-28649.39787971781</v>
      </c>
      <c r="AY257">
        <f t="shared" si="208"/>
        <v>-1.4766624672807789</v>
      </c>
      <c r="BA257">
        <f t="shared" si="184"/>
        <v>7.2871006344556024</v>
      </c>
      <c r="BB257">
        <f t="shared" si="201"/>
        <v>17.251095342978292</v>
      </c>
      <c r="BC257">
        <f t="shared" si="202"/>
        <v>-0.22843443423143683</v>
      </c>
      <c r="BD257">
        <f t="shared" si="185"/>
        <v>-193.0883289918757</v>
      </c>
      <c r="BF257">
        <f t="shared" si="186"/>
        <v>-25.929269970371955</v>
      </c>
      <c r="BG257">
        <f t="shared" si="187"/>
        <v>-183.43944433287021</v>
      </c>
      <c r="BH257">
        <f t="shared" si="203"/>
        <v>-3.4394443328702096</v>
      </c>
      <c r="BI257">
        <f t="shared" si="204"/>
        <v>-3.4394443328702096</v>
      </c>
      <c r="BJ257">
        <f t="shared" si="188"/>
        <v>0</v>
      </c>
      <c r="BK257">
        <f t="shared" si="205"/>
        <v>0</v>
      </c>
      <c r="BM257">
        <f t="shared" si="206"/>
        <v>-43.180365313350251</v>
      </c>
      <c r="BN257">
        <f t="shared" si="189"/>
        <v>-170.35111534099451</v>
      </c>
      <c r="BQ257" s="56">
        <f t="shared" si="207"/>
        <v>34.153056143263427</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1.0136640853214895</v>
      </c>
      <c r="D258">
        <f t="shared" si="160"/>
        <v>0.16437937107867232</v>
      </c>
      <c r="F258">
        <f t="shared" si="161"/>
        <v>4.3579380959935752E-4</v>
      </c>
      <c r="G258">
        <f t="shared" si="162"/>
        <v>7.5215416407541655E-3</v>
      </c>
      <c r="H258">
        <f t="shared" si="163"/>
        <v>-3.1340711083592461</v>
      </c>
      <c r="J258">
        <f t="shared" si="164"/>
        <v>15</v>
      </c>
      <c r="M258">
        <f t="shared" si="165"/>
        <v>7.1641073513097273E-3</v>
      </c>
      <c r="N258">
        <f t="shared" si="166"/>
        <v>-1.5707963250000001</v>
      </c>
      <c r="O258">
        <f t="shared" si="167"/>
        <v>70.449144711145152</v>
      </c>
      <c r="P258">
        <f t="shared" si="168"/>
        <v>1.5566012135904759</v>
      </c>
      <c r="Q258">
        <f t="shared" si="169"/>
        <v>39.719179875565715</v>
      </c>
      <c r="R258">
        <f t="shared" si="170"/>
        <v>1.5456169127662571</v>
      </c>
      <c r="S258">
        <f t="shared" si="171"/>
        <v>0.38674689138216006</v>
      </c>
      <c r="T258">
        <f t="shared" si="172"/>
        <v>-1.1736949607853151</v>
      </c>
      <c r="U258">
        <f t="shared" si="173"/>
        <v>0.99220870858686661</v>
      </c>
      <c r="V258">
        <f t="shared" si="174"/>
        <v>-0.12491140746041896</v>
      </c>
      <c r="X258">
        <f t="shared" si="192"/>
        <v>-25.853313521553183</v>
      </c>
      <c r="Y258">
        <f t="shared" si="175"/>
        <v>-156.81146145746277</v>
      </c>
      <c r="Z258">
        <f t="shared" si="193"/>
        <v>23.188538542537231</v>
      </c>
      <c r="AC258">
        <v>1</v>
      </c>
      <c r="AD258">
        <f t="shared" si="176"/>
        <v>70.442047035360005</v>
      </c>
      <c r="AE258">
        <f t="shared" si="177"/>
        <v>-9.7372095575586157E-4</v>
      </c>
      <c r="AF258">
        <f t="shared" si="178"/>
        <v>7.75470729726E-3</v>
      </c>
      <c r="AG258">
        <f t="shared" si="194"/>
        <v>8926.8408644925439</v>
      </c>
      <c r="AH258">
        <f t="shared" si="195"/>
        <v>-1249.8540108507721</v>
      </c>
      <c r="AJ258">
        <f t="shared" si="179"/>
        <v>18000</v>
      </c>
      <c r="AK258">
        <f t="shared" si="180"/>
        <v>42920.4387843</v>
      </c>
      <c r="AL258">
        <v>1</v>
      </c>
      <c r="AM258">
        <f t="shared" si="181"/>
        <v>39.706589503350003</v>
      </c>
      <c r="AN258">
        <f t="shared" si="196"/>
        <v>1091.6644140288884</v>
      </c>
      <c r="AO258">
        <f t="shared" si="197"/>
        <v>-425.83197896018174</v>
      </c>
      <c r="AQ258">
        <f t="shared" si="182"/>
        <v>5.1652625761230572E-2</v>
      </c>
      <c r="AR258">
        <f t="shared" si="183"/>
        <v>-22.72715533494145</v>
      </c>
      <c r="AT258">
        <f t="shared" si="209"/>
        <v>-27944.531480201404</v>
      </c>
      <c r="AU258">
        <f t="shared" si="210"/>
        <v>-202946.25721910372</v>
      </c>
      <c r="AV258">
        <f t="shared" si="198"/>
        <v>-1.7076301241000948</v>
      </c>
      <c r="AW258">
        <f t="shared" si="199"/>
        <v>3148.0134119618551</v>
      </c>
      <c r="AX258">
        <f t="shared" si="200"/>
        <v>-28050.660017831964</v>
      </c>
      <c r="AY258">
        <f t="shared" si="208"/>
        <v>-1.4590379466908316</v>
      </c>
      <c r="BA258">
        <f t="shared" si="184"/>
        <v>7.2576938961214585</v>
      </c>
      <c r="BB258">
        <f t="shared" si="201"/>
        <v>17.215972944888566</v>
      </c>
      <c r="BC258">
        <f t="shared" si="202"/>
        <v>-0.2485921774092632</v>
      </c>
      <c r="BD258">
        <f t="shared" si="185"/>
        <v>-194.24328260179351</v>
      </c>
      <c r="BF258">
        <f t="shared" si="186"/>
        <v>-26.358699547499363</v>
      </c>
      <c r="BG258">
        <f t="shared" si="187"/>
        <v>-184.39408579726927</v>
      </c>
      <c r="BH258">
        <f t="shared" si="203"/>
        <v>-4.3940857972692697</v>
      </c>
      <c r="BI258">
        <f t="shared" si="204"/>
        <v>-4.3940857972692697</v>
      </c>
      <c r="BJ258">
        <f t="shared" si="188"/>
        <v>0</v>
      </c>
      <c r="BK258">
        <f t="shared" si="205"/>
        <v>0</v>
      </c>
      <c r="BM258">
        <f t="shared" si="206"/>
        <v>-43.574672492387933</v>
      </c>
      <c r="BN258">
        <f t="shared" si="189"/>
        <v>-170.15080319547576</v>
      </c>
      <c r="BQ258" s="56">
        <f t="shared" si="207"/>
        <v>34.117933745173701</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1.0142878123924222</v>
      </c>
      <c r="D259">
        <f t="shared" si="160"/>
        <v>0.16804608328980428</v>
      </c>
      <c r="F259">
        <f t="shared" si="161"/>
        <v>4.1663289395172461E-4</v>
      </c>
      <c r="G259">
        <f t="shared" si="162"/>
        <v>7.3542606796688972E-3</v>
      </c>
      <c r="H259">
        <f t="shared" si="163"/>
        <v>-3.1342383893203314</v>
      </c>
      <c r="J259">
        <f t="shared" si="164"/>
        <v>15</v>
      </c>
      <c r="M259">
        <f t="shared" si="165"/>
        <v>7.0049049657250669E-3</v>
      </c>
      <c r="N259">
        <f t="shared" si="166"/>
        <v>-1.5707963250000001</v>
      </c>
      <c r="O259">
        <f t="shared" si="167"/>
        <v>72.049942614821632</v>
      </c>
      <c r="P259">
        <f t="shared" si="168"/>
        <v>1.5569166195787525</v>
      </c>
      <c r="Q259">
        <f t="shared" si="169"/>
        <v>40.621322663983698</v>
      </c>
      <c r="R259">
        <f t="shared" si="170"/>
        <v>1.5461762266493164</v>
      </c>
      <c r="S259">
        <f t="shared" si="171"/>
        <v>0.37940163369407626</v>
      </c>
      <c r="T259">
        <f t="shared" si="172"/>
        <v>-1.1816468363750094</v>
      </c>
      <c r="U259">
        <f t="shared" si="173"/>
        <v>0.99185489897226276</v>
      </c>
      <c r="V259">
        <f t="shared" si="174"/>
        <v>-0.12771986704450486</v>
      </c>
      <c r="X259">
        <f t="shared" si="192"/>
        <v>-26.213133839758719</v>
      </c>
      <c r="Y259">
        <f t="shared" si="175"/>
        <v>-157.17736285127708</v>
      </c>
      <c r="Z259">
        <f t="shared" si="193"/>
        <v>22.822637148722919</v>
      </c>
      <c r="AC259">
        <v>1</v>
      </c>
      <c r="AD259">
        <f t="shared" si="176"/>
        <v>72.043002649800002</v>
      </c>
      <c r="AE259">
        <f t="shared" si="177"/>
        <v>-1.0184839542384399E-3</v>
      </c>
      <c r="AF259">
        <f t="shared" si="178"/>
        <v>7.9309506449249997E-3</v>
      </c>
      <c r="AG259">
        <f t="shared" si="194"/>
        <v>8920.4755928020513</v>
      </c>
      <c r="AH259">
        <f t="shared" si="195"/>
        <v>-1271.645948509102</v>
      </c>
      <c r="AJ259">
        <f t="shared" si="179"/>
        <v>18000</v>
      </c>
      <c r="AK259">
        <f t="shared" si="180"/>
        <v>43895.903302125</v>
      </c>
      <c r="AL259">
        <v>1</v>
      </c>
      <c r="AM259">
        <f t="shared" si="181"/>
        <v>40.609011992062499</v>
      </c>
      <c r="AN259">
        <f t="shared" si="196"/>
        <v>1091.1933527661315</v>
      </c>
      <c r="AO259">
        <f t="shared" si="197"/>
        <v>-416.38064601371963</v>
      </c>
      <c r="AQ259">
        <f t="shared" si="182"/>
        <v>4.9382472185322539E-2</v>
      </c>
      <c r="AR259">
        <f t="shared" si="183"/>
        <v>-22.222112483395144</v>
      </c>
      <c r="AT259">
        <f t="shared" si="209"/>
        <v>-27818.144168981577</v>
      </c>
      <c r="AU259">
        <f t="shared" si="210"/>
        <v>-198294.60904931001</v>
      </c>
      <c r="AV259">
        <f t="shared" si="198"/>
        <v>-1.7101736824912914</v>
      </c>
      <c r="AW259">
        <f t="shared" si="199"/>
        <v>3561.2556990565608</v>
      </c>
      <c r="AX259">
        <f t="shared" si="200"/>
        <v>-27480.70141840573</v>
      </c>
      <c r="AY259">
        <f t="shared" si="208"/>
        <v>-1.4419233990265727</v>
      </c>
      <c r="BA259">
        <f t="shared" si="184"/>
        <v>7.2260119649591346</v>
      </c>
      <c r="BB259">
        <f t="shared" si="201"/>
        <v>17.177973526902527</v>
      </c>
      <c r="BC259">
        <f t="shared" si="202"/>
        <v>-0.26825028346471869</v>
      </c>
      <c r="BD259">
        <f t="shared" si="185"/>
        <v>-195.3696091132787</v>
      </c>
      <c r="BF259">
        <f t="shared" si="186"/>
        <v>-26.78190604400325</v>
      </c>
      <c r="BG259">
        <f t="shared" si="187"/>
        <v>-185.3199096672015</v>
      </c>
      <c r="BH259">
        <f t="shared" si="203"/>
        <v>-5.3199096672015003</v>
      </c>
      <c r="BI259">
        <f t="shared" si="204"/>
        <v>-5.3199096672015003</v>
      </c>
      <c r="BJ259">
        <f t="shared" si="188"/>
        <v>0</v>
      </c>
      <c r="BK259">
        <f t="shared" si="205"/>
        <v>0</v>
      </c>
      <c r="BM259">
        <f t="shared" si="206"/>
        <v>-43.95987957090577</v>
      </c>
      <c r="BN259">
        <f t="shared" si="189"/>
        <v>-169.95030055392283</v>
      </c>
      <c r="BQ259" s="56">
        <f t="shared" si="207"/>
        <v>34.079934327187665</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1.0149251594701791</v>
      </c>
      <c r="D260">
        <f t="shared" si="160"/>
        <v>0.17170823948355768</v>
      </c>
      <c r="F260">
        <f t="shared" si="161"/>
        <v>3.9870859470740187E-4</v>
      </c>
      <c r="G260">
        <f t="shared" si="162"/>
        <v>7.1942613643670465E-3</v>
      </c>
      <c r="H260">
        <f t="shared" si="163"/>
        <v>-3.134398388635633</v>
      </c>
      <c r="J260">
        <f t="shared" si="164"/>
        <v>15</v>
      </c>
      <c r="M260">
        <f t="shared" si="165"/>
        <v>6.8526244229919139E-3</v>
      </c>
      <c r="N260">
        <f t="shared" si="166"/>
        <v>-1.5707963250000001</v>
      </c>
      <c r="O260">
        <f t="shared" si="167"/>
        <v>73.650747374518374</v>
      </c>
      <c r="P260">
        <f t="shared" si="168"/>
        <v>1.5572183148482728</v>
      </c>
      <c r="Q260">
        <f t="shared" si="169"/>
        <v>41.523477607874753</v>
      </c>
      <c r="R260">
        <f t="shared" si="170"/>
        <v>1.5467112369593741</v>
      </c>
      <c r="S260">
        <f t="shared" si="171"/>
        <v>0.37230794298187031</v>
      </c>
      <c r="T260">
        <f t="shared" si="172"/>
        <v>-1.189301827852278</v>
      </c>
      <c r="U260">
        <f t="shared" si="173"/>
        <v>0.99149352964211646</v>
      </c>
      <c r="V260">
        <f t="shared" si="174"/>
        <v>-0.1305263023000201</v>
      </c>
      <c r="X260">
        <f t="shared" si="192"/>
        <v>-26.56598263918589</v>
      </c>
      <c r="Y260">
        <f t="shared" si="175"/>
        <v>-157.52815994441889</v>
      </c>
      <c r="Z260">
        <f t="shared" si="193"/>
        <v>22.471840055581112</v>
      </c>
      <c r="AC260">
        <v>1</v>
      </c>
      <c r="AD260">
        <f t="shared" si="176"/>
        <v>73.643958264240013</v>
      </c>
      <c r="AE260">
        <f t="shared" si="177"/>
        <v>-1.0642528627992785E-3</v>
      </c>
      <c r="AF260">
        <f t="shared" si="178"/>
        <v>8.1071939925900002E-3</v>
      </c>
      <c r="AG260">
        <f t="shared" si="194"/>
        <v>8913.9766602319887</v>
      </c>
      <c r="AH260">
        <f t="shared" si="195"/>
        <v>-1293.5086034900291</v>
      </c>
      <c r="AJ260">
        <f t="shared" si="179"/>
        <v>18000</v>
      </c>
      <c r="AK260">
        <f t="shared" si="180"/>
        <v>44871.367819950006</v>
      </c>
      <c r="AL260">
        <v>1</v>
      </c>
      <c r="AM260">
        <f t="shared" si="181"/>
        <v>41.511434480775002</v>
      </c>
      <c r="AN260">
        <f t="shared" si="196"/>
        <v>1090.7526539484618</v>
      </c>
      <c r="AO260">
        <f t="shared" si="197"/>
        <v>-407.33950916301478</v>
      </c>
      <c r="AQ260">
        <f t="shared" si="182"/>
        <v>4.7258755865993068E-2</v>
      </c>
      <c r="AR260">
        <f t="shared" si="183"/>
        <v>-21.739027698356814</v>
      </c>
      <c r="AT260">
        <f t="shared" si="209"/>
        <v>-27698.35591255152</v>
      </c>
      <c r="AU260">
        <f t="shared" si="210"/>
        <v>-193842.31512659226</v>
      </c>
      <c r="AV260">
        <f t="shared" si="198"/>
        <v>-1.7127267314226162</v>
      </c>
      <c r="AW260">
        <f t="shared" si="199"/>
        <v>3947.1537302946654</v>
      </c>
      <c r="AX260">
        <f t="shared" si="200"/>
        <v>-26937.571816508451</v>
      </c>
      <c r="AY260">
        <f t="shared" si="208"/>
        <v>-1.4253020525876874</v>
      </c>
      <c r="BA260">
        <f t="shared" si="184"/>
        <v>7.1922730198843556</v>
      </c>
      <c r="BB260">
        <f t="shared" si="201"/>
        <v>17.137323298582171</v>
      </c>
      <c r="BC260">
        <f t="shared" si="202"/>
        <v>-0.28742467883492884</v>
      </c>
      <c r="BD260">
        <f t="shared" si="185"/>
        <v>-196.46822104396227</v>
      </c>
      <c r="BF260">
        <f t="shared" si="186"/>
        <v>-27.199059197306887</v>
      </c>
      <c r="BG260">
        <f t="shared" si="187"/>
        <v>-186.2178627893278</v>
      </c>
      <c r="BH260">
        <f t="shared" si="203"/>
        <v>-6.2178627893277962</v>
      </c>
      <c r="BI260">
        <f t="shared" si="204"/>
        <v>-6.2178627893277962</v>
      </c>
      <c r="BJ260">
        <f t="shared" si="188"/>
        <v>0</v>
      </c>
      <c r="BK260">
        <f t="shared" si="205"/>
        <v>0</v>
      </c>
      <c r="BM260">
        <f t="shared" si="206"/>
        <v>-44.336382495889062</v>
      </c>
      <c r="BN260">
        <f t="shared" si="189"/>
        <v>-169.74964174536555</v>
      </c>
      <c r="BQ260" s="56">
        <f t="shared" si="207"/>
        <v>34.039284098867306</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1.015576100912158</v>
      </c>
      <c r="D261">
        <f t="shared" si="160"/>
        <v>0.17536575010242117</v>
      </c>
      <c r="F261">
        <f t="shared" si="161"/>
        <v>3.8191673208013034E-4</v>
      </c>
      <c r="G261">
        <f t="shared" si="162"/>
        <v>7.0410782031139745E-3</v>
      </c>
      <c r="H261">
        <f t="shared" si="163"/>
        <v>-3.1345515717968864</v>
      </c>
      <c r="J261">
        <f t="shared" si="164"/>
        <v>15</v>
      </c>
      <c r="M261">
        <f t="shared" si="165"/>
        <v>6.7068239033537865E-3</v>
      </c>
      <c r="N261">
        <f t="shared" si="166"/>
        <v>-1.5707963250000001</v>
      </c>
      <c r="O261">
        <f t="shared" si="167"/>
        <v>75.251558552696906</v>
      </c>
      <c r="P261">
        <f t="shared" si="168"/>
        <v>1.557507174338318</v>
      </c>
      <c r="Q261">
        <f t="shared" si="169"/>
        <v>42.42564393180313</v>
      </c>
      <c r="R261">
        <f t="shared" si="170"/>
        <v>1.5472234938005909</v>
      </c>
      <c r="S261">
        <f t="shared" si="171"/>
        <v>0.36545439600173663</v>
      </c>
      <c r="T261">
        <f t="shared" si="172"/>
        <v>-1.1966754078961299</v>
      </c>
      <c r="U261">
        <f t="shared" si="173"/>
        <v>0.9911246259235732</v>
      </c>
      <c r="V261">
        <f t="shared" si="174"/>
        <v>-0.13333067125591153</v>
      </c>
      <c r="X261">
        <f t="shared" si="192"/>
        <v>-26.912105609448247</v>
      </c>
      <c r="Y261">
        <f t="shared" si="175"/>
        <v>-157.86462970855482</v>
      </c>
      <c r="Z261">
        <f t="shared" si="193"/>
        <v>22.135370291445184</v>
      </c>
      <c r="AC261">
        <v>1</v>
      </c>
      <c r="AD261">
        <f t="shared" si="176"/>
        <v>75.244913878680009</v>
      </c>
      <c r="AE261">
        <f t="shared" si="177"/>
        <v>-1.111027681438377E-3</v>
      </c>
      <c r="AF261">
        <f t="shared" si="178"/>
        <v>8.2834373402549989E-3</v>
      </c>
      <c r="AG261">
        <f t="shared" si="194"/>
        <v>8907.3446706456507</v>
      </c>
      <c r="AH261">
        <f t="shared" si="195"/>
        <v>-1315.4329597264132</v>
      </c>
      <c r="AJ261">
        <f t="shared" si="179"/>
        <v>18000</v>
      </c>
      <c r="AK261">
        <f t="shared" si="180"/>
        <v>45846.832337775006</v>
      </c>
      <c r="AL261">
        <v>1</v>
      </c>
      <c r="AM261">
        <f t="shared" si="181"/>
        <v>42.413856969487505</v>
      </c>
      <c r="AN261">
        <f t="shared" si="196"/>
        <v>1090.3397636516981</v>
      </c>
      <c r="AO261">
        <f t="shared" si="197"/>
        <v>-398.682445892933</v>
      </c>
      <c r="AQ261">
        <f t="shared" si="182"/>
        <v>4.526914771775592E-2</v>
      </c>
      <c r="AR261">
        <f t="shared" si="183"/>
        <v>-21.276499427345282</v>
      </c>
      <c r="AT261">
        <f t="shared" si="209"/>
        <v>-27584.580712661718</v>
      </c>
      <c r="AU261">
        <f t="shared" si="210"/>
        <v>-189576.66231312591</v>
      </c>
      <c r="AV261">
        <f t="shared" si="198"/>
        <v>-1.7152884941435023</v>
      </c>
      <c r="AW261">
        <f t="shared" si="199"/>
        <v>4307.9934258179774</v>
      </c>
      <c r="AX261">
        <f t="shared" si="200"/>
        <v>-26419.493758705026</v>
      </c>
      <c r="AY261">
        <f t="shared" si="208"/>
        <v>-1.4091577431071278</v>
      </c>
      <c r="BA261">
        <f t="shared" si="184"/>
        <v>7.1566792105097221</v>
      </c>
      <c r="BB261">
        <f t="shared" si="201"/>
        <v>17.094231018506051</v>
      </c>
      <c r="BC261">
        <f t="shared" si="202"/>
        <v>-0.30613075103637444</v>
      </c>
      <c r="BD261">
        <f t="shared" si="185"/>
        <v>-197.54000003359678</v>
      </c>
      <c r="BF261">
        <f t="shared" si="186"/>
        <v>-27.610320643374948</v>
      </c>
      <c r="BG261">
        <f t="shared" si="187"/>
        <v>-187.08885860537998</v>
      </c>
      <c r="BH261">
        <f t="shared" si="203"/>
        <v>-7.0888586053799827</v>
      </c>
      <c r="BI261">
        <f t="shared" si="204"/>
        <v>-7.0888586053799827</v>
      </c>
      <c r="BJ261">
        <f t="shared" si="188"/>
        <v>0</v>
      </c>
      <c r="BK261">
        <f t="shared" si="205"/>
        <v>0</v>
      </c>
      <c r="BM261">
        <f t="shared" si="206"/>
        <v>-44.704551661880998</v>
      </c>
      <c r="BN261">
        <f t="shared" si="189"/>
        <v>-169.54885857178323</v>
      </c>
      <c r="BQ261" s="56">
        <f t="shared" si="207"/>
        <v>33.996191818791189</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1.01624061059521</v>
      </c>
      <c r="D262">
        <f t="shared" si="160"/>
        <v>0.17901852631309356</v>
      </c>
      <c r="F262">
        <f t="shared" si="161"/>
        <v>3.6616387170372339E-4</v>
      </c>
      <c r="G262">
        <f t="shared" si="162"/>
        <v>6.8942845664368606E-3</v>
      </c>
      <c r="H262">
        <f t="shared" si="163"/>
        <v>-3.1346983654335632</v>
      </c>
      <c r="J262">
        <f t="shared" si="164"/>
        <v>15</v>
      </c>
      <c r="M262">
        <f t="shared" si="165"/>
        <v>6.5670984053672497E-3</v>
      </c>
      <c r="N262">
        <f t="shared" si="166"/>
        <v>-1.5707963250000001</v>
      </c>
      <c r="O262">
        <f t="shared" si="167"/>
        <v>76.852375748272294</v>
      </c>
      <c r="P262">
        <f t="shared" si="168"/>
        <v>1.5577840000980523</v>
      </c>
      <c r="Q262">
        <f t="shared" si="169"/>
        <v>43.327820924907812</v>
      </c>
      <c r="R262">
        <f t="shared" si="170"/>
        <v>1.5477144182215707</v>
      </c>
      <c r="S262">
        <f t="shared" si="171"/>
        <v>0.35883014834726429</v>
      </c>
      <c r="T262">
        <f t="shared" si="172"/>
        <v>-1.2037820548704108</v>
      </c>
      <c r="U262">
        <f t="shared" si="173"/>
        <v>0.99074821362073917</v>
      </c>
      <c r="V262">
        <f t="shared" si="174"/>
        <v>-0.13613293213290648</v>
      </c>
      <c r="X262">
        <f t="shared" si="192"/>
        <v>-27.251736231017457</v>
      </c>
      <c r="Y262">
        <f t="shared" si="175"/>
        <v>-158.18750145877425</v>
      </c>
      <c r="Z262">
        <f t="shared" si="193"/>
        <v>21.81249854122575</v>
      </c>
      <c r="AC262">
        <v>1</v>
      </c>
      <c r="AD262">
        <f t="shared" si="176"/>
        <v>76.845869493120006</v>
      </c>
      <c r="AE262">
        <f t="shared" si="177"/>
        <v>-1.1588084101557359E-3</v>
      </c>
      <c r="AF262">
        <f t="shared" si="178"/>
        <v>8.4596806879199994E-3</v>
      </c>
      <c r="AG262">
        <f t="shared" si="194"/>
        <v>8900.5802388936736</v>
      </c>
      <c r="AH262">
        <f t="shared" si="195"/>
        <v>-1337.4106722789029</v>
      </c>
      <c r="AJ262">
        <f t="shared" si="179"/>
        <v>18000</v>
      </c>
      <c r="AK262">
        <f t="shared" si="180"/>
        <v>46822.296855600005</v>
      </c>
      <c r="AL262">
        <v>1</v>
      </c>
      <c r="AM262">
        <f t="shared" si="181"/>
        <v>43.3162794582</v>
      </c>
      <c r="AN262">
        <f t="shared" si="196"/>
        <v>1089.9523908939207</v>
      </c>
      <c r="AO262">
        <f t="shared" si="197"/>
        <v>-390.38550449431358</v>
      </c>
      <c r="AQ262">
        <f t="shared" si="182"/>
        <v>4.3402589398483515E-2</v>
      </c>
      <c r="AR262">
        <f t="shared" si="183"/>
        <v>-20.833242911272087</v>
      </c>
      <c r="AT262">
        <f t="shared" si="209"/>
        <v>-27476.293178197131</v>
      </c>
      <c r="AU262">
        <f t="shared" si="210"/>
        <v>-185485.99725440613</v>
      </c>
      <c r="AV262">
        <f t="shared" si="198"/>
        <v>-1.7178582553053878</v>
      </c>
      <c r="AW262">
        <f t="shared" si="199"/>
        <v>4645.8254790900446</v>
      </c>
      <c r="AX262">
        <f t="shared" si="200"/>
        <v>-25924.843763833771</v>
      </c>
      <c r="AY262">
        <f t="shared" si="208"/>
        <v>-1.3934748964690393</v>
      </c>
      <c r="BA262">
        <f t="shared" si="184"/>
        <v>7.1194177439595654</v>
      </c>
      <c r="BB262">
        <f t="shared" si="201"/>
        <v>17.048889533058627</v>
      </c>
      <c r="BC262">
        <f t="shared" si="202"/>
        <v>-0.3243833588363485</v>
      </c>
      <c r="BD262">
        <f t="shared" si="185"/>
        <v>-198.58579742683787</v>
      </c>
      <c r="BF262">
        <f t="shared" si="186"/>
        <v>-28.015844534621319</v>
      </c>
      <c r="BG262">
        <f t="shared" si="187"/>
        <v>-187.93377799385519</v>
      </c>
      <c r="BH262">
        <f t="shared" si="203"/>
        <v>-7.9337779938551876</v>
      </c>
      <c r="BI262">
        <f t="shared" si="204"/>
        <v>-7.9337779938551876</v>
      </c>
      <c r="BJ262">
        <f t="shared" si="188"/>
        <v>0</v>
      </c>
      <c r="BK262">
        <f t="shared" si="205"/>
        <v>0</v>
      </c>
      <c r="BM262">
        <f t="shared" si="206"/>
        <v>-45.06473406767995</v>
      </c>
      <c r="BN262">
        <f t="shared" si="189"/>
        <v>-169.34798056701734</v>
      </c>
      <c r="BQ262" s="56">
        <f t="shared" si="207"/>
        <v>33.950850333343766</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1.0169186619206665</v>
      </c>
      <c r="D263">
        <f t="shared" si="160"/>
        <v>0.18266648001743857</v>
      </c>
      <c r="F263">
        <f t="shared" si="161"/>
        <v>3.5136602143882899E-4</v>
      </c>
      <c r="G263">
        <f t="shared" si="162"/>
        <v>6.7534887131191343E-3</v>
      </c>
      <c r="H263">
        <f t="shared" si="163"/>
        <v>-3.1348391612868811</v>
      </c>
      <c r="J263">
        <f t="shared" si="164"/>
        <v>15</v>
      </c>
      <c r="M263">
        <f t="shared" si="165"/>
        <v>6.4330759889311842E-3</v>
      </c>
      <c r="N263">
        <f t="shared" si="166"/>
        <v>-1.5707963250000001</v>
      </c>
      <c r="O263">
        <f t="shared" si="167"/>
        <v>78.453198592894267</v>
      </c>
      <c r="P263">
        <f t="shared" si="168"/>
        <v>1.5580495287217402</v>
      </c>
      <c r="Q263">
        <f t="shared" si="169"/>
        <v>44.230007934318571</v>
      </c>
      <c r="R263">
        <f t="shared" si="170"/>
        <v>1.5481853153700855</v>
      </c>
      <c r="S263">
        <f t="shared" si="171"/>
        <v>0.35242490915745711</v>
      </c>
      <c r="T263">
        <f t="shared" si="172"/>
        <v>-1.2106353256621645</v>
      </c>
      <c r="U263">
        <f t="shared" si="173"/>
        <v>0.99036431900978728</v>
      </c>
      <c r="V263">
        <f t="shared" si="174"/>
        <v>-0.13893304334694909</v>
      </c>
      <c r="X263">
        <f t="shared" si="192"/>
        <v>-27.585096548705344</v>
      </c>
      <c r="Y263">
        <f t="shared" si="175"/>
        <v>-158.49746007446618</v>
      </c>
      <c r="Z263">
        <f t="shared" si="193"/>
        <v>21.502539925533824</v>
      </c>
      <c r="AC263">
        <v>1</v>
      </c>
      <c r="AD263">
        <f t="shared" si="176"/>
        <v>78.446825107560016</v>
      </c>
      <c r="AE263">
        <f t="shared" si="177"/>
        <v>-1.2075950489513552E-3</v>
      </c>
      <c r="AF263">
        <f t="shared" si="178"/>
        <v>8.6359240355849999E-3</v>
      </c>
      <c r="AG263">
        <f t="shared" si="194"/>
        <v>8893.6839906749883</v>
      </c>
      <c r="AH263">
        <f t="shared" si="195"/>
        <v>-1359.4339998477976</v>
      </c>
      <c r="AJ263">
        <f t="shared" si="179"/>
        <v>18000</v>
      </c>
      <c r="AK263">
        <f t="shared" si="180"/>
        <v>47797.761373425004</v>
      </c>
      <c r="AL263">
        <v>1</v>
      </c>
      <c r="AM263">
        <f t="shared" si="181"/>
        <v>44.218701946912503</v>
      </c>
      <c r="AN263">
        <f t="shared" si="196"/>
        <v>1089.5884758114651</v>
      </c>
      <c r="AO263">
        <f t="shared" si="197"/>
        <v>-382.42668327285162</v>
      </c>
      <c r="AQ263">
        <f t="shared" si="182"/>
        <v>4.164913932053594E-2</v>
      </c>
      <c r="AR263">
        <f t="shared" si="183"/>
        <v>-20.40807826706261</v>
      </c>
      <c r="AT263">
        <f t="shared" si="209"/>
        <v>-27373.021184199391</v>
      </c>
      <c r="AU263">
        <f t="shared" si="210"/>
        <v>-181559.61822027361</v>
      </c>
      <c r="AV263">
        <f t="shared" si="198"/>
        <v>-1.720435354721751</v>
      </c>
      <c r="AW263">
        <f t="shared" si="199"/>
        <v>4962.4938242838944</v>
      </c>
      <c r="AX263">
        <f t="shared" si="200"/>
        <v>-25452.135906714775</v>
      </c>
      <c r="AY263">
        <f t="shared" si="208"/>
        <v>-1.3782385104270394</v>
      </c>
      <c r="BA263">
        <f t="shared" si="184"/>
        <v>7.0806619075257062</v>
      </c>
      <c r="BB263">
        <f t="shared" si="201"/>
        <v>17.001477157607155</v>
      </c>
      <c r="BC263">
        <f t="shared" si="202"/>
        <v>-0.34219684429471164</v>
      </c>
      <c r="BD263">
        <f t="shared" si="185"/>
        <v>-199.60643496318599</v>
      </c>
      <c r="BF263">
        <f t="shared" si="186"/>
        <v>-28.415778092552351</v>
      </c>
      <c r="BG263">
        <f t="shared" si="187"/>
        <v>-188.75347018702368</v>
      </c>
      <c r="BH263">
        <f t="shared" si="203"/>
        <v>-8.7534701870236802</v>
      </c>
      <c r="BI263">
        <f t="shared" si="204"/>
        <v>-8.7534701870236802</v>
      </c>
      <c r="BJ263">
        <f t="shared" si="188"/>
        <v>0</v>
      </c>
      <c r="BK263">
        <f t="shared" si="205"/>
        <v>0</v>
      </c>
      <c r="BM263">
        <f t="shared" si="206"/>
        <v>-45.417255250159499</v>
      </c>
      <c r="BN263">
        <f t="shared" si="189"/>
        <v>-169.14703522383772</v>
      </c>
      <c r="BQ263" s="56">
        <f t="shared" si="207"/>
        <v>33.903437957892287</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1.017610227819435</v>
      </c>
      <c r="D264">
        <f t="shared" si="160"/>
        <v>0.18630952386316749</v>
      </c>
      <c r="F264">
        <f t="shared" si="161"/>
        <v>3.3744750893072411E-4</v>
      </c>
      <c r="G264">
        <f t="shared" si="162"/>
        <v>6.6183302942266512E-3</v>
      </c>
      <c r="H264">
        <f t="shared" si="163"/>
        <v>-3.1349743197057736</v>
      </c>
      <c r="J264">
        <f t="shared" si="164"/>
        <v>15</v>
      </c>
      <c r="M264">
        <f t="shared" si="165"/>
        <v>6.3044144691525601E-3</v>
      </c>
      <c r="N264">
        <f t="shared" si="166"/>
        <v>-1.5707963250000001</v>
      </c>
      <c r="O264">
        <f t="shared" si="167"/>
        <v>80.054026747674584</v>
      </c>
      <c r="P264">
        <f t="shared" si="168"/>
        <v>1.5583044378920821</v>
      </c>
      <c r="Q264">
        <f t="shared" si="169"/>
        <v>45.132204359361346</v>
      </c>
      <c r="R264">
        <f t="shared" si="170"/>
        <v>1.5486373860711609</v>
      </c>
      <c r="S264">
        <f t="shared" si="171"/>
        <v>0.34622891555333285</v>
      </c>
      <c r="T264">
        <f t="shared" si="172"/>
        <v>-1.2172479228574886</v>
      </c>
      <c r="U264">
        <f t="shared" si="173"/>
        <v>0.98997296883399011</v>
      </c>
      <c r="V264">
        <f t="shared" si="174"/>
        <v>-0.14173096351259221</v>
      </c>
      <c r="X264">
        <f t="shared" si="192"/>
        <v>-27.912397884526712</v>
      </c>
      <c r="Y264">
        <f t="shared" si="175"/>
        <v>-158.79514900981823</v>
      </c>
      <c r="Z264">
        <f t="shared" si="193"/>
        <v>21.204850990181768</v>
      </c>
      <c r="AC264">
        <v>1</v>
      </c>
      <c r="AD264">
        <f t="shared" si="176"/>
        <v>80.047780722000013</v>
      </c>
      <c r="AE264">
        <f t="shared" si="177"/>
        <v>-1.2573875978252346E-3</v>
      </c>
      <c r="AF264">
        <f t="shared" si="178"/>
        <v>8.8121673832500004E-3</v>
      </c>
      <c r="AG264">
        <f t="shared" si="194"/>
        <v>8886.6565623958322</v>
      </c>
      <c r="AH264">
        <f t="shared" si="195"/>
        <v>-1381.495745397302</v>
      </c>
      <c r="AJ264">
        <f t="shared" si="179"/>
        <v>18000</v>
      </c>
      <c r="AK264">
        <f t="shared" si="180"/>
        <v>48773.225891250004</v>
      </c>
      <c r="AL264">
        <v>1</v>
      </c>
      <c r="AM264">
        <f t="shared" si="181"/>
        <v>45.121124435625006</v>
      </c>
      <c r="AN264">
        <f t="shared" si="196"/>
        <v>1089.2461622388319</v>
      </c>
      <c r="AO264">
        <f t="shared" si="197"/>
        <v>-374.78573615531229</v>
      </c>
      <c r="AQ264">
        <f t="shared" si="182"/>
        <v>3.9999840000639997E-2</v>
      </c>
      <c r="AR264">
        <f t="shared" si="183"/>
        <v>-19.99992000032</v>
      </c>
      <c r="AT264">
        <f t="shared" si="209"/>
        <v>-27274.339548092015</v>
      </c>
      <c r="AU264">
        <f t="shared" si="210"/>
        <v>-177787.67992701282</v>
      </c>
      <c r="AV264">
        <f t="shared" si="198"/>
        <v>-1.7230191818769633</v>
      </c>
      <c r="AW264">
        <f t="shared" si="199"/>
        <v>5259.6601648044316</v>
      </c>
      <c r="AX264">
        <f t="shared" si="200"/>
        <v>-25000.007467593139</v>
      </c>
      <c r="AY264">
        <f t="shared" si="208"/>
        <v>-1.3634341357235202</v>
      </c>
      <c r="BA264">
        <f t="shared" si="184"/>
        <v>7.0405720289950207</v>
      </c>
      <c r="BB264">
        <f t="shared" si="201"/>
        <v>16.952158918477561</v>
      </c>
      <c r="BC264">
        <f t="shared" si="202"/>
        <v>-0.35958504615344311</v>
      </c>
      <c r="BD264">
        <f t="shared" si="185"/>
        <v>-200.60270554415123</v>
      </c>
      <c r="BF264">
        <f t="shared" si="186"/>
        <v>-28.810262103821316</v>
      </c>
      <c r="BG264">
        <f t="shared" si="187"/>
        <v>-189.54875373778606</v>
      </c>
      <c r="BH264">
        <f t="shared" si="203"/>
        <v>-9.5487537377860576</v>
      </c>
      <c r="BI264">
        <f t="shared" si="204"/>
        <v>-9.5487537377860576</v>
      </c>
      <c r="BJ264">
        <f t="shared" si="188"/>
        <v>0</v>
      </c>
      <c r="BK264">
        <f t="shared" si="205"/>
        <v>0</v>
      </c>
      <c r="BM264">
        <f t="shared" si="206"/>
        <v>-45.762421022298881</v>
      </c>
      <c r="BN264">
        <f t="shared" si="189"/>
        <v>-168.94604819363485</v>
      </c>
      <c r="BQ264" s="56">
        <f t="shared" si="207"/>
        <v>33.854119718762696</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1.0183152807571614</v>
      </c>
      <c r="D265">
        <f t="shared" ref="D265:D328" si="213">ATAN(A265/Fesr)</f>
        <v>0.18994757125424647</v>
      </c>
      <c r="F265">
        <f t="shared" ref="F265:F328" si="214">(Ro/(Ro+Rdcr))/SQRT((A265/(Q*Fo))^2+(1-(A265^2/Fo^2))^2)</f>
        <v>3.2434001182158115E-4</v>
      </c>
      <c r="G265">
        <f t="shared" ref="G265:G328" si="215">-ATAN(A265*Fo/(Q*(Fo^2-A265^2)))</f>
        <v>6.4884772693779959E-3</v>
      </c>
      <c r="H265">
        <f t="shared" ref="H265:H328" si="216">IF(G265&gt;0,G265-Pi,G265)</f>
        <v>-3.1351041727306224</v>
      </c>
      <c r="J265">
        <f t="shared" ref="J265:J328" si="217">Vin/Vramp</f>
        <v>15</v>
      </c>
      <c r="M265">
        <f t="shared" ref="M265:M328" si="218">1/(2*Pi*_Rfb1*(Cc1ea_u+Cc2ea_u)*A265)</f>
        <v>6.1807984991691768E-3</v>
      </c>
      <c r="N265">
        <f t="shared" ref="N265:N328" si="219">-Pi/2</f>
        <v>-1.5707963250000001</v>
      </c>
      <c r="O265">
        <f t="shared" ref="O265:O328" si="220">SQRT(1+(A265/Fz1_u)^2)</f>
        <v>81.654859900299257</v>
      </c>
      <c r="P265">
        <f t="shared" ref="P265:P328" si="221">ATAN2(Fz1_u,A265)</f>
        <v>1.558549352154035</v>
      </c>
      <c r="Q265">
        <f t="shared" ref="Q265:Q328" si="222">SQRT(1+(A265/Fz2_u)^2)</f>
        <v>46.034409646444864</v>
      </c>
      <c r="R265">
        <f t="shared" ref="R265:R328" si="223">ATAN2(Fz2_u,A265)</f>
        <v>1.5490717370446316</v>
      </c>
      <c r="S265">
        <f t="shared" ref="S265:S328" si="224">1/SQRT(1+(A265/Fp1_u)^2)</f>
        <v>0.34023290717622767</v>
      </c>
      <c r="T265">
        <f t="shared" ref="T265:T328" si="225">-ATAN2(Fp1_u,A265)</f>
        <v>-1.2236317566741692</v>
      </c>
      <c r="U265">
        <f t="shared" ref="U265:U328" si="226">1/SQRT(1+(A265/Fp2_u)^2)</f>
        <v>0.98957419029868121</v>
      </c>
      <c r="V265">
        <f t="shared" ref="V265:V328" si="227">-ATAN2(Fp2_u,A265)</f>
        <v>-0.14452665144634477</v>
      </c>
      <c r="X265">
        <f t="shared" si="192"/>
        <v>-28.233841495923979</v>
      </c>
      <c r="Y265">
        <f t="shared" ref="Y265:Y328" si="228">(180/Pi)*(D265+H265+N265+P265+R265+T265+V265)</f>
        <v>-159.08117310233717</v>
      </c>
      <c r="Z265">
        <f t="shared" si="193"/>
        <v>20.918826897662825</v>
      </c>
      <c r="AC265">
        <v>1</v>
      </c>
      <c r="AD265">
        <f t="shared" ref="AD265:AD328" si="229">Rcea1_u*Cc1ea_u*A265*2*Pi</f>
        <v>81.64873633644001</v>
      </c>
      <c r="AE265">
        <f t="shared" ref="AE265:AE328" si="230">-Rcea1_u*Cc1ea_u*Cc2ea_u*(A265*2*Pi)^2</f>
        <v>-1.3081860567773738E-3</v>
      </c>
      <c r="AF265">
        <f t="shared" ref="AF265:AF328" si="231">(Cc2ea_u+Cc1ea_u)*A265*2*Pi</f>
        <v>8.9884107309149992E-3</v>
      </c>
      <c r="AG265">
        <f t="shared" si="194"/>
        <v>8879.4986010267967</v>
      </c>
      <c r="AH265">
        <f t="shared" si="195"/>
        <v>-1403.5892037783158</v>
      </c>
      <c r="AJ265">
        <f t="shared" ref="AJ265:AJ328" si="232">_Rfb1</f>
        <v>18000</v>
      </c>
      <c r="AK265">
        <f t="shared" ref="AK265:AK328" si="233">_Rfb1*Rcea2_u*Cc3ea_u*A265*2*Pi</f>
        <v>49748.690409075003</v>
      </c>
      <c r="AL265">
        <v>1</v>
      </c>
      <c r="AM265">
        <f t="shared" ref="AM265:AM328" si="234">(_Rfb1+Rcea2_u)*Cc3ea_u*A265*2*Pi</f>
        <v>46.023546924337509</v>
      </c>
      <c r="AN265">
        <f t="shared" si="196"/>
        <v>1088.9237740096487</v>
      </c>
      <c r="AO265">
        <f t="shared" si="197"/>
        <v>-367.44400108475077</v>
      </c>
      <c r="AQ265">
        <f t="shared" ref="AQ265:AQ328" si="235">Eadcg/(1+(Eadcg*A265/GBP)^2)</f>
        <v>3.8446603434819551E-2</v>
      </c>
      <c r="AR265">
        <f t="shared" ref="AR265:AR328" si="236">-(A265*Eadcg*Eadcg/GBP)/(1+(Eadcg*A265/GBP)^2)</f>
        <v>-19.607767751757972</v>
      </c>
      <c r="AT265">
        <f t="shared" si="209"/>
        <v>-27179.864565146396</v>
      </c>
      <c r="AU265">
        <f t="shared" si="210"/>
        <v>-174161.1095584963</v>
      </c>
      <c r="AV265">
        <f t="shared" si="198"/>
        <v>-1.7256091710812314</v>
      </c>
      <c r="AW265">
        <f t="shared" si="199"/>
        <v>5538.8251735986332</v>
      </c>
      <c r="AX265">
        <f t="shared" si="200"/>
        <v>-24567.206349226974</v>
      </c>
      <c r="AY265">
        <f t="shared" si="208"/>
        <v>-1.3490478569232565</v>
      </c>
      <c r="BA265">
        <f t="shared" ref="BA265:BA328" si="237">SQRT(AT265^2+AU265^2)/SQRT(AW265^2+AX265^2)</f>
        <v>6.9992963769077017</v>
      </c>
      <c r="BB265">
        <f t="shared" si="201"/>
        <v>16.901087671755374</v>
      </c>
      <c r="BC265">
        <f t="shared" si="202"/>
        <v>-0.37656131415797489</v>
      </c>
      <c r="BD265">
        <f t="shared" ref="BD265:BD328" si="238">BC265*180/Pi-180</f>
        <v>-201.57537405380532</v>
      </c>
      <c r="BF265">
        <f t="shared" ref="BF265:BF328" si="239">20*LOG(BA265*J265*F265*C265)</f>
        <v>-29.199431366989597</v>
      </c>
      <c r="BG265">
        <f t="shared" ref="BG265:BG328" si="240">(180/Pi)*(D265+H265+BC265)</f>
        <v>-190.32041751631391</v>
      </c>
      <c r="BH265">
        <f t="shared" si="203"/>
        <v>-10.32041751631391</v>
      </c>
      <c r="BI265">
        <f t="shared" si="204"/>
        <v>-10.32041751631391</v>
      </c>
      <c r="BJ265">
        <f t="shared" ref="BJ265:BJ328" si="241">SUM((BF266&lt;0)*(BF265&gt;0))*A265</f>
        <v>0</v>
      </c>
      <c r="BK265">
        <f t="shared" si="205"/>
        <v>0</v>
      </c>
      <c r="BM265">
        <f t="shared" si="206"/>
        <v>-46.100519038744977</v>
      </c>
      <c r="BN265">
        <f t="shared" ref="BN265:BN328" si="242">(H265+D265)*180/Pi</f>
        <v>-168.74504346250862</v>
      </c>
      <c r="BQ265" s="56">
        <f t="shared" si="207"/>
        <v>33.803048472040508</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1.0190337927394559</v>
      </c>
      <c r="D266">
        <f t="shared" si="213"/>
        <v>0.19358053636102718</v>
      </c>
      <c r="F266">
        <f t="shared" si="214"/>
        <v>3.1198171734066432E-4</v>
      </c>
      <c r="G266">
        <f t="shared" si="215"/>
        <v>6.3636231796219698E-3</v>
      </c>
      <c r="H266">
        <f t="shared" si="216"/>
        <v>-3.1352290268203782</v>
      </c>
      <c r="J266">
        <f t="shared" si="217"/>
        <v>15</v>
      </c>
      <c r="M266">
        <f t="shared" si="218"/>
        <v>6.0619369895697694E-3</v>
      </c>
      <c r="N266">
        <f t="shared" si="219"/>
        <v>-1.5707963250000001</v>
      </c>
      <c r="O266">
        <f t="shared" si="220"/>
        <v>83.255697762473986</v>
      </c>
      <c r="P266">
        <f t="shared" si="221"/>
        <v>1.5587848480226589</v>
      </c>
      <c r="Q266">
        <f t="shared" si="222"/>
        <v>46.936623284536616</v>
      </c>
      <c r="R266">
        <f t="shared" si="223"/>
        <v>1.5494893899450768</v>
      </c>
      <c r="S266">
        <f t="shared" si="224"/>
        <v>0.33442810111027488</v>
      </c>
      <c r="T266">
        <f t="shared" si="225"/>
        <v>-1.2297980020498318</v>
      </c>
      <c r="U266">
        <f t="shared" si="226"/>
        <v>0.98916801106614383</v>
      </c>
      <c r="V266">
        <f t="shared" si="227"/>
        <v>-0.14732006616997401</v>
      </c>
      <c r="X266">
        <f t="shared" ref="X266:X329" si="244">20*LOG(C266*J266*O266*Q266*F266*M266*S266*U266)</f>
        <v>-28.54961918456911</v>
      </c>
      <c r="Y266">
        <f t="shared" si="228"/>
        <v>-159.35610118901181</v>
      </c>
      <c r="Z266">
        <f t="shared" ref="Z266:Z329" si="245">Y266+180</f>
        <v>20.64389881098819</v>
      </c>
      <c r="AC266">
        <v>1</v>
      </c>
      <c r="AD266">
        <f t="shared" si="229"/>
        <v>83.249691950880006</v>
      </c>
      <c r="AE266">
        <f t="shared" si="230"/>
        <v>-1.3599904258077737E-3</v>
      </c>
      <c r="AF266">
        <f t="shared" si="231"/>
        <v>9.1646540785799997E-3</v>
      </c>
      <c r="AG266">
        <f t="shared" ref="AG266:AG329" si="246">AC266*AE266/(AE266^2+AF266^2)+AD266*AF266/(AE266^2+AF266^2)</f>
        <v>8872.2107639580699</v>
      </c>
      <c r="AH266">
        <f t="shared" ref="AH266:AH329" si="247">AD266*AE266/(AE266^2+AF266^2)-AC266*AF266/(AE266^2+AF266^2)</f>
        <v>-1425.7081154072491</v>
      </c>
      <c r="AJ266">
        <f t="shared" si="232"/>
        <v>18000</v>
      </c>
      <c r="AK266">
        <f t="shared" si="233"/>
        <v>50724.154926900002</v>
      </c>
      <c r="AL266">
        <v>1</v>
      </c>
      <c r="AM266">
        <f t="shared" si="234"/>
        <v>46.925969413049998</v>
      </c>
      <c r="AN266">
        <f t="shared" ref="AN266:AN329" si="248">AJ266*AL266/(AL266^2+AM266^2)+AK266*AM266/(AL266^2+AM266^2)</f>
        <v>1088.6197944126557</v>
      </c>
      <c r="AO266">
        <f t="shared" ref="AO266:AO329" si="249">AK266*AL266/(AL266^2+AM266^2)-AJ266*AM266/(AL266^2+AM266^2)</f>
        <v>-360.38424814905011</v>
      </c>
      <c r="AQ266">
        <f t="shared" si="235"/>
        <v>3.6982111752545295E-2</v>
      </c>
      <c r="AR266">
        <f t="shared" si="236"/>
        <v>-19.230698111323552</v>
      </c>
      <c r="AT266">
        <f t="shared" si="209"/>
        <v>-27089.249272296012</v>
      </c>
      <c r="AU266">
        <f t="shared" si="210"/>
        <v>-170671.53247856346</v>
      </c>
      <c r="AV266">
        <f t="shared" ref="AV266:AV329" si="250">ATAN2(AT266,AU266)</f>
        <v>-1.728204797184683</v>
      </c>
      <c r="AW266">
        <f t="shared" ref="AW266:AW329" si="251">AG266-AH266*AO266/_Rfb2+AG266*AN266/_Rfb2+AN266-AO266*AR266+AQ266*AN266</f>
        <v>5801.3468714467399</v>
      </c>
      <c r="AX266">
        <f t="shared" ref="AX266:AX329" si="252">AH266+AH266*AN266/_Rfb2+AG266*AO266/_Rfb2+AO266+AO266*AQ266+AN266*AR266</f>
        <v>-24152.580011832964</v>
      </c>
      <c r="AY266">
        <f t="shared" si="208"/>
        <v>-1.3350662732043281</v>
      </c>
      <c r="BA266">
        <f t="shared" si="237"/>
        <v>6.9569720032897733</v>
      </c>
      <c r="BB266">
        <f t="shared" ref="BB266:BB329" si="253">20*LOG(BA266)</f>
        <v>16.848405112887569</v>
      </c>
      <c r="BC266">
        <f t="shared" ref="BC266:BC329" si="254">AV266-AY266</f>
        <v>-0.39313852398035487</v>
      </c>
      <c r="BD266">
        <f t="shared" si="238"/>
        <v>-202.52517821381582</v>
      </c>
      <c r="BF266">
        <f t="shared" si="239"/>
        <v>-29.58341509616136</v>
      </c>
      <c r="BG266">
        <f t="shared" si="240"/>
        <v>-191.06922172075588</v>
      </c>
      <c r="BH266">
        <f t="shared" ref="BH266:BH329" si="255">IF(BG266&gt;180,BG266-180,BG266+180)</f>
        <v>-11.069221720755877</v>
      </c>
      <c r="BI266">
        <f t="shared" ref="BI266:BI329" si="256">IF(BH266&gt;180,BH266-360,BH266)</f>
        <v>-11.069221720755877</v>
      </c>
      <c r="BJ266">
        <f t="shared" si="241"/>
        <v>0</v>
      </c>
      <c r="BK266">
        <f t="shared" ref="BK266:BK329" si="257">IF(BJ266&gt;0,BI266,0)</f>
        <v>0</v>
      </c>
      <c r="BM266">
        <f t="shared" ref="BM266:BM329" si="258">20*LOG(J266*F266*C266)</f>
        <v>-46.431820209048936</v>
      </c>
      <c r="BN266">
        <f t="shared" si="242"/>
        <v>-168.54404350694008</v>
      </c>
      <c r="BQ266" s="56">
        <f t="shared" ref="BQ266:BQ329" si="259">20*LOG(BA266*7)</f>
        <v>33.750365913172708</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1.019765735317183</v>
      </c>
      <c r="D267">
        <f t="shared" si="213"/>
        <v>0.19720833413009828</v>
      </c>
      <c r="F267">
        <f t="shared" si="214"/>
        <v>3.0031659191430524E-4</v>
      </c>
      <c r="G267">
        <f t="shared" si="215"/>
        <v>6.2434847297069395E-3</v>
      </c>
      <c r="H267">
        <f t="shared" si="216"/>
        <v>-3.1353491652702932</v>
      </c>
      <c r="J267">
        <f t="shared" si="217"/>
        <v>15</v>
      </c>
      <c r="M267">
        <f t="shared" si="218"/>
        <v>5.9475608199552454E-3</v>
      </c>
      <c r="N267">
        <f t="shared" si="219"/>
        <v>-1.5707963250000001</v>
      </c>
      <c r="O267">
        <f t="shared" si="220"/>
        <v>84.856540067658571</v>
      </c>
      <c r="P267">
        <f t="shared" si="221"/>
        <v>1.559011458512918</v>
      </c>
      <c r="Q267">
        <f t="shared" si="222"/>
        <v>47.838844801150671</v>
      </c>
      <c r="R267">
        <f t="shared" si="223"/>
        <v>1.549891289379473</v>
      </c>
      <c r="S267">
        <f t="shared" si="224"/>
        <v>0.32880616739901536</v>
      </c>
      <c r="T267">
        <f t="shared" si="225"/>
        <v>-1.2357571512617316</v>
      </c>
      <c r="U267">
        <f t="shared" si="226"/>
        <v>0.9887544592504337</v>
      </c>
      <c r="V267">
        <f t="shared" si="227"/>
        <v>-0.15011116691376153</v>
      </c>
      <c r="X267">
        <f t="shared" si="244"/>
        <v>-28.859913860318382</v>
      </c>
      <c r="Y267">
        <f t="shared" si="228"/>
        <v>-159.62046854043712</v>
      </c>
      <c r="Z267">
        <f t="shared" si="245"/>
        <v>20.379531459562884</v>
      </c>
      <c r="AC267">
        <v>1</v>
      </c>
      <c r="AD267">
        <f t="shared" si="229"/>
        <v>84.850647565320003</v>
      </c>
      <c r="AE267">
        <f t="shared" si="230"/>
        <v>-1.4128007049164337E-3</v>
      </c>
      <c r="AF267">
        <f t="shared" si="231"/>
        <v>9.3408974262450001E-3</v>
      </c>
      <c r="AG267">
        <f t="shared" si="246"/>
        <v>8864.7937188528758</v>
      </c>
      <c r="AH267">
        <f t="shared" si="247"/>
        <v>-1447.8466252006344</v>
      </c>
      <c r="AJ267">
        <f t="shared" si="232"/>
        <v>18000</v>
      </c>
      <c r="AK267">
        <f t="shared" si="233"/>
        <v>51699.619444725002</v>
      </c>
      <c r="AL267">
        <v>1</v>
      </c>
      <c r="AM267">
        <f t="shared" si="234"/>
        <v>47.828391901762501</v>
      </c>
      <c r="AN267">
        <f t="shared" si="248"/>
        <v>1088.3328483317277</v>
      </c>
      <c r="AO267">
        <f t="shared" si="249"/>
        <v>-353.59054484633572</v>
      </c>
      <c r="AQ267">
        <f t="shared" si="235"/>
        <v>3.559973086603465E-2</v>
      </c>
      <c r="AR267">
        <f t="shared" si="236"/>
        <v>-18.867857358998364</v>
      </c>
      <c r="AT267">
        <f t="shared" si="209"/>
        <v>-27002.179331418662</v>
      </c>
      <c r="AU267">
        <f t="shared" si="210"/>
        <v>-167311.20635445314</v>
      </c>
      <c r="AV267">
        <f t="shared" si="250"/>
        <v>-1.7308055717767865</v>
      </c>
      <c r="AW267">
        <f t="shared" si="251"/>
        <v>6048.4566044483026</v>
      </c>
      <c r="AX267">
        <f t="shared" si="252"/>
        <v>-23755.065715755445</v>
      </c>
      <c r="AY267">
        <f t="shared" ref="AY267:AY330" si="260">ATAN2(AW267,AX267)</f>
        <v>-1.3214764792929987</v>
      </c>
      <c r="BA267">
        <f t="shared" si="237"/>
        <v>6.91372553157718</v>
      </c>
      <c r="BB267">
        <f t="shared" si="253"/>
        <v>16.794242689295473</v>
      </c>
      <c r="BC267">
        <f t="shared" si="254"/>
        <v>-0.40932909248378779</v>
      </c>
      <c r="BD267">
        <f t="shared" si="238"/>
        <v>-203.45282945803996</v>
      </c>
      <c r="BF267">
        <f t="shared" si="239"/>
        <v>-29.962337286731206</v>
      </c>
      <c r="BG267">
        <f t="shared" si="240"/>
        <v>-191.79589888979299</v>
      </c>
      <c r="BH267">
        <f t="shared" si="255"/>
        <v>-11.795898889792994</v>
      </c>
      <c r="BI267">
        <f t="shared" si="256"/>
        <v>-11.795898889792994</v>
      </c>
      <c r="BJ267">
        <f t="shared" si="241"/>
        <v>0</v>
      </c>
      <c r="BK267">
        <f t="shared" si="257"/>
        <v>0</v>
      </c>
      <c r="BM267">
        <f t="shared" si="258"/>
        <v>-46.756579976026671</v>
      </c>
      <c r="BN267">
        <f t="shared" si="242"/>
        <v>-168.34306943175307</v>
      </c>
      <c r="BQ267" s="56">
        <f t="shared" si="259"/>
        <v>33.696203489580604</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1.0205110795918091</v>
      </c>
      <c r="D268">
        <f t="shared" si="213"/>
        <v>0.20083088029385651</v>
      </c>
      <c r="F268">
        <f t="shared" si="214"/>
        <v>2.892937446363891E-4</v>
      </c>
      <c r="G268">
        <f t="shared" si="215"/>
        <v>6.1277996395403649E-3</v>
      </c>
      <c r="H268">
        <f t="shared" si="216"/>
        <v>-3.1354648503604596</v>
      </c>
      <c r="J268">
        <f t="shared" si="217"/>
        <v>15</v>
      </c>
      <c r="M268">
        <f t="shared" si="218"/>
        <v>5.8374208047708891E-3</v>
      </c>
      <c r="N268">
        <f t="shared" si="219"/>
        <v>-1.5707963250000001</v>
      </c>
      <c r="O268">
        <f t="shared" si="220"/>
        <v>86.457386569053142</v>
      </c>
      <c r="P268">
        <f t="shared" si="221"/>
        <v>1.5592296771663354</v>
      </c>
      <c r="Q268">
        <f t="shared" si="222"/>
        <v>48.741073758780963</v>
      </c>
      <c r="R268">
        <f t="shared" si="223"/>
        <v>1.5502783100349262</v>
      </c>
      <c r="S268">
        <f t="shared" si="224"/>
        <v>0.32335920530832163</v>
      </c>
      <c r="T268">
        <f t="shared" si="225"/>
        <v>-1.2415190624307093</v>
      </c>
      <c r="U268">
        <f t="shared" si="226"/>
        <v>0.98833356341213363</v>
      </c>
      <c r="V268">
        <f t="shared" si="227"/>
        <v>-0.15289991311971321</v>
      </c>
      <c r="X268">
        <f t="shared" si="244"/>
        <v>-29.164900064356768</v>
      </c>
      <c r="Y268">
        <f t="shared" si="228"/>
        <v>-159.87477912352435</v>
      </c>
      <c r="Z268">
        <f t="shared" si="245"/>
        <v>20.125220876475652</v>
      </c>
      <c r="AC268">
        <v>1</v>
      </c>
      <c r="AD268">
        <f t="shared" si="229"/>
        <v>86.451603179759999</v>
      </c>
      <c r="AE268">
        <f t="shared" si="230"/>
        <v>-1.4666168941033537E-3</v>
      </c>
      <c r="AF268">
        <f t="shared" si="231"/>
        <v>9.5171407739100006E-3</v>
      </c>
      <c r="AG268">
        <f t="shared" si="246"/>
        <v>8857.2481434991332</v>
      </c>
      <c r="AH268">
        <f t="shared" si="247"/>
        <v>-1469.9992460838314</v>
      </c>
      <c r="AJ268">
        <f t="shared" si="232"/>
        <v>18000</v>
      </c>
      <c r="AK268">
        <f t="shared" si="233"/>
        <v>52675.083962550001</v>
      </c>
      <c r="AL268">
        <v>1</v>
      </c>
      <c r="AM268">
        <f t="shared" si="234"/>
        <v>48.730814390475004</v>
      </c>
      <c r="AN268">
        <f t="shared" si="248"/>
        <v>1088.0616866765863</v>
      </c>
      <c r="AO268">
        <f t="shared" si="249"/>
        <v>-347.04813627389416</v>
      </c>
      <c r="AQ268">
        <f t="shared" si="235"/>
        <v>3.4293435207698189E-2</v>
      </c>
      <c r="AR268">
        <f t="shared" si="236"/>
        <v>-18.518455012157023</v>
      </c>
      <c r="AT268">
        <f t="shared" si="209"/>
        <v>-26918.369441180581</v>
      </c>
      <c r="AU268">
        <f t="shared" si="210"/>
        <v>-164072.96260080097</v>
      </c>
      <c r="AV268">
        <f t="shared" si="250"/>
        <v>-1.7334110398082008</v>
      </c>
      <c r="AW268">
        <f t="shared" si="251"/>
        <v>6281.2729724956807</v>
      </c>
      <c r="AX268">
        <f t="shared" si="252"/>
        <v>-23373.681894419173</v>
      </c>
      <c r="AY268">
        <f t="shared" si="260"/>
        <v>-1.3082660466840703</v>
      </c>
      <c r="BA268">
        <f t="shared" si="237"/>
        <v>6.8696738925380849</v>
      </c>
      <c r="BB268">
        <f t="shared" si="253"/>
        <v>16.738722426685289</v>
      </c>
      <c r="BC268">
        <f t="shared" si="254"/>
        <v>-0.42514499312413045</v>
      </c>
      <c r="BD268">
        <f t="shared" si="238"/>
        <v>-204.35901381496529</v>
      </c>
      <c r="BF268">
        <f t="shared" si="239"/>
        <v>-30.336317047718765</v>
      </c>
      <c r="BG268">
        <f t="shared" si="240"/>
        <v>-192.50115490763324</v>
      </c>
      <c r="BH268">
        <f t="shared" si="255"/>
        <v>-12.501154907633236</v>
      </c>
      <c r="BI268">
        <f t="shared" si="256"/>
        <v>-12.501154907633236</v>
      </c>
      <c r="BJ268">
        <f t="shared" si="241"/>
        <v>0</v>
      </c>
      <c r="BK268">
        <f t="shared" si="257"/>
        <v>0</v>
      </c>
      <c r="BM268">
        <f t="shared" si="258"/>
        <v>-47.075039474404051</v>
      </c>
      <c r="BN268">
        <f t="shared" si="242"/>
        <v>-168.14214109266794</v>
      </c>
      <c r="BQ268" s="56">
        <f t="shared" si="259"/>
        <v>33.640683226970424</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1.0212697962208097</v>
      </c>
      <c r="D269">
        <f t="shared" si="213"/>
        <v>0.20444809137979539</v>
      </c>
      <c r="F269">
        <f t="shared" si="214"/>
        <v>2.7886687106218572E-4</v>
      </c>
      <c r="G269">
        <f t="shared" si="215"/>
        <v>6.0163247304996E-3</v>
      </c>
      <c r="H269">
        <f t="shared" si="216"/>
        <v>-3.1355763252695006</v>
      </c>
      <c r="J269">
        <f t="shared" si="217"/>
        <v>15</v>
      </c>
      <c r="M269">
        <f t="shared" si="218"/>
        <v>5.7312858810477825E-3</v>
      </c>
      <c r="N269">
        <f t="shared" si="219"/>
        <v>-1.5707963250000001</v>
      </c>
      <c r="O269">
        <f t="shared" si="220"/>
        <v>88.058237037803849</v>
      </c>
      <c r="P269">
        <f t="shared" si="221"/>
        <v>1.5594399616385168</v>
      </c>
      <c r="Q269">
        <f t="shared" si="222"/>
        <v>49.643309751723223</v>
      </c>
      <c r="R269">
        <f t="shared" si="223"/>
        <v>1.5506512630296132</v>
      </c>
      <c r="S269">
        <f t="shared" si="224"/>
        <v>0.31807972044198041</v>
      </c>
      <c r="T269">
        <f t="shared" si="225"/>
        <v>-1.247093004238033</v>
      </c>
      <c r="U269">
        <f t="shared" si="226"/>
        <v>0.98790535255304279</v>
      </c>
      <c r="V269">
        <f t="shared" si="227"/>
        <v>-0.15568626444472222</v>
      </c>
      <c r="X269">
        <f t="shared" si="244"/>
        <v>-29.464744455111035</v>
      </c>
      <c r="Y269">
        <f t="shared" si="228"/>
        <v>-160.11950770345081</v>
      </c>
      <c r="Z269">
        <f t="shared" si="245"/>
        <v>19.880492296549193</v>
      </c>
      <c r="AC269">
        <v>1</v>
      </c>
      <c r="AD269">
        <f t="shared" si="229"/>
        <v>88.052558794199996</v>
      </c>
      <c r="AE269">
        <f t="shared" si="230"/>
        <v>-1.5214389933685337E-3</v>
      </c>
      <c r="AF269">
        <f t="shared" si="231"/>
        <v>9.6933841215749994E-3</v>
      </c>
      <c r="AG269">
        <f t="shared" si="246"/>
        <v>8849.5747256594896</v>
      </c>
      <c r="AH269">
        <f t="shared" si="247"/>
        <v>-1492.1608264912993</v>
      </c>
      <c r="AJ269">
        <f t="shared" si="232"/>
        <v>18000</v>
      </c>
      <c r="AK269">
        <f t="shared" si="233"/>
        <v>53650.548480375001</v>
      </c>
      <c r="AL269">
        <v>1</v>
      </c>
      <c r="AM269">
        <f t="shared" si="234"/>
        <v>49.633236879187507</v>
      </c>
      <c r="AN269">
        <f t="shared" si="248"/>
        <v>1087.8051727745126</v>
      </c>
      <c r="AO269">
        <f t="shared" si="249"/>
        <v>-340.74333834788047</v>
      </c>
      <c r="AQ269">
        <f t="shared" si="235"/>
        <v>3.3057741957877827E-2</v>
      </c>
      <c r="AR269">
        <f t="shared" si="236"/>
        <v>-18.181758076832804</v>
      </c>
      <c r="AT269">
        <f t="shared" si="209"/>
        <v>-26837.560201273885</v>
      </c>
      <c r="AU269">
        <f t="shared" si="210"/>
        <v>-160950.15421235669</v>
      </c>
      <c r="AV269">
        <f t="shared" si="250"/>
        <v>-1.7360207765813187</v>
      </c>
      <c r="AW269">
        <f t="shared" si="251"/>
        <v>6500.8140035887664</v>
      </c>
      <c r="AX269">
        <f t="shared" si="252"/>
        <v>-23007.520507193884</v>
      </c>
      <c r="AY269">
        <f t="shared" si="260"/>
        <v>-1.2954230052522127</v>
      </c>
      <c r="BA269">
        <f t="shared" si="237"/>
        <v>6.824925011025357</v>
      </c>
      <c r="BB269">
        <f t="shared" si="253"/>
        <v>16.6819576784264</v>
      </c>
      <c r="BC269">
        <f t="shared" si="254"/>
        <v>-0.44059777132910605</v>
      </c>
      <c r="BD269">
        <f t="shared" si="238"/>
        <v>-205.24439278887385</v>
      </c>
      <c r="BF269">
        <f t="shared" si="239"/>
        <v>-30.705468904528601</v>
      </c>
      <c r="BG269">
        <f t="shared" si="240"/>
        <v>-193.18566999428964</v>
      </c>
      <c r="BH269">
        <f t="shared" si="255"/>
        <v>-13.18566999428964</v>
      </c>
      <c r="BI269">
        <f t="shared" si="256"/>
        <v>-13.18566999428964</v>
      </c>
      <c r="BJ269">
        <f t="shared" si="241"/>
        <v>0</v>
      </c>
      <c r="BK269">
        <f t="shared" si="257"/>
        <v>0</v>
      </c>
      <c r="BM269">
        <f t="shared" si="258"/>
        <v>-47.387426582955001</v>
      </c>
      <c r="BN269">
        <f t="shared" si="242"/>
        <v>-167.94127720541582</v>
      </c>
      <c r="BQ269" s="56">
        <f t="shared" si="259"/>
        <v>33.583918478711539</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1.0220418554231323</v>
      </c>
      <c r="D270">
        <f t="shared" si="213"/>
        <v>0.20805988471951051</v>
      </c>
      <c r="F270">
        <f t="shared" si="214"/>
        <v>2.6899376594605255E-4</v>
      </c>
      <c r="G270">
        <f t="shared" si="215"/>
        <v>5.9088342171728378E-3</v>
      </c>
      <c r="H270">
        <f t="shared" si="216"/>
        <v>-3.1356838157828273</v>
      </c>
      <c r="J270">
        <f t="shared" si="217"/>
        <v>15</v>
      </c>
      <c r="M270">
        <f t="shared" si="218"/>
        <v>5.6289414903147855E-3</v>
      </c>
      <c r="N270">
        <f t="shared" si="219"/>
        <v>-1.5707963250000001</v>
      </c>
      <c r="O270">
        <f t="shared" si="220"/>
        <v>89.659091261400931</v>
      </c>
      <c r="P270">
        <f t="shared" si="221"/>
        <v>1.5596427369024157</v>
      </c>
      <c r="Q270">
        <f t="shared" si="222"/>
        <v>50.545552403237409</v>
      </c>
      <c r="R270">
        <f t="shared" si="223"/>
        <v>1.551010901583922</v>
      </c>
      <c r="S270">
        <f t="shared" si="224"/>
        <v>0.31296060278010635</v>
      </c>
      <c r="T270">
        <f t="shared" si="225"/>
        <v>-1.2524876971603938</v>
      </c>
      <c r="U270">
        <f t="shared" si="226"/>
        <v>0.98746985611080407</v>
      </c>
      <c r="V270">
        <f t="shared" si="227"/>
        <v>-0.15847018076368416</v>
      </c>
      <c r="X270">
        <f t="shared" si="244"/>
        <v>-29.759606260119572</v>
      </c>
      <c r="Y270">
        <f t="shared" si="228"/>
        <v>-160.35510179532352</v>
      </c>
      <c r="Z270">
        <f t="shared" si="245"/>
        <v>19.64489820467648</v>
      </c>
      <c r="AC270">
        <v>1</v>
      </c>
      <c r="AD270">
        <f t="shared" si="229"/>
        <v>89.653514408640007</v>
      </c>
      <c r="AE270">
        <f t="shared" si="230"/>
        <v>-1.5772670027119739E-3</v>
      </c>
      <c r="AF270">
        <f t="shared" si="231"/>
        <v>9.8696274692399999E-3</v>
      </c>
      <c r="AG270">
        <f t="shared" si="246"/>
        <v>8841.774162919688</v>
      </c>
      <c r="AH270">
        <f t="shared" si="247"/>
        <v>-1514.3265213591085</v>
      </c>
      <c r="AJ270">
        <f t="shared" si="232"/>
        <v>18000</v>
      </c>
      <c r="AK270">
        <f t="shared" si="233"/>
        <v>54626.012998200007</v>
      </c>
      <c r="AL270">
        <v>1</v>
      </c>
      <c r="AM270">
        <f t="shared" si="234"/>
        <v>50.535659367899996</v>
      </c>
      <c r="AN270">
        <f t="shared" si="248"/>
        <v>1087.5622704458312</v>
      </c>
      <c r="AO270">
        <f t="shared" si="249"/>
        <v>-334.66344243045273</v>
      </c>
      <c r="AQ270">
        <f t="shared" si="235"/>
        <v>3.1887653419472514E-2</v>
      </c>
      <c r="AR270">
        <f t="shared" si="236"/>
        <v>-17.857085914904609</v>
      </c>
      <c r="AT270">
        <f t="shared" si="209"/>
        <v>-26759.515365007799</v>
      </c>
      <c r="AU270">
        <f t="shared" si="210"/>
        <v>-157936.60918671766</v>
      </c>
      <c r="AV270">
        <f t="shared" si="250"/>
        <v>-1.7386343850634243</v>
      </c>
      <c r="AW270">
        <f t="shared" si="251"/>
        <v>6708.0078219625648</v>
      </c>
      <c r="AX270">
        <f t="shared" si="252"/>
        <v>-22655.74024429862</v>
      </c>
      <c r="AY270">
        <f t="shared" si="260"/>
        <v>-1.2829358253311116</v>
      </c>
      <c r="BA270">
        <f t="shared" si="237"/>
        <v>6.7795784463686726</v>
      </c>
      <c r="BB270">
        <f t="shared" si="253"/>
        <v>16.624053806227124</v>
      </c>
      <c r="BC270">
        <f t="shared" si="254"/>
        <v>-0.45569855973231266</v>
      </c>
      <c r="BD270">
        <f t="shared" si="238"/>
        <v>-206.10960423268634</v>
      </c>
      <c r="BF270">
        <f t="shared" si="239"/>
        <v>-31.06990307544401</v>
      </c>
      <c r="BG270">
        <f t="shared" si="240"/>
        <v>-193.85009967578492</v>
      </c>
      <c r="BH270">
        <f t="shared" si="255"/>
        <v>-13.850099675784918</v>
      </c>
      <c r="BI270">
        <f t="shared" si="256"/>
        <v>-13.850099675784918</v>
      </c>
      <c r="BJ270">
        <f t="shared" si="241"/>
        <v>0</v>
      </c>
      <c r="BK270">
        <f t="shared" si="257"/>
        <v>0</v>
      </c>
      <c r="BM270">
        <f t="shared" si="258"/>
        <v>-47.693956881671141</v>
      </c>
      <c r="BN270">
        <f t="shared" si="242"/>
        <v>-167.74049544309858</v>
      </c>
      <c r="BQ270" s="56">
        <f t="shared" si="259"/>
        <v>33.526014606512263</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1.0228272269847114</v>
      </c>
      <c r="D271">
        <f t="shared" si="213"/>
        <v>0.21166617845741997</v>
      </c>
      <c r="F271">
        <f t="shared" si="214"/>
        <v>2.5963589532573128E-4</v>
      </c>
      <c r="G271">
        <f t="shared" si="215"/>
        <v>5.805118179248339E-3</v>
      </c>
      <c r="H271">
        <f t="shared" si="216"/>
        <v>-3.135787531820752</v>
      </c>
      <c r="J271">
        <f t="shared" si="217"/>
        <v>15</v>
      </c>
      <c r="M271">
        <f t="shared" si="218"/>
        <v>5.5301881308355786E-3</v>
      </c>
      <c r="N271">
        <f t="shared" si="219"/>
        <v>-1.5707963250000001</v>
      </c>
      <c r="O271">
        <f t="shared" si="220"/>
        <v>91.259949042245296</v>
      </c>
      <c r="P271">
        <f t="shared" si="221"/>
        <v>1.5598383981145114</v>
      </c>
      <c r="Q271">
        <f t="shared" si="222"/>
        <v>51.447801363008395</v>
      </c>
      <c r="R271">
        <f t="shared" si="223"/>
        <v>1.5513579260951877</v>
      </c>
      <c r="S271">
        <f t="shared" si="224"/>
        <v>0.30799510568219379</v>
      </c>
      <c r="T271">
        <f t="shared" si="225"/>
        <v>-1.2577113515056082</v>
      </c>
      <c r="U271">
        <f t="shared" si="226"/>
        <v>0.98702710395346949</v>
      </c>
      <c r="V271">
        <f t="shared" si="227"/>
        <v>-0.16125162217256481</v>
      </c>
      <c r="X271">
        <f t="shared" si="244"/>
        <v>-30.049637696710377</v>
      </c>
      <c r="Y271">
        <f t="shared" si="228"/>
        <v>-160.58198347571414</v>
      </c>
      <c r="Z271">
        <f t="shared" si="245"/>
        <v>19.418016524285861</v>
      </c>
      <c r="AC271">
        <v>1</v>
      </c>
      <c r="AD271">
        <f t="shared" si="229"/>
        <v>91.254470023080003</v>
      </c>
      <c r="AE271">
        <f t="shared" si="230"/>
        <v>-1.6341009221336748E-3</v>
      </c>
      <c r="AF271">
        <f t="shared" si="231"/>
        <v>1.0045870816904999E-2</v>
      </c>
      <c r="AG271">
        <f t="shared" si="246"/>
        <v>8833.8471625354323</v>
      </c>
      <c r="AH271">
        <f t="shared" si="247"/>
        <v>-1536.4917661804591</v>
      </c>
      <c r="AJ271">
        <f t="shared" si="232"/>
        <v>18000</v>
      </c>
      <c r="AK271">
        <f t="shared" si="233"/>
        <v>55601.477516025006</v>
      </c>
      <c r="AL271">
        <v>1</v>
      </c>
      <c r="AM271">
        <f t="shared" si="234"/>
        <v>51.438081856612499</v>
      </c>
      <c r="AN271">
        <f t="shared" si="248"/>
        <v>1087.3320335292208</v>
      </c>
      <c r="AO271">
        <f t="shared" si="249"/>
        <v>-328.79662996797015</v>
      </c>
      <c r="AQ271">
        <f t="shared" si="235"/>
        <v>3.0778606406259137E-2</v>
      </c>
      <c r="AR271">
        <f t="shared" si="236"/>
        <v>-17.543805651567709</v>
      </c>
      <c r="AT271">
        <f t="shared" si="209"/>
        <v>-26684.019426235263</v>
      </c>
      <c r="AU271">
        <f t="shared" si="210"/>
        <v>-155026.5888504922</v>
      </c>
      <c r="AV271">
        <f t="shared" si="250"/>
        <v>-1.7412514934828551</v>
      </c>
      <c r="AW271">
        <f t="shared" si="251"/>
        <v>6903.7020192548362</v>
      </c>
      <c r="AX271">
        <f t="shared" si="252"/>
        <v>-22317.560474646678</v>
      </c>
      <c r="AY271">
        <f t="shared" si="260"/>
        <v>-1.2707934003145622</v>
      </c>
      <c r="BA271">
        <f t="shared" si="237"/>
        <v>6.7337259891583177</v>
      </c>
      <c r="BB271">
        <f t="shared" si="253"/>
        <v>16.56510879934935</v>
      </c>
      <c r="BC271">
        <f t="shared" si="254"/>
        <v>-0.4704580931682929</v>
      </c>
      <c r="BD271">
        <f t="shared" si="238"/>
        <v>-206.95526320711653</v>
      </c>
      <c r="BF271">
        <f t="shared" si="239"/>
        <v>-31.429725724719063</v>
      </c>
      <c r="BG271">
        <f t="shared" si="240"/>
        <v>-194.49507573036001</v>
      </c>
      <c r="BH271">
        <f t="shared" si="255"/>
        <v>-14.495075730360014</v>
      </c>
      <c r="BI271">
        <f t="shared" si="256"/>
        <v>-14.495075730360014</v>
      </c>
      <c r="BJ271">
        <f t="shared" si="241"/>
        <v>0</v>
      </c>
      <c r="BK271">
        <f t="shared" si="257"/>
        <v>0</v>
      </c>
      <c r="BM271">
        <f t="shared" si="258"/>
        <v>-47.994834524068409</v>
      </c>
      <c r="BN271">
        <f t="shared" si="242"/>
        <v>-167.53981252324348</v>
      </c>
      <c r="BQ271" s="56">
        <f t="shared" si="259"/>
        <v>33.467069599634485</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1.0236258802640346</v>
      </c>
      <c r="D272">
        <f t="shared" si="213"/>
        <v>0.21526689155919915</v>
      </c>
      <c r="F272">
        <f t="shared" si="214"/>
        <v>2.5075801983331063E-4</v>
      </c>
      <c r="G272">
        <f t="shared" si="215"/>
        <v>5.7049811917652994E-3</v>
      </c>
      <c r="H272">
        <f t="shared" si="216"/>
        <v>-3.1358876688082349</v>
      </c>
      <c r="J272">
        <f t="shared" si="217"/>
        <v>15</v>
      </c>
      <c r="M272">
        <f t="shared" si="218"/>
        <v>5.434840059614276E-3</v>
      </c>
      <c r="N272">
        <f t="shared" si="219"/>
        <v>-1.5707963250000001</v>
      </c>
      <c r="O272">
        <f t="shared" si="220"/>
        <v>92.860810196363289</v>
      </c>
      <c r="P272">
        <f t="shared" si="221"/>
        <v>1.5600273131845706</v>
      </c>
      <c r="Q272">
        <f t="shared" si="222"/>
        <v>52.350056304869291</v>
      </c>
      <c r="R272">
        <f t="shared" si="223"/>
        <v>1.5516929886879265</v>
      </c>
      <c r="S272">
        <f t="shared" si="224"/>
        <v>0.30317682587453637</v>
      </c>
      <c r="T272">
        <f t="shared" si="225"/>
        <v>-1.2627717025098575</v>
      </c>
      <c r="U272">
        <f t="shared" si="226"/>
        <v>0.98657712637400741</v>
      </c>
      <c r="V272">
        <f t="shared" si="227"/>
        <v>-0.16403054899141906</v>
      </c>
      <c r="X272">
        <f t="shared" si="244"/>
        <v>-30.334984364046878</v>
      </c>
      <c r="Y272">
        <f t="shared" si="228"/>
        <v>-160.80055106380732</v>
      </c>
      <c r="Z272">
        <f t="shared" si="245"/>
        <v>19.199448936192681</v>
      </c>
      <c r="AC272">
        <v>1</v>
      </c>
      <c r="AD272">
        <f t="shared" si="229"/>
        <v>92.85542563752</v>
      </c>
      <c r="AE272">
        <f t="shared" si="230"/>
        <v>-1.6919407516336356E-3</v>
      </c>
      <c r="AF272">
        <f t="shared" si="231"/>
        <v>1.0222114164570001E-2</v>
      </c>
      <c r="AG272">
        <f t="shared" si="246"/>
        <v>8825.7944412776797</v>
      </c>
      <c r="AH272">
        <f t="shared" si="247"/>
        <v>-1558.6522537541564</v>
      </c>
      <c r="AJ272">
        <f t="shared" si="232"/>
        <v>18000</v>
      </c>
      <c r="AK272">
        <f t="shared" si="233"/>
        <v>56576.942033850006</v>
      </c>
      <c r="AL272">
        <v>1</v>
      </c>
      <c r="AM272">
        <f t="shared" si="234"/>
        <v>52.340504345325002</v>
      </c>
      <c r="AN272">
        <f t="shared" si="248"/>
        <v>1087.1135966588765</v>
      </c>
      <c r="AO272">
        <f t="shared" si="249"/>
        <v>-323.13189593580535</v>
      </c>
      <c r="AQ272">
        <f t="shared" si="235"/>
        <v>2.9726427686005689E-2</v>
      </c>
      <c r="AR272">
        <f t="shared" si="236"/>
        <v>-17.241328057883301</v>
      </c>
      <c r="AT272">
        <f t="shared" si="209"/>
        <v>-26610.875494904387</v>
      </c>
      <c r="AU272">
        <f t="shared" si="210"/>
        <v>-152214.7504970202</v>
      </c>
      <c r="AV272">
        <f t="shared" si="250"/>
        <v>-1.7438717531740244</v>
      </c>
      <c r="AW272">
        <f t="shared" si="251"/>
        <v>7088.6719058068002</v>
      </c>
      <c r="AX272">
        <f t="shared" si="252"/>
        <v>-21992.255843254228</v>
      </c>
      <c r="AY272">
        <f t="shared" si="260"/>
        <v>-1.2589850298157188</v>
      </c>
      <c r="BA272">
        <f t="shared" si="237"/>
        <v>6.6874522170900859</v>
      </c>
      <c r="BB272">
        <f t="shared" si="253"/>
        <v>16.505213838744226</v>
      </c>
      <c r="BC272">
        <f t="shared" si="254"/>
        <v>-0.48488672335830563</v>
      </c>
      <c r="BD272">
        <f t="shared" si="238"/>
        <v>-207.78196282210394</v>
      </c>
      <c r="BF272">
        <f t="shared" si="239"/>
        <v>-31.785039194759158</v>
      </c>
      <c r="BG272">
        <f t="shared" si="240"/>
        <v>-195.12120710790478</v>
      </c>
      <c r="BH272">
        <f t="shared" si="255"/>
        <v>-15.12120710790478</v>
      </c>
      <c r="BI272">
        <f t="shared" si="256"/>
        <v>-15.12120710790478</v>
      </c>
      <c r="BJ272">
        <f t="shared" si="241"/>
        <v>0</v>
      </c>
      <c r="BK272">
        <f t="shared" si="257"/>
        <v>0</v>
      </c>
      <c r="BM272">
        <f t="shared" si="258"/>
        <v>-48.290253033503383</v>
      </c>
      <c r="BN272">
        <f t="shared" si="242"/>
        <v>-167.33924428580085</v>
      </c>
      <c r="BQ272" s="56">
        <f t="shared" si="259"/>
        <v>33.407174639029364</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1.0244377841977592</v>
      </c>
      <c r="D273">
        <f t="shared" si="213"/>
        <v>0.21886194381992877</v>
      </c>
      <c r="F273">
        <f t="shared" si="214"/>
        <v>2.4232786234183431E-4</v>
      </c>
      <c r="G273">
        <f t="shared" si="215"/>
        <v>5.6082410949005543E-3</v>
      </c>
      <c r="H273">
        <f t="shared" si="216"/>
        <v>-3.1359844089050997</v>
      </c>
      <c r="J273">
        <f t="shared" si="217"/>
        <v>15</v>
      </c>
      <c r="M273">
        <f t="shared" si="218"/>
        <v>5.3427241264004744E-3</v>
      </c>
      <c r="N273">
        <f t="shared" si="219"/>
        <v>-1.5707963250000001</v>
      </c>
      <c r="O273">
        <f t="shared" si="220"/>
        <v>94.461674552252262</v>
      </c>
      <c r="P273">
        <f t="shared" si="221"/>
        <v>1.560209825084151</v>
      </c>
      <c r="Q273">
        <f t="shared" si="222"/>
        <v>53.252316924756158</v>
      </c>
      <c r="R273">
        <f t="shared" si="223"/>
        <v>1.5520166973017371</v>
      </c>
      <c r="S273">
        <f t="shared" si="224"/>
        <v>0.29849968442472963</v>
      </c>
      <c r="T273">
        <f t="shared" si="225"/>
        <v>-1.2676760427367151</v>
      </c>
      <c r="U273">
        <f t="shared" si="226"/>
        <v>0.98611995408475062</v>
      </c>
      <c r="V273">
        <f t="shared" si="227"/>
        <v>-0.16680692176736092</v>
      </c>
      <c r="X273">
        <f t="shared" si="244"/>
        <v>-30.61578560884703</v>
      </c>
      <c r="Y273">
        <f t="shared" si="228"/>
        <v>-161.01118068143069</v>
      </c>
      <c r="Z273">
        <f t="shared" si="245"/>
        <v>18.988819318569313</v>
      </c>
      <c r="AC273">
        <v>1</v>
      </c>
      <c r="AD273">
        <f t="shared" si="229"/>
        <v>94.456381251960011</v>
      </c>
      <c r="AE273">
        <f t="shared" si="230"/>
        <v>-1.7507864912118564E-3</v>
      </c>
      <c r="AF273">
        <f t="shared" si="231"/>
        <v>1.0398357512235E-2</v>
      </c>
      <c r="AG273">
        <f t="shared" si="246"/>
        <v>8817.6167252765772</v>
      </c>
      <c r="AH273">
        <f t="shared" si="247"/>
        <v>-1580.803913306195</v>
      </c>
      <c r="AJ273">
        <f t="shared" si="232"/>
        <v>18000</v>
      </c>
      <c r="AK273">
        <f t="shared" si="233"/>
        <v>57552.406551675005</v>
      </c>
      <c r="AL273">
        <v>1</v>
      </c>
      <c r="AM273">
        <f t="shared" si="234"/>
        <v>53.242926834037497</v>
      </c>
      <c r="AN273">
        <f t="shared" si="248"/>
        <v>1086.906167125424</v>
      </c>
      <c r="AO273">
        <f t="shared" si="249"/>
        <v>-317.65898004807389</v>
      </c>
      <c r="AQ273">
        <f t="shared" si="235"/>
        <v>2.8727294664479562E-2</v>
      </c>
      <c r="AR273">
        <f t="shared" si="236"/>
        <v>-16.949103852042942</v>
      </c>
      <c r="AT273">
        <f t="shared" si="209"/>
        <v>-26539.903422437124</v>
      </c>
      <c r="AU273">
        <f t="shared" si="210"/>
        <v>-149496.11382404782</v>
      </c>
      <c r="AV273">
        <f t="shared" si="250"/>
        <v>-1.7464948366417787</v>
      </c>
      <c r="AW273">
        <f t="shared" si="251"/>
        <v>7263.6277924470442</v>
      </c>
      <c r="AX273">
        <f t="shared" si="252"/>
        <v>-21679.1514380476</v>
      </c>
      <c r="AY273">
        <f t="shared" si="260"/>
        <v>-1.2475004034066255</v>
      </c>
      <c r="BA273">
        <f t="shared" si="237"/>
        <v>6.6408350124411113</v>
      </c>
      <c r="BB273">
        <f t="shared" si="253"/>
        <v>16.444453811744232</v>
      </c>
      <c r="BC273">
        <f t="shared" si="254"/>
        <v>-0.49899443323515325</v>
      </c>
      <c r="BD273">
        <f t="shared" si="238"/>
        <v>-208.59027505756598</v>
      </c>
      <c r="BF273">
        <f t="shared" si="239"/>
        <v>-32.135942219563375</v>
      </c>
      <c r="BG273">
        <f t="shared" si="240"/>
        <v>-195.72908082072902</v>
      </c>
      <c r="BH273">
        <f t="shared" si="255"/>
        <v>-15.729080820729024</v>
      </c>
      <c r="BI273">
        <f t="shared" si="256"/>
        <v>-15.729080820729024</v>
      </c>
      <c r="BJ273">
        <f t="shared" si="241"/>
        <v>0</v>
      </c>
      <c r="BK273">
        <f t="shared" si="257"/>
        <v>0</v>
      </c>
      <c r="BM273">
        <f t="shared" si="258"/>
        <v>-48.580396031307615</v>
      </c>
      <c r="BN273">
        <f t="shared" si="242"/>
        <v>-167.13880576316308</v>
      </c>
      <c r="BQ273" s="56">
        <f t="shared" si="259"/>
        <v>33.346414612029371</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1.025262907306375</v>
      </c>
      <c r="D274">
        <f t="shared" si="213"/>
        <v>0.22245125587195566</v>
      </c>
      <c r="F274">
        <f t="shared" si="214"/>
        <v>2.3431581408219106E-4</v>
      </c>
      <c r="G274">
        <f t="shared" si="215"/>
        <v>5.5147278869807402E-3</v>
      </c>
      <c r="H274">
        <f t="shared" si="216"/>
        <v>-3.1360779221130195</v>
      </c>
      <c r="J274">
        <f t="shared" si="217"/>
        <v>15</v>
      </c>
      <c r="M274">
        <f t="shared" si="218"/>
        <v>5.2536787242937998E-3</v>
      </c>
      <c r="N274">
        <f t="shared" si="219"/>
        <v>-1.5707963250000001</v>
      </c>
      <c r="O274">
        <f t="shared" si="220"/>
        <v>96.06254194984146</v>
      </c>
      <c r="P274">
        <f t="shared" si="221"/>
        <v>1.5603862539243143</v>
      </c>
      <c r="Q274">
        <f t="shared" si="222"/>
        <v>54.154582938866994</v>
      </c>
      <c r="R274">
        <f t="shared" si="223"/>
        <v>1.5523296193707536</v>
      </c>
      <c r="S274">
        <f t="shared" si="224"/>
        <v>0.29395790869302019</v>
      </c>
      <c r="T274">
        <f t="shared" si="225"/>
        <v>-1.272431251998891</v>
      </c>
      <c r="U274">
        <f t="shared" si="226"/>
        <v>0.98565561821179126</v>
      </c>
      <c r="V274">
        <f t="shared" si="227"/>
        <v>-0.16958070127748456</v>
      </c>
      <c r="X274">
        <f t="shared" si="244"/>
        <v>-30.892174866858589</v>
      </c>
      <c r="Y274">
        <f t="shared" si="228"/>
        <v>-161.21422770072587</v>
      </c>
      <c r="Z274">
        <f t="shared" si="245"/>
        <v>18.785772299274129</v>
      </c>
      <c r="AC274">
        <v>1</v>
      </c>
      <c r="AD274">
        <f t="shared" si="229"/>
        <v>96.057336866400007</v>
      </c>
      <c r="AE274">
        <f t="shared" si="230"/>
        <v>-1.8106381408683377E-3</v>
      </c>
      <c r="AF274">
        <f t="shared" si="231"/>
        <v>1.05746008599E-2</v>
      </c>
      <c r="AG274">
        <f t="shared" si="246"/>
        <v>8809.3147498639573</v>
      </c>
      <c r="AH274">
        <f t="shared" si="247"/>
        <v>-1602.9428917072141</v>
      </c>
      <c r="AJ274">
        <f t="shared" si="232"/>
        <v>18000</v>
      </c>
      <c r="AK274">
        <f t="shared" si="233"/>
        <v>58527.871069500005</v>
      </c>
      <c r="AL274">
        <v>1</v>
      </c>
      <c r="AM274">
        <f t="shared" si="234"/>
        <v>54.14534932275</v>
      </c>
      <c r="AN274">
        <f t="shared" si="248"/>
        <v>1086.7090176774682</v>
      </c>
      <c r="AO274">
        <f t="shared" si="249"/>
        <v>-312.36830482901979</v>
      </c>
      <c r="AQ274">
        <f t="shared" si="235"/>
        <v>2.7777700617498284E-2</v>
      </c>
      <c r="AR274">
        <f t="shared" si="236"/>
        <v>-16.666620370498972</v>
      </c>
      <c r="AT274">
        <f t="shared" si="209"/>
        <v>-26470.938143906951</v>
      </c>
      <c r="AU274">
        <f t="shared" si="210"/>
        <v>-146866.03072797248</v>
      </c>
      <c r="AV274">
        <f t="shared" si="250"/>
        <v>-1.749120435819504</v>
      </c>
      <c r="AW274">
        <f t="shared" si="251"/>
        <v>7429.2214307776721</v>
      </c>
      <c r="AX274">
        <f t="shared" si="252"/>
        <v>-21377.618457045486</v>
      </c>
      <c r="AY274">
        <f t="shared" si="260"/>
        <v>-1.236329584949204</v>
      </c>
      <c r="BA274">
        <f t="shared" si="237"/>
        <v>6.5939460436350759</v>
      </c>
      <c r="BB274">
        <f t="shared" si="253"/>
        <v>16.382907782295483</v>
      </c>
      <c r="BC274">
        <f t="shared" si="254"/>
        <v>-0.51279085087030007</v>
      </c>
      <c r="BD274">
        <f t="shared" si="238"/>
        <v>-209.38075156136298</v>
      </c>
      <c r="BF274">
        <f t="shared" si="239"/>
        <v>-32.482530121332744</v>
      </c>
      <c r="BG274">
        <f t="shared" si="240"/>
        <v>-196.31926280450315</v>
      </c>
      <c r="BH274">
        <f t="shared" si="255"/>
        <v>-16.319262804503154</v>
      </c>
      <c r="BI274">
        <f t="shared" si="256"/>
        <v>-16.319262804503154</v>
      </c>
      <c r="BJ274">
        <f t="shared" si="241"/>
        <v>0</v>
      </c>
      <c r="BK274">
        <f t="shared" si="257"/>
        <v>0</v>
      </c>
      <c r="BM274">
        <f t="shared" si="258"/>
        <v>-48.865437903628219</v>
      </c>
      <c r="BN274">
        <f t="shared" si="242"/>
        <v>-166.93851124314014</v>
      </c>
      <c r="BQ274" s="56">
        <f t="shared" si="259"/>
        <v>33.284868582580614</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1.0261012176999089</v>
      </c>
      <c r="D275">
        <f t="shared" si="213"/>
        <v>0.22603474919246577</v>
      </c>
      <c r="F275">
        <f t="shared" si="214"/>
        <v>2.2669467422371277E-4</v>
      </c>
      <c r="G275">
        <f t="shared" si="215"/>
        <v>5.4242827265532133E-3</v>
      </c>
      <c r="H275">
        <f t="shared" si="216"/>
        <v>-3.1361683672734468</v>
      </c>
      <c r="J275">
        <f t="shared" si="217"/>
        <v>15</v>
      </c>
      <c r="M275">
        <f t="shared" si="218"/>
        <v>5.167552843567672E-3</v>
      </c>
      <c r="N275">
        <f t="shared" si="219"/>
        <v>-1.5707963250000001</v>
      </c>
      <c r="O275">
        <f t="shared" si="220"/>
        <v>97.663412239555157</v>
      </c>
      <c r="P275">
        <f t="shared" si="221"/>
        <v>1.5605568988290273</v>
      </c>
      <c r="Q275">
        <f t="shared" si="222"/>
        <v>55.05685408200187</v>
      </c>
      <c r="R275">
        <f t="shared" si="223"/>
        <v>1.5526322851414798</v>
      </c>
      <c r="S275">
        <f t="shared" si="224"/>
        <v>0.2895460152405574</v>
      </c>
      <c r="T275">
        <f t="shared" si="225"/>
        <v>-1.2770438250055574</v>
      </c>
      <c r="U275">
        <f t="shared" si="226"/>
        <v>0.98518415028931972</v>
      </c>
      <c r="V275">
        <f t="shared" si="227"/>
        <v>-0.17235184853173496</v>
      </c>
      <c r="X275">
        <f t="shared" si="244"/>
        <v>-31.164279981977213</v>
      </c>
      <c r="Y275">
        <f t="shared" si="228"/>
        <v>-161.41002808769557</v>
      </c>
      <c r="Z275">
        <f t="shared" si="245"/>
        <v>18.589971912304435</v>
      </c>
      <c r="AC275">
        <v>1</v>
      </c>
      <c r="AD275">
        <f t="shared" si="229"/>
        <v>97.658292480840004</v>
      </c>
      <c r="AE275">
        <f t="shared" si="230"/>
        <v>-1.871495700603079E-3</v>
      </c>
      <c r="AF275">
        <f t="shared" si="231"/>
        <v>1.0750844207564999E-2</v>
      </c>
      <c r="AG275">
        <f t="shared" si="246"/>
        <v>8800.8892594145418</v>
      </c>
      <c r="AH275">
        <f t="shared" si="247"/>
        <v>-1625.0655365449823</v>
      </c>
      <c r="AJ275">
        <f t="shared" si="232"/>
        <v>18000</v>
      </c>
      <c r="AK275">
        <f t="shared" si="233"/>
        <v>59503.335587325004</v>
      </c>
      <c r="AL275">
        <v>1</v>
      </c>
      <c r="AM275">
        <f t="shared" si="234"/>
        <v>55.047771811462503</v>
      </c>
      <c r="AN275">
        <f t="shared" si="248"/>
        <v>1086.5214801415746</v>
      </c>
      <c r="AO275">
        <f t="shared" si="249"/>
        <v>-307.25091976087145</v>
      </c>
      <c r="AQ275">
        <f t="shared" si="235"/>
        <v>2.6874423879538083E-2</v>
      </c>
      <c r="AR275">
        <f t="shared" si="236"/>
        <v>-16.393398566518229</v>
      </c>
      <c r="AT275">
        <f t="shared" si="209"/>
        <v>-26403.828208820309</v>
      </c>
      <c r="AU275">
        <f t="shared" si="210"/>
        <v>-144320.15806943318</v>
      </c>
      <c r="AV275">
        <f t="shared" si="250"/>
        <v>-1.7517482604987551</v>
      </c>
      <c r="AW275">
        <f t="shared" si="251"/>
        <v>7586.0517212763007</v>
      </c>
      <c r="AX275">
        <f t="shared" si="252"/>
        <v>-21087.070316317484</v>
      </c>
      <c r="AY275">
        <f t="shared" si="260"/>
        <v>-1.2254629975203786</v>
      </c>
      <c r="BA275">
        <f t="shared" si="237"/>
        <v>6.5468512132373942</v>
      </c>
      <c r="BB275">
        <f t="shared" si="253"/>
        <v>16.320649421145795</v>
      </c>
      <c r="BC275">
        <f t="shared" si="254"/>
        <v>-0.52628526297837652</v>
      </c>
      <c r="BD275">
        <f t="shared" si="238"/>
        <v>-210.15392442304949</v>
      </c>
      <c r="BF275">
        <f t="shared" si="239"/>
        <v>-32.824894991918406</v>
      </c>
      <c r="BG275">
        <f t="shared" si="240"/>
        <v>-196.89229874875227</v>
      </c>
      <c r="BH275">
        <f t="shared" si="255"/>
        <v>-16.892298748752268</v>
      </c>
      <c r="BI275">
        <f t="shared" si="256"/>
        <v>-16.892298748752268</v>
      </c>
      <c r="BJ275">
        <f t="shared" si="241"/>
        <v>0</v>
      </c>
      <c r="BK275">
        <f t="shared" si="257"/>
        <v>0</v>
      </c>
      <c r="BM275">
        <f t="shared" si="258"/>
        <v>-49.145544413064208</v>
      </c>
      <c r="BN275">
        <f t="shared" si="242"/>
        <v>-166.73837432570278</v>
      </c>
      <c r="BQ275" s="56">
        <f t="shared" si="259"/>
        <v>33.222610221430934</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1.0269526830836766</v>
      </c>
      <c r="D276">
        <f t="shared" si="213"/>
        <v>0.22961234611076903</v>
      </c>
      <c r="F276">
        <f t="shared" si="214"/>
        <v>2.1943941863321646E-4</v>
      </c>
      <c r="G276">
        <f t="shared" si="215"/>
        <v>5.3367570311806034E-3</v>
      </c>
      <c r="H276">
        <f t="shared" si="216"/>
        <v>-3.1362558929688196</v>
      </c>
      <c r="J276">
        <f t="shared" si="217"/>
        <v>15</v>
      </c>
      <c r="M276">
        <f t="shared" si="218"/>
        <v>5.0842052170585158E-3</v>
      </c>
      <c r="N276">
        <f t="shared" si="219"/>
        <v>-1.5707963250000001</v>
      </c>
      <c r="O276">
        <f t="shared" si="220"/>
        <v>99.264285281466414</v>
      </c>
      <c r="P276">
        <f t="shared" si="221"/>
        <v>1.5607220396273112</v>
      </c>
      <c r="Q276">
        <f t="shared" si="222"/>
        <v>55.959130106063434</v>
      </c>
      <c r="R276">
        <f t="shared" si="223"/>
        <v>1.5529251906697932</v>
      </c>
      <c r="S276">
        <f t="shared" si="224"/>
        <v>0.2852587936674934</v>
      </c>
      <c r="T276">
        <f t="shared" si="225"/>
        <v>-1.2815198969213419</v>
      </c>
      <c r="U276">
        <f t="shared" si="226"/>
        <v>0.98470558225391469</v>
      </c>
      <c r="V276">
        <f t="shared" si="227"/>
        <v>-0.17512032477572906</v>
      </c>
      <c r="X276">
        <f t="shared" si="244"/>
        <v>-31.432223504720515</v>
      </c>
      <c r="Y276">
        <f t="shared" si="228"/>
        <v>-161.59889964933652</v>
      </c>
      <c r="Z276">
        <f t="shared" si="245"/>
        <v>18.401100350663484</v>
      </c>
      <c r="AC276">
        <v>1</v>
      </c>
      <c r="AD276">
        <f t="shared" si="229"/>
        <v>99.25924809528</v>
      </c>
      <c r="AE276">
        <f t="shared" si="230"/>
        <v>-1.9333591704160807E-3</v>
      </c>
      <c r="AF276">
        <f t="shared" si="231"/>
        <v>1.0927087555230001E-2</v>
      </c>
      <c r="AG276">
        <f t="shared" si="246"/>
        <v>8792.3410071859034</v>
      </c>
      <c r="AH276">
        <f t="shared" si="247"/>
        <v>-1647.1683808421149</v>
      </c>
      <c r="AJ276">
        <f t="shared" si="232"/>
        <v>18000</v>
      </c>
      <c r="AK276">
        <f t="shared" si="233"/>
        <v>60478.800105150003</v>
      </c>
      <c r="AL276">
        <v>1</v>
      </c>
      <c r="AM276">
        <f t="shared" si="234"/>
        <v>55.950194300175006</v>
      </c>
      <c r="AN276">
        <f t="shared" si="248"/>
        <v>1086.3429397560442</v>
      </c>
      <c r="AO276">
        <f t="shared" si="249"/>
        <v>-302.29845082398668</v>
      </c>
      <c r="AQ276">
        <f t="shared" si="235"/>
        <v>2.6014500482568984E-2</v>
      </c>
      <c r="AR276">
        <f t="shared" si="236"/>
        <v>-16.128990299192768</v>
      </c>
      <c r="AT276">
        <f t="shared" si="209"/>
        <v>-26338.434476365182</v>
      </c>
      <c r="AU276">
        <f t="shared" si="210"/>
        <v>-141854.43307473449</v>
      </c>
      <c r="AV276">
        <f t="shared" si="250"/>
        <v>-1.7543780369110351</v>
      </c>
      <c r="AW276">
        <f t="shared" si="251"/>
        <v>7734.6697828095257</v>
      </c>
      <c r="AX276">
        <f t="shared" si="252"/>
        <v>-20806.959147118472</v>
      </c>
      <c r="AY276">
        <f t="shared" si="260"/>
        <v>-1.2148914089275282</v>
      </c>
      <c r="BA276">
        <f t="shared" si="237"/>
        <v>6.499611074599815</v>
      </c>
      <c r="BB276">
        <f t="shared" si="253"/>
        <v>16.257747399907398</v>
      </c>
      <c r="BC276">
        <f t="shared" si="254"/>
        <v>-0.53948662798350688</v>
      </c>
      <c r="BD276">
        <f t="shared" si="238"/>
        <v>-210.91030692251945</v>
      </c>
      <c r="BF276">
        <f t="shared" si="239"/>
        <v>-33.163125860585666</v>
      </c>
      <c r="BG276">
        <f t="shared" si="240"/>
        <v>-197.44871489671974</v>
      </c>
      <c r="BH276">
        <f t="shared" si="255"/>
        <v>-17.448714896719736</v>
      </c>
      <c r="BI276">
        <f t="shared" si="256"/>
        <v>-17.448714896719736</v>
      </c>
      <c r="BJ276">
        <f t="shared" si="241"/>
        <v>0</v>
      </c>
      <c r="BK276">
        <f t="shared" si="257"/>
        <v>0</v>
      </c>
      <c r="BM276">
        <f t="shared" si="258"/>
        <v>-49.420873260493067</v>
      </c>
      <c r="BN276">
        <f t="shared" si="242"/>
        <v>-166.53840797420031</v>
      </c>
      <c r="BQ276" s="56">
        <f t="shared" si="259"/>
        <v>33.159708200192533</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1.0278172707640685</v>
      </c>
      <c r="D277">
        <f t="shared" si="213"/>
        <v>0.23318396981529579</v>
      </c>
      <c r="F277">
        <f t="shared" si="214"/>
        <v>2.125269941348766E-4</v>
      </c>
      <c r="G277">
        <f t="shared" si="215"/>
        <v>5.2520116621933418E-3</v>
      </c>
      <c r="H277">
        <f t="shared" si="216"/>
        <v>-3.1363406383378067</v>
      </c>
      <c r="J277">
        <f t="shared" si="217"/>
        <v>15</v>
      </c>
      <c r="M277">
        <f t="shared" si="218"/>
        <v>5.0035035469464762E-3</v>
      </c>
      <c r="N277">
        <f t="shared" si="219"/>
        <v>-1.5707963250000001</v>
      </c>
      <c r="O277">
        <f t="shared" si="220"/>
        <v>100.86516094453137</v>
      </c>
      <c r="P277">
        <f t="shared" si="221"/>
        <v>1.5608819383842731</v>
      </c>
      <c r="Q277">
        <f t="shared" si="222"/>
        <v>56.861410778700282</v>
      </c>
      <c r="R277">
        <f t="shared" si="223"/>
        <v>1.5532088005327371</v>
      </c>
      <c r="S277">
        <f t="shared" si="224"/>
        <v>0.28109129134882072</v>
      </c>
      <c r="T277">
        <f t="shared" si="225"/>
        <v>-1.2858652670075295</v>
      </c>
      <c r="U277">
        <f t="shared" si="226"/>
        <v>0.98421994643878052</v>
      </c>
      <c r="V277">
        <f t="shared" si="227"/>
        <v>-0.17788609149352588</v>
      </c>
      <c r="X277">
        <f t="shared" si="244"/>
        <v>-31.69612297161725</v>
      </c>
      <c r="Y277">
        <f t="shared" si="228"/>
        <v>-161.78114319155287</v>
      </c>
      <c r="Z277">
        <f t="shared" si="245"/>
        <v>18.218856808447129</v>
      </c>
      <c r="AC277">
        <v>1</v>
      </c>
      <c r="AD277">
        <f t="shared" si="229"/>
        <v>100.86020370972</v>
      </c>
      <c r="AE277">
        <f t="shared" si="230"/>
        <v>-1.9962285503073423E-3</v>
      </c>
      <c r="AF277">
        <f t="shared" si="231"/>
        <v>1.1103330902895E-2</v>
      </c>
      <c r="AG277">
        <f t="shared" si="246"/>
        <v>8783.6707551572181</v>
      </c>
      <c r="AH277">
        <f t="shared" si="247"/>
        <v>-1669.2481292358873</v>
      </c>
      <c r="AJ277">
        <f t="shared" si="232"/>
        <v>18000</v>
      </c>
      <c r="AK277">
        <f t="shared" si="233"/>
        <v>61454.264622975003</v>
      </c>
      <c r="AL277">
        <v>1</v>
      </c>
      <c r="AM277">
        <f t="shared" si="234"/>
        <v>56.852616788887502</v>
      </c>
      <c r="AN277">
        <f t="shared" si="248"/>
        <v>1086.1728301286707</v>
      </c>
      <c r="AO277">
        <f t="shared" si="249"/>
        <v>-297.50305483172292</v>
      </c>
      <c r="AQ277">
        <f t="shared" si="235"/>
        <v>2.5195199810532098E-2</v>
      </c>
      <c r="AR277">
        <f t="shared" si="236"/>
        <v>-15.872975880635222</v>
      </c>
      <c r="AT277">
        <f t="shared" si="209"/>
        <v>-26274.628954410593</v>
      </c>
      <c r="AU277">
        <f t="shared" si="210"/>
        <v>-139465.05108020094</v>
      </c>
      <c r="AV277">
        <f t="shared" si="250"/>
        <v>-1.757009506444825</v>
      </c>
      <c r="AW277">
        <f t="shared" si="251"/>
        <v>7875.5834639069926</v>
      </c>
      <c r="AX277">
        <f t="shared" si="252"/>
        <v>-20536.77263740663</v>
      </c>
      <c r="AY277">
        <f t="shared" si="260"/>
        <v>-1.2046059178055548</v>
      </c>
      <c r="BA277">
        <f t="shared" si="237"/>
        <v>6.4522812192518026</v>
      </c>
      <c r="BB277">
        <f t="shared" si="253"/>
        <v>16.194265752477644</v>
      </c>
      <c r="BC277">
        <f t="shared" si="254"/>
        <v>-0.55240358863927019</v>
      </c>
      <c r="BD277">
        <f t="shared" si="238"/>
        <v>-211.65039425307691</v>
      </c>
      <c r="BF277">
        <f t="shared" si="239"/>
        <v>-33.497308849400213</v>
      </c>
      <c r="BG277">
        <f t="shared" si="240"/>
        <v>-197.98901881474688</v>
      </c>
      <c r="BH277">
        <f t="shared" si="255"/>
        <v>-17.989018814746885</v>
      </c>
      <c r="BI277">
        <f t="shared" si="256"/>
        <v>-17.989018814746885</v>
      </c>
      <c r="BJ277">
        <f t="shared" si="241"/>
        <v>0</v>
      </c>
      <c r="BK277">
        <f t="shared" si="257"/>
        <v>0</v>
      </c>
      <c r="BM277">
        <f t="shared" si="258"/>
        <v>-49.691574601877861</v>
      </c>
      <c r="BN277">
        <f t="shared" si="242"/>
        <v>-166.33862456166997</v>
      </c>
      <c r="BQ277" s="56">
        <f t="shared" si="259"/>
        <v>33.096226552762779</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1.0286949476543785</v>
      </c>
      <c r="D278">
        <f t="shared" si="213"/>
        <v>0.23674954436030501</v>
      </c>
      <c r="F278">
        <f t="shared" si="214"/>
        <v>2.059361351067131E-4</v>
      </c>
      <c r="G278">
        <f t="shared" si="215"/>
        <v>5.1699161859827788E-3</v>
      </c>
      <c r="H278">
        <f t="shared" si="216"/>
        <v>-3.1364227338140176</v>
      </c>
      <c r="J278">
        <f t="shared" si="217"/>
        <v>15</v>
      </c>
      <c r="M278">
        <f t="shared" si="218"/>
        <v>4.9253238040254379E-3</v>
      </c>
      <c r="N278">
        <f t="shared" si="219"/>
        <v>-1.5707963250000001</v>
      </c>
      <c r="O278">
        <f t="shared" si="220"/>
        <v>102.46603910589548</v>
      </c>
      <c r="P278">
        <f t="shared" si="221"/>
        <v>1.5610368407886361</v>
      </c>
      <c r="Q278">
        <f t="shared" si="222"/>
        <v>57.76369588207735</v>
      </c>
      <c r="R278">
        <f t="shared" si="223"/>
        <v>1.5534835502862701</v>
      </c>
      <c r="S278">
        <f t="shared" si="224"/>
        <v>0.27703879903241058</v>
      </c>
      <c r="T278">
        <f t="shared" si="225"/>
        <v>-1.2900854205016821</v>
      </c>
      <c r="U278">
        <f t="shared" si="226"/>
        <v>0.98372727556794071</v>
      </c>
      <c r="V278">
        <f t="shared" si="227"/>
        <v>-0.18064911041034584</v>
      </c>
      <c r="X278">
        <f t="shared" si="244"/>
        <v>-31.956091166933021</v>
      </c>
      <c r="Y278">
        <f t="shared" si="228"/>
        <v>-161.95704359454439</v>
      </c>
      <c r="Z278">
        <f t="shared" si="245"/>
        <v>18.042956405455612</v>
      </c>
      <c r="AC278">
        <v>1</v>
      </c>
      <c r="AD278">
        <f t="shared" si="229"/>
        <v>102.46115932416002</v>
      </c>
      <c r="AE278">
        <f t="shared" si="230"/>
        <v>-2.0601038402768643E-3</v>
      </c>
      <c r="AF278">
        <f t="shared" si="231"/>
        <v>1.127957425056E-2</v>
      </c>
      <c r="AG278">
        <f t="shared" si="246"/>
        <v>8774.8792738668835</v>
      </c>
      <c r="AH278">
        <f t="shared" si="247"/>
        <v>-1691.3016454598805</v>
      </c>
      <c r="AJ278">
        <f t="shared" si="232"/>
        <v>18000</v>
      </c>
      <c r="AK278">
        <f t="shared" si="233"/>
        <v>62429.729140800002</v>
      </c>
      <c r="AL278">
        <v>1</v>
      </c>
      <c r="AM278">
        <f t="shared" si="234"/>
        <v>57.755039277600005</v>
      </c>
      <c r="AN278">
        <f t="shared" si="248"/>
        <v>1086.0106287411629</v>
      </c>
      <c r="AO278">
        <f t="shared" si="249"/>
        <v>-292.85737803694713</v>
      </c>
      <c r="AQ278">
        <f t="shared" si="235"/>
        <v>2.4414002895500744E-2</v>
      </c>
      <c r="AR278">
        <f t="shared" si="236"/>
        <v>-15.624961853120476</v>
      </c>
      <c r="AT278">
        <f t="shared" ref="AT278:AT341" si="261">-AR278*AH278+AG278*AQ278</f>
        <v>-26212.293764430669</v>
      </c>
      <c r="AU278">
        <f t="shared" ref="AU278:AU341" si="262">AQ278*AH278+AG278*AR278</f>
        <v>-137148.44536317696</v>
      </c>
      <c r="AV278">
        <f t="shared" si="250"/>
        <v>-1.7596424244830666</v>
      </c>
      <c r="AW278">
        <f t="shared" si="251"/>
        <v>8009.2613649492732</v>
      </c>
      <c r="AX278">
        <f t="shared" si="252"/>
        <v>-20276.031178764209</v>
      </c>
      <c r="AY278">
        <f t="shared" si="260"/>
        <v>-1.194597940283205</v>
      </c>
      <c r="BA278">
        <f t="shared" si="237"/>
        <v>6.4049126370156504</v>
      </c>
      <c r="BB278">
        <f t="shared" si="253"/>
        <v>16.13026420692001</v>
      </c>
      <c r="BC278">
        <f t="shared" si="254"/>
        <v>-0.56504448419986164</v>
      </c>
      <c r="BD278">
        <f t="shared" si="238"/>
        <v>-212.37466421879205</v>
      </c>
      <c r="BF278">
        <f t="shared" si="239"/>
        <v>-33.827527317394811</v>
      </c>
      <c r="BG278">
        <f t="shared" si="240"/>
        <v>-198.51370013156966</v>
      </c>
      <c r="BH278">
        <f t="shared" si="255"/>
        <v>-18.513700131569664</v>
      </c>
      <c r="BI278">
        <f t="shared" si="256"/>
        <v>-18.513700131569664</v>
      </c>
      <c r="BJ278">
        <f t="shared" si="241"/>
        <v>0</v>
      </c>
      <c r="BK278">
        <f t="shared" si="257"/>
        <v>0</v>
      </c>
      <c r="BM278">
        <f t="shared" si="258"/>
        <v>-49.957791524314821</v>
      </c>
      <c r="BN278">
        <f t="shared" si="242"/>
        <v>-166.13903591277762</v>
      </c>
      <c r="BQ278" s="56">
        <f t="shared" si="259"/>
        <v>33.032225007205142</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1.0295856802806655</v>
      </c>
      <c r="D279">
        <f t="shared" si="213"/>
        <v>0.24030899467230435</v>
      </c>
      <c r="F279">
        <f t="shared" si="214"/>
        <v>1.996471996844529E-4</v>
      </c>
      <c r="G279">
        <f t="shared" si="215"/>
        <v>5.0903482035786858E-3</v>
      </c>
      <c r="H279">
        <f t="shared" si="216"/>
        <v>-3.1365023017964213</v>
      </c>
      <c r="J279">
        <f t="shared" si="217"/>
        <v>15</v>
      </c>
      <c r="M279">
        <f t="shared" si="218"/>
        <v>4.8495495916558154E-3</v>
      </c>
      <c r="N279">
        <f t="shared" si="219"/>
        <v>-1.5707963250000001</v>
      </c>
      <c r="O279">
        <f t="shared" si="220"/>
        <v>104.0669196502635</v>
      </c>
      <c r="P279">
        <f t="shared" si="221"/>
        <v>1.5611869774122193</v>
      </c>
      <c r="Q279">
        <f t="shared" si="222"/>
        <v>58.66598521175974</v>
      </c>
      <c r="R279">
        <f t="shared" si="223"/>
        <v>1.5537498486963062</v>
      </c>
      <c r="S279">
        <f t="shared" si="224"/>
        <v>0.2730968372615673</v>
      </c>
      <c r="T279">
        <f t="shared" si="225"/>
        <v>-1.2941855488786818</v>
      </c>
      <c r="U279">
        <f t="shared" si="226"/>
        <v>0.98322760275038112</v>
      </c>
      <c r="V279">
        <f t="shared" si="227"/>
        <v>-0.18340934349523888</v>
      </c>
      <c r="X279">
        <f t="shared" si="244"/>
        <v>-32.212236368031355</v>
      </c>
      <c r="Y279">
        <f t="shared" si="228"/>
        <v>-162.12687081188332</v>
      </c>
      <c r="Z279">
        <f t="shared" si="245"/>
        <v>17.873129188116678</v>
      </c>
      <c r="AC279">
        <v>1</v>
      </c>
      <c r="AD279">
        <f t="shared" si="229"/>
        <v>104.06211493860002</v>
      </c>
      <c r="AE279">
        <f t="shared" si="230"/>
        <v>-2.1249850403246462E-3</v>
      </c>
      <c r="AF279">
        <f t="shared" si="231"/>
        <v>1.1455817598224999E-2</v>
      </c>
      <c r="AG279">
        <f t="shared" si="246"/>
        <v>8765.9673422490778</v>
      </c>
      <c r="AH279">
        <f t="shared" si="247"/>
        <v>-1713.3259409869484</v>
      </c>
      <c r="AJ279">
        <f t="shared" si="232"/>
        <v>18000</v>
      </c>
      <c r="AK279">
        <f t="shared" si="233"/>
        <v>63405.193658625001</v>
      </c>
      <c r="AL279">
        <v>1</v>
      </c>
      <c r="AM279">
        <f t="shared" si="234"/>
        <v>58.657461766312508</v>
      </c>
      <c r="AN279">
        <f t="shared" si="248"/>
        <v>1085.8558529335489</v>
      </c>
      <c r="AO279">
        <f t="shared" si="249"/>
        <v>-288.35451855130202</v>
      </c>
      <c r="AQ279">
        <f t="shared" si="235"/>
        <v>2.3668583032939568E-2</v>
      </c>
      <c r="AR279">
        <f t="shared" si="236"/>
        <v>-15.384578971410718</v>
      </c>
      <c r="AT279">
        <f t="shared" si="261"/>
        <v>-26151.320216976226</v>
      </c>
      <c r="AU279">
        <f t="shared" si="262"/>
        <v>-134901.26883493501</v>
      </c>
      <c r="AV279">
        <f t="shared" si="250"/>
        <v>-1.7622765593481258</v>
      </c>
      <c r="AW279">
        <f t="shared" si="251"/>
        <v>8136.1364309335677</v>
      </c>
      <c r="AX279">
        <f t="shared" si="252"/>
        <v>-20024.285284715814</v>
      </c>
      <c r="AY279">
        <f t="shared" si="260"/>
        <v>-1.184859197203658</v>
      </c>
      <c r="BA279">
        <f t="shared" si="237"/>
        <v>6.3575520507041343</v>
      </c>
      <c r="BB279">
        <f t="shared" si="253"/>
        <v>16.065798490572064</v>
      </c>
      <c r="BC279">
        <f t="shared" si="254"/>
        <v>-0.57741736214446782</v>
      </c>
      <c r="BD279">
        <f t="shared" si="238"/>
        <v>-213.08357790625854</v>
      </c>
      <c r="BF279">
        <f t="shared" si="239"/>
        <v>-34.153861994547327</v>
      </c>
      <c r="BG279">
        <f t="shared" si="240"/>
        <v>-199.02323124812034</v>
      </c>
      <c r="BH279">
        <f t="shared" si="255"/>
        <v>-19.023231248120339</v>
      </c>
      <c r="BI279">
        <f t="shared" si="256"/>
        <v>-19.023231248120339</v>
      </c>
      <c r="BJ279">
        <f t="shared" si="241"/>
        <v>0</v>
      </c>
      <c r="BK279">
        <f t="shared" si="257"/>
        <v>0</v>
      </c>
      <c r="BM279">
        <f t="shared" si="258"/>
        <v>-50.219660485119391</v>
      </c>
      <c r="BN279">
        <f t="shared" si="242"/>
        <v>-165.9396533418618</v>
      </c>
      <c r="BQ279" s="56">
        <f t="shared" si="259"/>
        <v>32.967759290857202</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1.0304894347876488</v>
      </c>
      <c r="D280">
        <f t="shared" si="213"/>
        <v>0.24386224655618216</v>
      </c>
      <c r="F280">
        <f t="shared" si="214"/>
        <v>1.9364202321305821E-4</v>
      </c>
      <c r="G280">
        <f t="shared" si="215"/>
        <v>5.0131927412574682E-3</v>
      </c>
      <c r="H280">
        <f t="shared" si="216"/>
        <v>-3.1365794572587427</v>
      </c>
      <c r="J280">
        <f t="shared" si="217"/>
        <v>15</v>
      </c>
      <c r="M280">
        <f t="shared" si="218"/>
        <v>4.7760715675398179E-3</v>
      </c>
      <c r="N280">
        <f t="shared" si="219"/>
        <v>-1.5707963250000001</v>
      </c>
      <c r="O280">
        <f t="shared" si="220"/>
        <v>105.66780246932701</v>
      </c>
      <c r="P280">
        <f t="shared" si="221"/>
        <v>1.5613325648549439</v>
      </c>
      <c r="Q280">
        <f t="shared" si="222"/>
        <v>59.568278575698116</v>
      </c>
      <c r="R280">
        <f t="shared" si="223"/>
        <v>1.554008079767073</v>
      </c>
      <c r="S280">
        <f t="shared" si="224"/>
        <v>0.26926114358326425</v>
      </c>
      <c r="T280">
        <f t="shared" si="225"/>
        <v>-1.2981705686240774</v>
      </c>
      <c r="U280">
        <f t="shared" si="226"/>
        <v>0.98272096147415344</v>
      </c>
      <c r="V280">
        <f t="shared" si="227"/>
        <v>-0.18616675296370097</v>
      </c>
      <c r="X280">
        <f t="shared" si="244"/>
        <v>-32.464662575558066</v>
      </c>
      <c r="Y280">
        <f t="shared" si="228"/>
        <v>-162.29088079904244</v>
      </c>
      <c r="Z280">
        <f t="shared" si="245"/>
        <v>17.709119200957559</v>
      </c>
      <c r="AC280">
        <v>1</v>
      </c>
      <c r="AD280">
        <f t="shared" si="229"/>
        <v>105.66307055304001</v>
      </c>
      <c r="AE280">
        <f t="shared" si="230"/>
        <v>-2.1908721504506888E-3</v>
      </c>
      <c r="AF280">
        <f t="shared" si="231"/>
        <v>1.163206094589E-2</v>
      </c>
      <c r="AG280">
        <f t="shared" si="246"/>
        <v>8756.9357474692988</v>
      </c>
      <c r="AH280">
        <f t="shared" si="247"/>
        <v>-1735.3181647099891</v>
      </c>
      <c r="AJ280">
        <f t="shared" si="232"/>
        <v>18000</v>
      </c>
      <c r="AK280">
        <f t="shared" si="233"/>
        <v>64380.658176450008</v>
      </c>
      <c r="AL280">
        <v>1</v>
      </c>
      <c r="AM280">
        <f t="shared" si="234"/>
        <v>59.559884255025004</v>
      </c>
      <c r="AN280">
        <f t="shared" si="248"/>
        <v>1085.7080563108739</v>
      </c>
      <c r="AO280">
        <f t="shared" si="249"/>
        <v>-283.98799217381094</v>
      </c>
      <c r="AQ280">
        <f t="shared" si="235"/>
        <v>2.29567884371248E-2</v>
      </c>
      <c r="AR280">
        <f t="shared" si="236"/>
        <v>-15.151480368502368</v>
      </c>
      <c r="AT280">
        <f t="shared" si="261"/>
        <v>-26091.607984396807</v>
      </c>
      <c r="AU280">
        <f t="shared" si="262"/>
        <v>-132720.37739799602</v>
      </c>
      <c r="AV280">
        <f t="shared" si="250"/>
        <v>-1.7649116913428335</v>
      </c>
      <c r="AW280">
        <f t="shared" si="251"/>
        <v>8256.6091664169762</v>
      </c>
      <c r="AX280">
        <f t="shared" si="252"/>
        <v>-19781.113250708622</v>
      </c>
      <c r="AY280">
        <f t="shared" si="260"/>
        <v>-1.1753817018825232</v>
      </c>
      <c r="BA280">
        <f t="shared" si="237"/>
        <v>6.3102422271454319</v>
      </c>
      <c r="BB280">
        <f t="shared" si="253"/>
        <v>16.000920610852639</v>
      </c>
      <c r="BC280">
        <f t="shared" si="254"/>
        <v>-0.58952998946031032</v>
      </c>
      <c r="BD280">
        <f t="shared" si="238"/>
        <v>-213.7775803310642</v>
      </c>
      <c r="BF280">
        <f t="shared" si="239"/>
        <v>-34.476391106488585</v>
      </c>
      <c r="BG280">
        <f t="shared" si="240"/>
        <v>-199.5180680185627</v>
      </c>
      <c r="BH280">
        <f t="shared" si="255"/>
        <v>-19.518068018562701</v>
      </c>
      <c r="BI280">
        <f t="shared" si="256"/>
        <v>-19.518068018562701</v>
      </c>
      <c r="BJ280">
        <f t="shared" si="241"/>
        <v>0</v>
      </c>
      <c r="BK280">
        <f t="shared" si="257"/>
        <v>0</v>
      </c>
      <c r="BM280">
        <f t="shared" si="258"/>
        <v>-50.477311717341223</v>
      </c>
      <c r="BN280">
        <f t="shared" si="242"/>
        <v>-165.74048768749853</v>
      </c>
      <c r="BQ280" s="56">
        <f t="shared" si="259"/>
        <v>32.902881411137777</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1.0314061769446334</v>
      </c>
      <c r="D281">
        <f t="shared" si="213"/>
        <v>0.24740922670105239</v>
      </c>
      <c r="F281">
        <f t="shared" si="214"/>
        <v>1.8790378690097527E-4</v>
      </c>
      <c r="G281">
        <f t="shared" si="215"/>
        <v>4.9383416957950281E-3</v>
      </c>
      <c r="H281">
        <f t="shared" si="216"/>
        <v>-3.1366543083042053</v>
      </c>
      <c r="J281">
        <f t="shared" si="217"/>
        <v>15</v>
      </c>
      <c r="M281">
        <f t="shared" si="218"/>
        <v>4.7047869172780303E-3</v>
      </c>
      <c r="N281">
        <f t="shared" si="219"/>
        <v>-1.5707963250000001</v>
      </c>
      <c r="O281">
        <f t="shared" si="220"/>
        <v>107.26868746124302</v>
      </c>
      <c r="P281">
        <f t="shared" si="221"/>
        <v>1.5614738067873246</v>
      </c>
      <c r="Q281">
        <f t="shared" si="222"/>
        <v>60.470575793304675</v>
      </c>
      <c r="R281">
        <f t="shared" si="223"/>
        <v>1.5542586045879498</v>
      </c>
      <c r="S281">
        <f t="shared" si="224"/>
        <v>0.26552766050285231</v>
      </c>
      <c r="T281">
        <f t="shared" si="225"/>
        <v>-1.3020451386394987</v>
      </c>
      <c r="U281">
        <f t="shared" si="226"/>
        <v>0.98220738560043463</v>
      </c>
      <c r="V281">
        <f t="shared" si="227"/>
        <v>-0.18892130128023854</v>
      </c>
      <c r="X281">
        <f t="shared" si="244"/>
        <v>-32.713469729538012</v>
      </c>
      <c r="Y281">
        <f t="shared" si="228"/>
        <v>-162.44931637670177</v>
      </c>
      <c r="Z281">
        <f t="shared" si="245"/>
        <v>17.550683623298227</v>
      </c>
      <c r="AC281">
        <v>1</v>
      </c>
      <c r="AD281">
        <f t="shared" si="229"/>
        <v>107.26402616748001</v>
      </c>
      <c r="AE281">
        <f t="shared" si="230"/>
        <v>-2.2577651706549911E-3</v>
      </c>
      <c r="AF281">
        <f t="shared" si="231"/>
        <v>1.1808304293555E-2</v>
      </c>
      <c r="AG281">
        <f t="shared" si="246"/>
        <v>8747.7852847589766</v>
      </c>
      <c r="AH281">
        <f t="shared" si="247"/>
        <v>-1757.2755935517953</v>
      </c>
      <c r="AJ281">
        <f t="shared" si="232"/>
        <v>18000</v>
      </c>
      <c r="AK281">
        <f t="shared" si="233"/>
        <v>65356.122694275007</v>
      </c>
      <c r="AL281">
        <v>1</v>
      </c>
      <c r="AM281">
        <f t="shared" si="234"/>
        <v>60.462306743737507</v>
      </c>
      <c r="AN281">
        <f t="shared" si="248"/>
        <v>1085.5668255221972</v>
      </c>
      <c r="AO281">
        <f t="shared" si="249"/>
        <v>-279.75170127345075</v>
      </c>
      <c r="AQ281">
        <f t="shared" si="235"/>
        <v>2.2276626694972834E-2</v>
      </c>
      <c r="AR281">
        <f t="shared" si="236"/>
        <v>-14.925339885631798</v>
      </c>
      <c r="AT281">
        <f t="shared" si="261"/>
        <v>-26033.06435928955</v>
      </c>
      <c r="AU281">
        <f t="shared" si="262"/>
        <v>-130602.81479395382</v>
      </c>
      <c r="AV281">
        <f t="shared" si="250"/>
        <v>-1.767547611877565</v>
      </c>
      <c r="AW281">
        <f t="shared" si="251"/>
        <v>8371.0505173657657</v>
      </c>
      <c r="AX281">
        <f t="shared" si="252"/>
        <v>-19546.119029694797</v>
      </c>
      <c r="AY281">
        <f t="shared" si="260"/>
        <v>-1.1661577483851875</v>
      </c>
      <c r="BA281">
        <f t="shared" si="237"/>
        <v>6.2630222661700605</v>
      </c>
      <c r="BB281">
        <f t="shared" si="253"/>
        <v>15.935679113980175</v>
      </c>
      <c r="BC281">
        <f t="shared" si="254"/>
        <v>-0.60138986349237755</v>
      </c>
      <c r="BD281">
        <f t="shared" si="238"/>
        <v>-214.45710105943493</v>
      </c>
      <c r="BF281">
        <f t="shared" si="239"/>
        <v>-34.795190490761577</v>
      </c>
      <c r="BG281">
        <f t="shared" si="240"/>
        <v>-199.99865040338551</v>
      </c>
      <c r="BH281">
        <f t="shared" si="255"/>
        <v>-19.998650403385511</v>
      </c>
      <c r="BI281">
        <f t="shared" si="256"/>
        <v>-19.998650403385511</v>
      </c>
      <c r="BJ281">
        <f t="shared" si="241"/>
        <v>0</v>
      </c>
      <c r="BK281">
        <f t="shared" si="257"/>
        <v>0</v>
      </c>
      <c r="BM281">
        <f t="shared" si="258"/>
        <v>-50.730869604741748</v>
      </c>
      <c r="BN281">
        <f t="shared" si="242"/>
        <v>-165.54154934395061</v>
      </c>
      <c r="BQ281" s="56">
        <f t="shared" si="259"/>
        <v>32.83763991426531</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1.0323358721514677</v>
      </c>
      <c r="D282">
        <f t="shared" si="213"/>
        <v>0.25094986268581249</v>
      </c>
      <c r="F282">
        <f t="shared" si="214"/>
        <v>1.8241689990094735E-4</v>
      </c>
      <c r="G282">
        <f t="shared" si="215"/>
        <v>4.8656933287307856E-3</v>
      </c>
      <c r="H282">
        <f t="shared" si="216"/>
        <v>-3.1367269566712692</v>
      </c>
      <c r="J282">
        <f t="shared" si="217"/>
        <v>15</v>
      </c>
      <c r="M282">
        <f t="shared" si="218"/>
        <v>4.635598874376882E-3</v>
      </c>
      <c r="N282">
        <f t="shared" si="219"/>
        <v>-1.5707963250000001</v>
      </c>
      <c r="O282">
        <f t="shared" si="220"/>
        <v>108.86957453015869</v>
      </c>
      <c r="P282">
        <f t="shared" si="221"/>
        <v>1.5616108949009939</v>
      </c>
      <c r="Q282">
        <f t="shared" si="222"/>
        <v>61.372876694610824</v>
      </c>
      <c r="R282">
        <f t="shared" si="223"/>
        <v>1.5545017630174518</v>
      </c>
      <c r="S282">
        <f t="shared" si="224"/>
        <v>0.26189252414624625</v>
      </c>
      <c r="T282">
        <f t="shared" si="225"/>
        <v>-1.3058136763897232</v>
      </c>
      <c r="U282">
        <f t="shared" si="226"/>
        <v>0.98168690935754677</v>
      </c>
      <c r="V282">
        <f t="shared" si="227"/>
        <v>-0.19167295116088093</v>
      </c>
      <c r="X282">
        <f t="shared" si="244"/>
        <v>-32.95875391238318</v>
      </c>
      <c r="Y282">
        <f t="shared" si="228"/>
        <v>-162.60240803376294</v>
      </c>
      <c r="Z282">
        <f t="shared" si="245"/>
        <v>17.397591966237059</v>
      </c>
      <c r="AC282">
        <v>1</v>
      </c>
      <c r="AD282">
        <f t="shared" si="229"/>
        <v>108.86498178192001</v>
      </c>
      <c r="AE282">
        <f t="shared" si="230"/>
        <v>-2.3256641009375542E-3</v>
      </c>
      <c r="AF282">
        <f t="shared" si="231"/>
        <v>1.1984547641220001E-2</v>
      </c>
      <c r="AG282">
        <f t="shared" si="246"/>
        <v>8738.5167572491682</v>
      </c>
      <c r="AH282">
        <f t="shared" si="247"/>
        <v>-1779.1956239080057</v>
      </c>
      <c r="AJ282">
        <f t="shared" si="232"/>
        <v>18000</v>
      </c>
      <c r="AK282">
        <f t="shared" si="233"/>
        <v>66331.587212099999</v>
      </c>
      <c r="AL282">
        <v>1</v>
      </c>
      <c r="AM282">
        <f t="shared" si="234"/>
        <v>61.36472923245001</v>
      </c>
      <c r="AN282">
        <f t="shared" si="248"/>
        <v>1085.431777368452</v>
      </c>
      <c r="AO282">
        <f t="shared" si="249"/>
        <v>-275.63990641202133</v>
      </c>
      <c r="AQ282">
        <f t="shared" si="235"/>
        <v>2.1626250808281122E-2</v>
      </c>
      <c r="AR282">
        <f t="shared" si="236"/>
        <v>-14.705850549631164</v>
      </c>
      <c r="AT282">
        <f t="shared" si="261"/>
        <v>-25975.603588664268</v>
      </c>
      <c r="AU282">
        <f t="shared" si="262"/>
        <v>-128545.79878835345</v>
      </c>
      <c r="AV282">
        <f t="shared" si="250"/>
        <v>-1.7701841226744972</v>
      </c>
      <c r="AW282">
        <f t="shared" si="251"/>
        <v>8479.8044587695022</v>
      </c>
      <c r="AX282">
        <f t="shared" si="252"/>
        <v>-19318.930300426688</v>
      </c>
      <c r="AY282">
        <f t="shared" si="260"/>
        <v>-1.1571799003046992</v>
      </c>
      <c r="BA282">
        <f t="shared" si="237"/>
        <v>6.2159278690895832</v>
      </c>
      <c r="BB282">
        <f t="shared" si="253"/>
        <v>15.870119323585197</v>
      </c>
      <c r="BC282">
        <f t="shared" si="254"/>
        <v>-0.61300422236979801</v>
      </c>
      <c r="BD282">
        <f t="shared" si="238"/>
        <v>-215.1225548056218</v>
      </c>
      <c r="BF282">
        <f t="shared" si="239"/>
        <v>-35.110333705367303</v>
      </c>
      <c r="BG282">
        <f t="shared" si="240"/>
        <v>-200.46540309544773</v>
      </c>
      <c r="BH282">
        <f t="shared" si="255"/>
        <v>-20.465403095447726</v>
      </c>
      <c r="BI282">
        <f t="shared" si="256"/>
        <v>-20.465403095447726</v>
      </c>
      <c r="BJ282">
        <f t="shared" si="241"/>
        <v>0</v>
      </c>
      <c r="BK282">
        <f t="shared" si="257"/>
        <v>0</v>
      </c>
      <c r="BM282">
        <f t="shared" si="258"/>
        <v>-50.980453028952503</v>
      </c>
      <c r="BN282">
        <f t="shared" si="242"/>
        <v>-165.34284828982592</v>
      </c>
      <c r="BQ282" s="56">
        <f t="shared" si="259"/>
        <v>32.772080123870339</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1.0332784854445236</v>
      </c>
      <c r="D283">
        <f t="shared" si="213"/>
        <v>0.25448408298441555</v>
      </c>
      <c r="F283">
        <f t="shared" si="214"/>
        <v>1.7716689327133519E-4</v>
      </c>
      <c r="G283">
        <f t="shared" si="215"/>
        <v>4.7951518046635564E-3</v>
      </c>
      <c r="H283">
        <f t="shared" si="216"/>
        <v>-3.1367974981953366</v>
      </c>
      <c r="J283">
        <f t="shared" si="217"/>
        <v>15</v>
      </c>
      <c r="M283">
        <f t="shared" si="218"/>
        <v>4.5684162819946087E-3</v>
      </c>
      <c r="N283">
        <f t="shared" si="219"/>
        <v>-1.5707963250000001</v>
      </c>
      <c r="O283">
        <f t="shared" si="220"/>
        <v>110.47046358577721</v>
      </c>
      <c r="P283">
        <f t="shared" si="221"/>
        <v>1.5617440097765896</v>
      </c>
      <c r="Q283">
        <f t="shared" si="222"/>
        <v>62.275181119497923</v>
      </c>
      <c r="R283">
        <f t="shared" si="223"/>
        <v>1.5547378752208747</v>
      </c>
      <c r="S283">
        <f t="shared" si="224"/>
        <v>0.25835205359125468</v>
      </c>
      <c r="T283">
        <f t="shared" si="225"/>
        <v>-1.3094803728916664</v>
      </c>
      <c r="U283">
        <f t="shared" si="226"/>
        <v>0.98115956733493903</v>
      </c>
      <c r="V283">
        <f t="shared" si="227"/>
        <v>-0.19442166557564039</v>
      </c>
      <c r="X283">
        <f t="shared" si="244"/>
        <v>-33.20060753973025</v>
      </c>
      <c r="Y283">
        <f t="shared" si="228"/>
        <v>-162.75037467462167</v>
      </c>
      <c r="Z283">
        <f t="shared" si="245"/>
        <v>17.249625325378332</v>
      </c>
      <c r="AC283">
        <v>1</v>
      </c>
      <c r="AD283">
        <f t="shared" si="229"/>
        <v>110.46593739636</v>
      </c>
      <c r="AE283">
        <f t="shared" si="230"/>
        <v>-2.3945689412983762E-3</v>
      </c>
      <c r="AF283">
        <f t="shared" si="231"/>
        <v>1.2160790988884999E-2</v>
      </c>
      <c r="AG283">
        <f t="shared" si="246"/>
        <v>8729.1309758034458</v>
      </c>
      <c r="AH283">
        <f t="shared" si="247"/>
        <v>-1801.075763838345</v>
      </c>
      <c r="AJ283">
        <f t="shared" si="232"/>
        <v>18000</v>
      </c>
      <c r="AK283">
        <f t="shared" si="233"/>
        <v>67307.051729925006</v>
      </c>
      <c r="AL283">
        <v>1</v>
      </c>
      <c r="AM283">
        <f t="shared" si="234"/>
        <v>62.267151721162506</v>
      </c>
      <c r="AN283">
        <f t="shared" si="248"/>
        <v>1085.3025562013495</v>
      </c>
      <c r="AO283">
        <f t="shared" si="249"/>
        <v>-271.6472004299165</v>
      </c>
      <c r="AQ283">
        <f t="shared" si="235"/>
        <v>2.1003946641573953E-2</v>
      </c>
      <c r="AR283">
        <f t="shared" si="236"/>
        <v>-14.492723182686026</v>
      </c>
      <c r="AT283">
        <f t="shared" si="261"/>
        <v>-25919.146275110837</v>
      </c>
      <c r="AU283">
        <f t="shared" si="262"/>
        <v>-126546.70855697038</v>
      </c>
      <c r="AV283">
        <f t="shared" si="250"/>
        <v>-1.7728210350412092</v>
      </c>
      <c r="AW283">
        <f t="shared" si="251"/>
        <v>8583.1903218529515</v>
      </c>
      <c r="AX283">
        <f t="shared" si="252"/>
        <v>-19099.196708317962</v>
      </c>
      <c r="AY283">
        <f t="shared" si="260"/>
        <v>-1.1484409800210125</v>
      </c>
      <c r="BA283">
        <f t="shared" si="237"/>
        <v>6.1689915880969695</v>
      </c>
      <c r="BB283">
        <f t="shared" si="253"/>
        <v>15.804283560997078</v>
      </c>
      <c r="BC283">
        <f t="shared" si="254"/>
        <v>-0.62438005502019678</v>
      </c>
      <c r="BD283">
        <f t="shared" si="238"/>
        <v>-215.77434200568155</v>
      </c>
      <c r="BF283">
        <f t="shared" si="239"/>
        <v>-35.421892130257206</v>
      </c>
      <c r="BG283">
        <f t="shared" si="240"/>
        <v>-200.91873611991076</v>
      </c>
      <c r="BH283">
        <f t="shared" si="255"/>
        <v>-20.918736119910761</v>
      </c>
      <c r="BI283">
        <f t="shared" si="256"/>
        <v>-20.918736119910761</v>
      </c>
      <c r="BJ283">
        <f t="shared" si="241"/>
        <v>0</v>
      </c>
      <c r="BK283">
        <f t="shared" si="257"/>
        <v>0</v>
      </c>
      <c r="BM283">
        <f t="shared" si="258"/>
        <v>-51.226175691254284</v>
      </c>
      <c r="BN283">
        <f t="shared" si="242"/>
        <v>-165.14439411422921</v>
      </c>
      <c r="BQ283" s="56">
        <f t="shared" si="259"/>
        <v>32.706244361282216</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1.0342339815027042</v>
      </c>
      <c r="D284">
        <f t="shared" si="213"/>
        <v>0.25801181697085707</v>
      </c>
      <c r="F284">
        <f t="shared" si="214"/>
        <v>1.7214032446933258E-4</v>
      </c>
      <c r="G284">
        <f t="shared" si="215"/>
        <v>4.7266267691699979E-3</v>
      </c>
      <c r="H284">
        <f t="shared" si="216"/>
        <v>-3.1368660232308301</v>
      </c>
      <c r="J284">
        <f t="shared" si="217"/>
        <v>15</v>
      </c>
      <c r="M284">
        <f t="shared" si="218"/>
        <v>4.5031531922518284E-3</v>
      </c>
      <c r="N284">
        <f t="shared" si="219"/>
        <v>-1.5707963250000001</v>
      </c>
      <c r="O284">
        <f t="shared" si="220"/>
        <v>112.07135454296115</v>
      </c>
      <c r="P284">
        <f t="shared" si="221"/>
        <v>1.5618733216772658</v>
      </c>
      <c r="Q284">
        <f t="shared" si="222"/>
        <v>63.177488916994044</v>
      </c>
      <c r="R284">
        <f t="shared" si="223"/>
        <v>1.5549672430762234</v>
      </c>
      <c r="S284">
        <f t="shared" si="224"/>
        <v>0.25490274083071296</v>
      </c>
      <c r="T284">
        <f t="shared" si="225"/>
        <v>-1.3130492066370503</v>
      </c>
      <c r="U284">
        <f t="shared" si="226"/>
        <v>0.9806253944771347</v>
      </c>
      <c r="V284">
        <f t="shared" si="227"/>
        <v>-0.19716740775091901</v>
      </c>
      <c r="X284">
        <f t="shared" si="244"/>
        <v>-33.43911953995206</v>
      </c>
      <c r="Y284">
        <f t="shared" si="228"/>
        <v>-162.89342431489376</v>
      </c>
      <c r="Z284">
        <f t="shared" si="245"/>
        <v>17.106575685106236</v>
      </c>
      <c r="AC284">
        <v>1</v>
      </c>
      <c r="AD284">
        <f t="shared" si="229"/>
        <v>112.0668930108</v>
      </c>
      <c r="AE284">
        <f t="shared" si="230"/>
        <v>-2.4644796917374593E-3</v>
      </c>
      <c r="AF284">
        <f t="shared" si="231"/>
        <v>1.233703433655E-2</v>
      </c>
      <c r="AG284">
        <f t="shared" si="246"/>
        <v>8719.6287588500163</v>
      </c>
      <c r="AH284">
        <f t="shared" si="247"/>
        <v>-1822.9136259310135</v>
      </c>
      <c r="AJ284">
        <f t="shared" si="232"/>
        <v>18000</v>
      </c>
      <c r="AK284">
        <f t="shared" si="233"/>
        <v>68282.516247749998</v>
      </c>
      <c r="AL284">
        <v>1</v>
      </c>
      <c r="AM284">
        <f t="shared" si="234"/>
        <v>63.169574209875009</v>
      </c>
      <c r="AN284">
        <f t="shared" si="248"/>
        <v>1085.1788315803287</v>
      </c>
      <c r="AO284">
        <f t="shared" si="249"/>
        <v>-267.76848474903056</v>
      </c>
      <c r="AQ284">
        <f t="shared" si="235"/>
        <v>2.0408121616078335E-2</v>
      </c>
      <c r="AR284">
        <f t="shared" si="236"/>
        <v>-14.285685131254834</v>
      </c>
      <c r="AT284">
        <f t="shared" si="261"/>
        <v>-25863.618837366848</v>
      </c>
      <c r="AU284">
        <f t="shared" si="262"/>
        <v>-124603.07315333933</v>
      </c>
      <c r="AV284">
        <f t="shared" si="250"/>
        <v>-1.7754581692066909</v>
      </c>
      <c r="AW284">
        <f t="shared" si="251"/>
        <v>8681.5048904044052</v>
      </c>
      <c r="AX284">
        <f t="shared" si="252"/>
        <v>-18886.588261101169</v>
      </c>
      <c r="AY284">
        <f t="shared" si="260"/>
        <v>-1.139934058422355</v>
      </c>
      <c r="BA284">
        <f t="shared" si="237"/>
        <v>6.1222430579236757</v>
      </c>
      <c r="BB284">
        <f t="shared" si="253"/>
        <v>15.738211348805622</v>
      </c>
      <c r="BC284">
        <f t="shared" si="254"/>
        <v>-0.6355241107843359</v>
      </c>
      <c r="BD284">
        <f t="shared" si="238"/>
        <v>-216.41284936835476</v>
      </c>
      <c r="BF284">
        <f t="shared" si="239"/>
        <v>-35.729935062365556</v>
      </c>
      <c r="BG284">
        <f t="shared" si="240"/>
        <v>-201.35904540901427</v>
      </c>
      <c r="BH284">
        <f t="shared" si="255"/>
        <v>-21.359045409014271</v>
      </c>
      <c r="BI284">
        <f t="shared" si="256"/>
        <v>-21.359045409014271</v>
      </c>
      <c r="BJ284">
        <f t="shared" si="241"/>
        <v>0</v>
      </c>
      <c r="BK284">
        <f t="shared" si="257"/>
        <v>0</v>
      </c>
      <c r="BM284">
        <f t="shared" si="258"/>
        <v>-51.468146411171183</v>
      </c>
      <c r="BN284">
        <f t="shared" si="242"/>
        <v>-164.94619604065954</v>
      </c>
      <c r="BQ284" s="56">
        <f t="shared" si="259"/>
        <v>32.640172149090759</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1.0352023246534727</v>
      </c>
      <c r="D285">
        <f t="shared" si="213"/>
        <v>0.26153299492387833</v>
      </c>
      <c r="F285">
        <f t="shared" si="214"/>
        <v>1.6732469119728479E-4</v>
      </c>
      <c r="G285">
        <f t="shared" si="215"/>
        <v>4.6600329624338441E-3</v>
      </c>
      <c r="H285">
        <f t="shared" si="216"/>
        <v>-3.1369326170375662</v>
      </c>
      <c r="J285">
        <f t="shared" si="217"/>
        <v>15</v>
      </c>
      <c r="M285">
        <f t="shared" si="218"/>
        <v>4.439728499403211E-3</v>
      </c>
      <c r="N285">
        <f t="shared" si="219"/>
        <v>-1.5707963250000001</v>
      </c>
      <c r="O285">
        <f t="shared" si="220"/>
        <v>113.67224732136899</v>
      </c>
      <c r="P285">
        <f t="shared" si="221"/>
        <v>1.5619989912751604</v>
      </c>
      <c r="Q285">
        <f t="shared" si="222"/>
        <v>64.079799944630039</v>
      </c>
      <c r="R285">
        <f t="shared" si="223"/>
        <v>1.5551901514613962</v>
      </c>
      <c r="S285">
        <f t="shared" si="224"/>
        <v>0.25154124133130429</v>
      </c>
      <c r="T285">
        <f t="shared" si="225"/>
        <v>-1.3165239565327451</v>
      </c>
      <c r="U285">
        <f t="shared" si="226"/>
        <v>0.98008442607764246</v>
      </c>
      <c r="V285">
        <f t="shared" si="227"/>
        <v>-0.1999101411718632</v>
      </c>
      <c r="X285">
        <f t="shared" si="244"/>
        <v>-33.674375523120872</v>
      </c>
      <c r="Y285">
        <f t="shared" si="228"/>
        <v>-163.03175472947234</v>
      </c>
      <c r="Z285">
        <f t="shared" si="245"/>
        <v>16.96824527052766</v>
      </c>
      <c r="AC285">
        <v>1</v>
      </c>
      <c r="AD285">
        <f t="shared" si="229"/>
        <v>113.66784862524001</v>
      </c>
      <c r="AE285">
        <f t="shared" si="230"/>
        <v>-2.5353963522548027E-3</v>
      </c>
      <c r="AF285">
        <f t="shared" si="231"/>
        <v>1.2513277684215E-2</v>
      </c>
      <c r="AG285">
        <f t="shared" si="246"/>
        <v>8710.010932213152</v>
      </c>
      <c r="AH285">
        <f t="shared" si="247"/>
        <v>-1844.7069207735542</v>
      </c>
      <c r="AJ285">
        <f t="shared" si="232"/>
        <v>18000</v>
      </c>
      <c r="AK285">
        <f t="shared" si="233"/>
        <v>69257.980765575005</v>
      </c>
      <c r="AL285">
        <v>1</v>
      </c>
      <c r="AM285">
        <f t="shared" si="234"/>
        <v>64.071996698587512</v>
      </c>
      <c r="AN285">
        <f t="shared" si="248"/>
        <v>1085.0602961587163</v>
      </c>
      <c r="AO285">
        <f t="shared" si="249"/>
        <v>-263.99894767465827</v>
      </c>
      <c r="AQ285">
        <f t="shared" si="235"/>
        <v>1.9837294510425488E-2</v>
      </c>
      <c r="AR285">
        <f t="shared" si="236"/>
        <v>-14.084479102402097</v>
      </c>
      <c r="AT285">
        <f t="shared" si="261"/>
        <v>-25808.953023640308</v>
      </c>
      <c r="AU285">
        <f t="shared" si="262"/>
        <v>-122712.56095092275</v>
      </c>
      <c r="AV285">
        <f t="shared" si="250"/>
        <v>-1.7780953537135997</v>
      </c>
      <c r="AW285">
        <f t="shared" si="251"/>
        <v>8775.0242920277797</v>
      </c>
      <c r="AX285">
        <f t="shared" si="252"/>
        <v>-18680.793863578067</v>
      </c>
      <c r="AY285">
        <f t="shared" si="260"/>
        <v>-1.1316524450696115</v>
      </c>
      <c r="BA285">
        <f t="shared" si="237"/>
        <v>6.075709210999042</v>
      </c>
      <c r="BB285">
        <f t="shared" si="253"/>
        <v>15.671939599138883</v>
      </c>
      <c r="BC285">
        <f t="shared" si="254"/>
        <v>-0.64644290864398823</v>
      </c>
      <c r="BD285">
        <f t="shared" si="238"/>
        <v>-217.03845040378417</v>
      </c>
      <c r="BF285">
        <f t="shared" si="239"/>
        <v>-36.034529804716243</v>
      </c>
      <c r="BG285">
        <f t="shared" si="240"/>
        <v>-201.78671335266259</v>
      </c>
      <c r="BH285">
        <f t="shared" si="255"/>
        <v>-21.786713352662588</v>
      </c>
      <c r="BI285">
        <f t="shared" si="256"/>
        <v>-21.786713352662588</v>
      </c>
      <c r="BJ285">
        <f t="shared" si="241"/>
        <v>0</v>
      </c>
      <c r="BK285">
        <f t="shared" si="257"/>
        <v>0</v>
      </c>
      <c r="BM285">
        <f t="shared" si="258"/>
        <v>-51.706469403855124</v>
      </c>
      <c r="BN285">
        <f t="shared" si="242"/>
        <v>-164.74826294887842</v>
      </c>
      <c r="BQ285" s="56">
        <f t="shared" si="259"/>
        <v>32.573900399424019</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1.0361834788789008</v>
      </c>
      <c r="D286">
        <f t="shared" si="213"/>
        <v>0.26504754803138619</v>
      </c>
      <c r="F286">
        <f t="shared" si="214"/>
        <v>1.6270835356970497E-4</v>
      </c>
      <c r="G286">
        <f t="shared" si="215"/>
        <v>4.5952898651095211E-3</v>
      </c>
      <c r="H286">
        <f t="shared" si="216"/>
        <v>-3.1369973601348908</v>
      </c>
      <c r="J286">
        <f t="shared" si="217"/>
        <v>15</v>
      </c>
      <c r="M286">
        <f t="shared" si="218"/>
        <v>4.378065603578167E-3</v>
      </c>
      <c r="N286">
        <f t="shared" si="219"/>
        <v>-1.5707963250000001</v>
      </c>
      <c r="O286">
        <f t="shared" si="220"/>
        <v>115.27314184512224</v>
      </c>
      <c r="P286">
        <f t="shared" si="221"/>
        <v>1.5621211703173334</v>
      </c>
      <c r="Q286">
        <f t="shared" si="222"/>
        <v>64.982114067849309</v>
      </c>
      <c r="R286">
        <f t="shared" si="223"/>
        <v>1.5554068694341707</v>
      </c>
      <c r="S286">
        <f t="shared" si="224"/>
        <v>0.24826436515334957</v>
      </c>
      <c r="T286">
        <f t="shared" si="225"/>
        <v>-1.3199082139356657</v>
      </c>
      <c r="U286">
        <f t="shared" si="226"/>
        <v>0.97953669777283625</v>
      </c>
      <c r="V286">
        <f t="shared" si="227"/>
        <v>-0.2026498295846646</v>
      </c>
      <c r="X286">
        <f t="shared" si="244"/>
        <v>-33.906457940140207</v>
      </c>
      <c r="Y286">
        <f t="shared" si="228"/>
        <v>-163.16555405648137</v>
      </c>
      <c r="Z286">
        <f t="shared" si="245"/>
        <v>16.834445943518631</v>
      </c>
      <c r="AC286">
        <v>1</v>
      </c>
      <c r="AD286">
        <f t="shared" si="229"/>
        <v>115.26880423968001</v>
      </c>
      <c r="AE286">
        <f t="shared" si="230"/>
        <v>-2.6073189228504063E-3</v>
      </c>
      <c r="AF286">
        <f t="shared" si="231"/>
        <v>1.2689521031880001E-2</v>
      </c>
      <c r="AG286">
        <f t="shared" si="246"/>
        <v>8700.2783289439467</v>
      </c>
      <c r="AH286">
        <f t="shared" si="247"/>
        <v>-1866.4534509709488</v>
      </c>
      <c r="AJ286">
        <f t="shared" si="232"/>
        <v>18000</v>
      </c>
      <c r="AK286">
        <f t="shared" si="233"/>
        <v>70233.445283400011</v>
      </c>
      <c r="AL286">
        <v>1</v>
      </c>
      <c r="AM286">
        <f t="shared" si="234"/>
        <v>64.974419187300001</v>
      </c>
      <c r="AN286">
        <f t="shared" si="248"/>
        <v>1084.9466637738142</v>
      </c>
      <c r="AO286">
        <f t="shared" si="249"/>
        <v>-260.33404450243131</v>
      </c>
      <c r="AQ286">
        <f t="shared" si="235"/>
        <v>1.9290086245975606E-2</v>
      </c>
      <c r="AR286">
        <f t="shared" si="236"/>
        <v>-13.888862097102436</v>
      </c>
      <c r="AT286">
        <f t="shared" si="261"/>
        <v>-25755.085471867129</v>
      </c>
      <c r="AU286">
        <f t="shared" si="262"/>
        <v>-120872.96996515463</v>
      </c>
      <c r="AV286">
        <f t="shared" si="250"/>
        <v>-1.7807324248612957</v>
      </c>
      <c r="AW286">
        <f t="shared" si="251"/>
        <v>8864.0057069254071</v>
      </c>
      <c r="AX286">
        <f t="shared" si="252"/>
        <v>-18481.519977557742</v>
      </c>
      <c r="AY286">
        <f t="shared" si="260"/>
        <v>-1.1235896787849555</v>
      </c>
      <c r="BA286">
        <f t="shared" si="237"/>
        <v>6.0294144772733658</v>
      </c>
      <c r="BB286">
        <f t="shared" si="253"/>
        <v>15.605502787957402</v>
      </c>
      <c r="BC286">
        <f t="shared" si="254"/>
        <v>-0.65714274607634016</v>
      </c>
      <c r="BD286">
        <f t="shared" si="238"/>
        <v>-217.65150593083456</v>
      </c>
      <c r="BF286">
        <f t="shared" si="239"/>
        <v>-36.335741750085731</v>
      </c>
      <c r="BG286">
        <f t="shared" si="240"/>
        <v>-202.20210932578163</v>
      </c>
      <c r="BH286">
        <f t="shared" si="255"/>
        <v>-22.202109325781635</v>
      </c>
      <c r="BI286">
        <f t="shared" si="256"/>
        <v>-22.202109325781635</v>
      </c>
      <c r="BJ286">
        <f t="shared" si="241"/>
        <v>0</v>
      </c>
      <c r="BK286">
        <f t="shared" si="257"/>
        <v>0</v>
      </c>
      <c r="BM286">
        <f t="shared" si="258"/>
        <v>-51.941244538043129</v>
      </c>
      <c r="BN286">
        <f t="shared" si="242"/>
        <v>-164.5506033949471</v>
      </c>
      <c r="BQ286" s="56">
        <f t="shared" si="259"/>
        <v>32.507463588242537</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1.0371774078217377</v>
      </c>
      <c r="D287">
        <f t="shared" si="213"/>
        <v>0.26855540839459252</v>
      </c>
      <c r="F287">
        <f t="shared" si="214"/>
        <v>1.5828046369504415E-4</v>
      </c>
      <c r="G287">
        <f t="shared" si="215"/>
        <v>4.5323213733251995E-3</v>
      </c>
      <c r="H287">
        <f t="shared" si="216"/>
        <v>-3.1370603286266752</v>
      </c>
      <c r="J287">
        <f t="shared" si="217"/>
        <v>15</v>
      </c>
      <c r="M287">
        <f t="shared" si="218"/>
        <v>4.3180921021592879E-3</v>
      </c>
      <c r="N287">
        <f t="shared" si="219"/>
        <v>-1.5707963250000001</v>
      </c>
      <c r="O287">
        <f t="shared" si="220"/>
        <v>116.87403804249976</v>
      </c>
      <c r="P287">
        <f t="shared" si="221"/>
        <v>1.5622400022369805</v>
      </c>
      <c r="Q287">
        <f t="shared" si="222"/>
        <v>65.884431159466033</v>
      </c>
      <c r="R287">
        <f t="shared" si="223"/>
        <v>1.5556176513152544</v>
      </c>
      <c r="S287">
        <f t="shared" si="224"/>
        <v>0.24506906859834404</v>
      </c>
      <c r="T287">
        <f t="shared" si="225"/>
        <v>-1.3232053938526405</v>
      </c>
      <c r="U287">
        <f t="shared" si="226"/>
        <v>0.97898224553580615</v>
      </c>
      <c r="V287">
        <f t="shared" si="227"/>
        <v>-0.20538643699880788</v>
      </c>
      <c r="X287">
        <f t="shared" si="244"/>
        <v>-34.135446232707054</v>
      </c>
      <c r="Y287">
        <f t="shared" si="228"/>
        <v>-163.29500136041929</v>
      </c>
      <c r="Z287">
        <f t="shared" si="245"/>
        <v>16.704998639580708</v>
      </c>
      <c r="AC287">
        <v>1</v>
      </c>
      <c r="AD287">
        <f t="shared" si="229"/>
        <v>116.86975985412001</v>
      </c>
      <c r="AE287">
        <f t="shared" si="230"/>
        <v>-2.6802474035242697E-3</v>
      </c>
      <c r="AF287">
        <f t="shared" si="231"/>
        <v>1.2865764379545E-2</v>
      </c>
      <c r="AG287">
        <f t="shared" si="246"/>
        <v>8690.4317891505143</v>
      </c>
      <c r="AH287">
        <f t="shared" si="247"/>
        <v>-1888.1511056581737</v>
      </c>
      <c r="AJ287">
        <f t="shared" si="232"/>
        <v>18000</v>
      </c>
      <c r="AK287">
        <f t="shared" si="233"/>
        <v>71208.909801225003</v>
      </c>
      <c r="AL287">
        <v>1</v>
      </c>
      <c r="AM287">
        <f t="shared" si="234"/>
        <v>65.876841676012504</v>
      </c>
      <c r="AN287">
        <f t="shared" si="248"/>
        <v>1084.8376677187466</v>
      </c>
      <c r="AO287">
        <f t="shared" si="249"/>
        <v>-256.76947925754172</v>
      </c>
      <c r="AQ287">
        <f t="shared" si="235"/>
        <v>1.8765211549612405E-2</v>
      </c>
      <c r="AR287">
        <f t="shared" si="236"/>
        <v>-13.698604431217055</v>
      </c>
      <c r="AT287">
        <f t="shared" si="261"/>
        <v>-25701.957311795555</v>
      </c>
      <c r="AU287">
        <f t="shared" si="262"/>
        <v>-119082.2189709821</v>
      </c>
      <c r="AV287">
        <f t="shared" si="250"/>
        <v>-1.7833692261947816</v>
      </c>
      <c r="AW287">
        <f t="shared" si="251"/>
        <v>8948.6889140535441</v>
      </c>
      <c r="AX287">
        <f t="shared" si="252"/>
        <v>-18288.489394647528</v>
      </c>
      <c r="AY287">
        <f t="shared" si="260"/>
        <v>-1.1157395186463623</v>
      </c>
      <c r="BA287">
        <f t="shared" si="237"/>
        <v>5.9833809697865767</v>
      </c>
      <c r="BB287">
        <f t="shared" si="253"/>
        <v>15.538933116538946</v>
      </c>
      <c r="BC287">
        <f t="shared" si="254"/>
        <v>-0.66762970754841922</v>
      </c>
      <c r="BD287">
        <f t="shared" si="238"/>
        <v>-218.25236456378755</v>
      </c>
      <c r="BF287">
        <f t="shared" si="239"/>
        <v>-36.633634459658055</v>
      </c>
      <c r="BG287">
        <f t="shared" si="240"/>
        <v>-202.60559019339769</v>
      </c>
      <c r="BH287">
        <f t="shared" si="255"/>
        <v>-22.605590193397688</v>
      </c>
      <c r="BI287">
        <f t="shared" si="256"/>
        <v>-22.605590193397688</v>
      </c>
      <c r="BJ287">
        <f t="shared" si="241"/>
        <v>0</v>
      </c>
      <c r="BK287">
        <f t="shared" si="257"/>
        <v>0</v>
      </c>
      <c r="BM287">
        <f t="shared" si="258"/>
        <v>-52.172567576197004</v>
      </c>
      <c r="BN287">
        <f t="shared" si="242"/>
        <v>-164.35322562961014</v>
      </c>
      <c r="BQ287" s="56">
        <f t="shared" si="259"/>
        <v>32.440893916824088</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1.0381840747914926</v>
      </c>
      <c r="D288">
        <f t="shared" si="213"/>
        <v>0.27205650903187262</v>
      </c>
      <c r="F288">
        <f t="shared" si="214"/>
        <v>1.5403090187575343E-4</v>
      </c>
      <c r="G288">
        <f t="shared" si="215"/>
        <v>4.471055500065429E-3</v>
      </c>
      <c r="H288">
        <f t="shared" si="216"/>
        <v>-3.1371215944999347</v>
      </c>
      <c r="J288">
        <f t="shared" si="217"/>
        <v>15</v>
      </c>
      <c r="M288">
        <f t="shared" si="218"/>
        <v>4.2597395061841617E-3</v>
      </c>
      <c r="N288">
        <f t="shared" si="219"/>
        <v>-1.5707963250000001</v>
      </c>
      <c r="O288">
        <f t="shared" si="220"/>
        <v>118.47493584565684</v>
      </c>
      <c r="P288">
        <f t="shared" si="221"/>
        <v>1.5623556227150985</v>
      </c>
      <c r="Q288">
        <f t="shared" si="222"/>
        <v>66.786751099167304</v>
      </c>
      <c r="R288">
        <f t="shared" si="223"/>
        <v>1.5558227376835712</v>
      </c>
      <c r="S288">
        <f t="shared" si="224"/>
        <v>0.24195244635258173</v>
      </c>
      <c r="T288">
        <f t="shared" si="225"/>
        <v>-1.3264187453697562</v>
      </c>
      <c r="U288">
        <f t="shared" si="226"/>
        <v>0.97842110567017948</v>
      </c>
      <c r="V288">
        <f t="shared" si="227"/>
        <v>-0.20811992768926496</v>
      </c>
      <c r="X288">
        <f t="shared" si="244"/>
        <v>-34.361416974715567</v>
      </c>
      <c r="Y288">
        <f t="shared" si="228"/>
        <v>-163.42026715752422</v>
      </c>
      <c r="Z288">
        <f t="shared" si="245"/>
        <v>16.579732842475778</v>
      </c>
      <c r="AC288">
        <v>1</v>
      </c>
      <c r="AD288">
        <f t="shared" si="229"/>
        <v>118.47071546856</v>
      </c>
      <c r="AE288">
        <f t="shared" si="230"/>
        <v>-2.7541817942763934E-3</v>
      </c>
      <c r="AF288">
        <f t="shared" si="231"/>
        <v>1.304200772721E-2</v>
      </c>
      <c r="AG288">
        <f t="shared" si="246"/>
        <v>8680.4721598276537</v>
      </c>
      <c r="AH288">
        <f t="shared" si="247"/>
        <v>-1909.7978554601534</v>
      </c>
      <c r="AJ288">
        <f t="shared" si="232"/>
        <v>18000</v>
      </c>
      <c r="AK288">
        <f t="shared" si="233"/>
        <v>72184.37431905001</v>
      </c>
      <c r="AL288">
        <v>1</v>
      </c>
      <c r="AM288">
        <f t="shared" si="234"/>
        <v>66.779264164725006</v>
      </c>
      <c r="AN288">
        <f t="shared" si="248"/>
        <v>1084.7330591765653</v>
      </c>
      <c r="AO288">
        <f t="shared" si="249"/>
        <v>-253.30118791213982</v>
      </c>
      <c r="AQ288">
        <f t="shared" si="235"/>
        <v>1.8261471399796569E-2</v>
      </c>
      <c r="AR288">
        <f t="shared" si="236"/>
        <v>-13.51348883584946</v>
      </c>
      <c r="AT288">
        <f t="shared" si="261"/>
        <v>-25649.513804406601</v>
      </c>
      <c r="AU288">
        <f t="shared" si="262"/>
        <v>-117338.33934064992</v>
      </c>
      <c r="AV288">
        <f t="shared" si="250"/>
        <v>-1.7860056080351976</v>
      </c>
      <c r="AW288">
        <f t="shared" si="251"/>
        <v>9029.2976920977489</v>
      </c>
      <c r="AX288">
        <f t="shared" si="252"/>
        <v>-18101.440110934702</v>
      </c>
      <c r="AY288">
        <f t="shared" si="260"/>
        <v>-1.1080959353701922</v>
      </c>
      <c r="BA288">
        <f t="shared" si="237"/>
        <v>5.9376286569901122</v>
      </c>
      <c r="BB288">
        <f t="shared" si="253"/>
        <v>15.472260661215959</v>
      </c>
      <c r="BC288">
        <f t="shared" si="254"/>
        <v>-0.67790967266500535</v>
      </c>
      <c r="BD288">
        <f t="shared" si="238"/>
        <v>-218.84136317918268</v>
      </c>
      <c r="BF288">
        <f t="shared" si="239"/>
        <v>-36.92826973706579</v>
      </c>
      <c r="BG288">
        <f t="shared" si="240"/>
        <v>-202.99750079436686</v>
      </c>
      <c r="BH288">
        <f t="shared" si="255"/>
        <v>-22.997500794366857</v>
      </c>
      <c r="BI288">
        <f t="shared" si="256"/>
        <v>-22.997500794366857</v>
      </c>
      <c r="BJ288">
        <f t="shared" si="241"/>
        <v>0</v>
      </c>
      <c r="BK288">
        <f t="shared" si="257"/>
        <v>0</v>
      </c>
      <c r="BM288">
        <f t="shared" si="258"/>
        <v>-52.400530398281752</v>
      </c>
      <c r="BN288">
        <f t="shared" si="242"/>
        <v>-164.15613761518418</v>
      </c>
      <c r="BQ288" s="56">
        <f t="shared" si="259"/>
        <v>32.374221461501094</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1.0392034427705317</v>
      </c>
      <c r="D289">
        <f t="shared" si="213"/>
        <v>0.27555078388234661</v>
      </c>
      <c r="F289">
        <f t="shared" si="214"/>
        <v>1.499502187251496E-4</v>
      </c>
      <c r="G289">
        <f t="shared" si="215"/>
        <v>4.4114241004682914E-3</v>
      </c>
      <c r="H289">
        <f t="shared" si="216"/>
        <v>-3.137181225899532</v>
      </c>
      <c r="J289">
        <f t="shared" si="217"/>
        <v>15</v>
      </c>
      <c r="M289">
        <f t="shared" si="218"/>
        <v>4.2029429794350403E-3</v>
      </c>
      <c r="N289">
        <f t="shared" si="219"/>
        <v>-1.5707963250000001</v>
      </c>
      <c r="O289">
        <f t="shared" si="220"/>
        <v>120.07583519036685</v>
      </c>
      <c r="P289">
        <f t="shared" si="221"/>
        <v>1.5624681601972243</v>
      </c>
      <c r="Q289">
        <f t="shared" si="222"/>
        <v>67.689073773055142</v>
      </c>
      <c r="R289">
        <f t="shared" si="223"/>
        <v>1.5560223562919662</v>
      </c>
      <c r="S289">
        <f t="shared" si="224"/>
        <v>0.23891172409679295</v>
      </c>
      <c r="T289">
        <f t="shared" si="225"/>
        <v>-1.3295513613702934</v>
      </c>
      <c r="U289">
        <f t="shared" si="226"/>
        <v>0.97785331480391591</v>
      </c>
      <c r="V289">
        <f t="shared" si="227"/>
        <v>-0.21085026619863545</v>
      </c>
      <c r="X289">
        <f t="shared" si="244"/>
        <v>-34.584444005667137</v>
      </c>
      <c r="Y289">
        <f t="shared" si="228"/>
        <v>-163.54151390615397</v>
      </c>
      <c r="Z289">
        <f t="shared" si="245"/>
        <v>16.458486093846034</v>
      </c>
      <c r="AC289">
        <v>1</v>
      </c>
      <c r="AD289">
        <f t="shared" si="229"/>
        <v>120.071671083</v>
      </c>
      <c r="AE289">
        <f t="shared" si="230"/>
        <v>-2.8291220951067778E-3</v>
      </c>
      <c r="AF289">
        <f t="shared" si="231"/>
        <v>1.3218251074874999E-2</v>
      </c>
      <c r="AG289">
        <f t="shared" si="246"/>
        <v>8670.4002946860674</v>
      </c>
      <c r="AH289">
        <f t="shared" si="247"/>
        <v>-1931.3917478570888</v>
      </c>
      <c r="AJ289">
        <f t="shared" si="232"/>
        <v>18000</v>
      </c>
      <c r="AK289">
        <f t="shared" si="233"/>
        <v>73159.838836875002</v>
      </c>
      <c r="AL289">
        <v>1</v>
      </c>
      <c r="AM289">
        <f t="shared" si="234"/>
        <v>67.681686653437495</v>
      </c>
      <c r="AN289">
        <f t="shared" si="248"/>
        <v>1084.6326057994268</v>
      </c>
      <c r="AO289">
        <f t="shared" si="249"/>
        <v>-249.92532294319611</v>
      </c>
      <c r="AQ289">
        <f t="shared" si="235"/>
        <v>1.7777746172895691E-2</v>
      </c>
      <c r="AR289">
        <f t="shared" si="236"/>
        <v>-13.333309629671769</v>
      </c>
      <c r="AT289">
        <f t="shared" si="261"/>
        <v>-25597.704014715182</v>
      </c>
      <c r="AU289">
        <f t="shared" si="262"/>
        <v>-115639.46753450051</v>
      </c>
      <c r="AV289">
        <f t="shared" si="250"/>
        <v>-1.7886414270479936</v>
      </c>
      <c r="AW289">
        <f t="shared" si="251"/>
        <v>9106.041090637731</v>
      </c>
      <c r="AX289">
        <f t="shared" si="252"/>
        <v>-17920.12429379953</v>
      </c>
      <c r="AY289">
        <f t="shared" si="260"/>
        <v>-1.1006531030645914</v>
      </c>
      <c r="BA289">
        <f t="shared" si="237"/>
        <v>5.8921755227599206</v>
      </c>
      <c r="BB289">
        <f t="shared" si="253"/>
        <v>15.405513512327953</v>
      </c>
      <c r="BC289">
        <f t="shared" si="254"/>
        <v>-0.68798832398340215</v>
      </c>
      <c r="BD289">
        <f t="shared" si="238"/>
        <v>-219.41882736357064</v>
      </c>
      <c r="BF289">
        <f t="shared" si="239"/>
        <v>-37.219707698174005</v>
      </c>
      <c r="BG289">
        <f t="shared" si="240"/>
        <v>-203.37817440466245</v>
      </c>
      <c r="BH289">
        <f t="shared" si="255"/>
        <v>-23.378174404662445</v>
      </c>
      <c r="BI289">
        <f t="shared" si="256"/>
        <v>-23.378174404662445</v>
      </c>
      <c r="BJ289">
        <f t="shared" si="241"/>
        <v>0</v>
      </c>
      <c r="BK289">
        <f t="shared" si="257"/>
        <v>0</v>
      </c>
      <c r="BM289">
        <f t="shared" si="258"/>
        <v>-52.625221210501962</v>
      </c>
      <c r="BN289">
        <f t="shared" si="242"/>
        <v>-163.95934704109183</v>
      </c>
      <c r="BQ289" s="56">
        <f t="shared" si="259"/>
        <v>32.307474312613088</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1.0402354744201883</v>
      </c>
      <c r="D290">
        <f t="shared" si="213"/>
        <v>0.27903816780918328</v>
      </c>
      <c r="F290">
        <f t="shared" si="214"/>
        <v>1.4602958258215203E-4</v>
      </c>
      <c r="G290">
        <f t="shared" si="215"/>
        <v>4.3533626188318022E-3</v>
      </c>
      <c r="H290">
        <f t="shared" si="216"/>
        <v>-3.1372392873811683</v>
      </c>
      <c r="J290">
        <f t="shared" si="217"/>
        <v>15</v>
      </c>
      <c r="M290">
        <f t="shared" si="218"/>
        <v>4.1476410981266844E-3</v>
      </c>
      <c r="N290">
        <f t="shared" si="219"/>
        <v>-1.5707963250000001</v>
      </c>
      <c r="O290">
        <f t="shared" si="220"/>
        <v>121.67673601578319</v>
      </c>
      <c r="P290">
        <f t="shared" si="221"/>
        <v>1.5625777363693851</v>
      </c>
      <c r="Q290">
        <f t="shared" si="222"/>
        <v>68.591399073224494</v>
      </c>
      <c r="R290">
        <f t="shared" si="223"/>
        <v>1.5562167229106558</v>
      </c>
      <c r="S290">
        <f t="shared" si="224"/>
        <v>0.23594425155331078</v>
      </c>
      <c r="T290">
        <f t="shared" si="225"/>
        <v>-1.3326061875954485</v>
      </c>
      <c r="U290">
        <f t="shared" si="226"/>
        <v>0.97727890988307897</v>
      </c>
      <c r="V290">
        <f t="shared" si="227"/>
        <v>-0.21357741733923333</v>
      </c>
      <c r="X290">
        <f t="shared" si="244"/>
        <v>-34.80459855660969</v>
      </c>
      <c r="Y290">
        <f t="shared" si="228"/>
        <v>-163.65889646475736</v>
      </c>
      <c r="Z290">
        <f t="shared" si="245"/>
        <v>16.341103535242638</v>
      </c>
      <c r="AC290">
        <v>1</v>
      </c>
      <c r="AD290">
        <f t="shared" si="229"/>
        <v>121.67262669743999</v>
      </c>
      <c r="AE290">
        <f t="shared" si="230"/>
        <v>-2.905068306015422E-3</v>
      </c>
      <c r="AF290">
        <f t="shared" si="231"/>
        <v>1.3394494422539999E-2</v>
      </c>
      <c r="AG290">
        <f t="shared" si="246"/>
        <v>8660.2170539811414</v>
      </c>
      <c r="AH290">
        <f t="shared" si="247"/>
        <v>-1952.9309029175301</v>
      </c>
      <c r="AJ290">
        <f t="shared" si="232"/>
        <v>18000</v>
      </c>
      <c r="AK290">
        <f t="shared" si="233"/>
        <v>74135.303354700009</v>
      </c>
      <c r="AL290">
        <v>1</v>
      </c>
      <c r="AM290">
        <f t="shared" si="234"/>
        <v>68.584109142149998</v>
      </c>
      <c r="AN290">
        <f t="shared" si="248"/>
        <v>1084.5360904176912</v>
      </c>
      <c r="AO290">
        <f t="shared" si="249"/>
        <v>-246.63823910758518</v>
      </c>
      <c r="AQ290">
        <f t="shared" si="235"/>
        <v>1.7312989416569571E-2</v>
      </c>
      <c r="AR290">
        <f t="shared" si="236"/>
        <v>-13.157871956592873</v>
      </c>
      <c r="AT290">
        <f t="shared" si="261"/>
        <v>-25546.480514461397</v>
      </c>
      <c r="AU290">
        <f t="shared" si="262"/>
        <v>-113983.8381846393</v>
      </c>
      <c r="AV290">
        <f t="shared" si="250"/>
        <v>-1.7912765458452993</v>
      </c>
      <c r="AW290">
        <f t="shared" si="251"/>
        <v>9179.1145850648609</v>
      </c>
      <c r="AX290">
        <f t="shared" si="252"/>
        <v>-17744.307332156834</v>
      </c>
      <c r="AY290">
        <f t="shared" si="260"/>
        <v>-1.0934053913370843</v>
      </c>
      <c r="BA290">
        <f t="shared" si="237"/>
        <v>5.8470377149731148</v>
      </c>
      <c r="BB290">
        <f t="shared" si="253"/>
        <v>15.338717903261438</v>
      </c>
      <c r="BC290">
        <f t="shared" si="254"/>
        <v>-0.69787115450821502</v>
      </c>
      <c r="BD290">
        <f t="shared" si="238"/>
        <v>-219.98507184293248</v>
      </c>
      <c r="BF290">
        <f t="shared" si="239"/>
        <v>-37.508006836931507</v>
      </c>
      <c r="BG290">
        <f t="shared" si="240"/>
        <v>-203.74793318110031</v>
      </c>
      <c r="BH290">
        <f t="shared" si="255"/>
        <v>-23.747933181100308</v>
      </c>
      <c r="BI290">
        <f t="shared" si="256"/>
        <v>-23.747933181100308</v>
      </c>
      <c r="BJ290">
        <f t="shared" si="241"/>
        <v>0</v>
      </c>
      <c r="BK290">
        <f t="shared" si="257"/>
        <v>0</v>
      </c>
      <c r="BM290">
        <f t="shared" si="258"/>
        <v>-52.846724740192947</v>
      </c>
      <c r="BN290">
        <f t="shared" si="242"/>
        <v>-163.76286133816782</v>
      </c>
      <c r="BQ290" s="56">
        <f t="shared" si="259"/>
        <v>32.240678703546578</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1.0412801320868812</v>
      </c>
      <c r="D291">
        <f t="shared" si="213"/>
        <v>0.28251859660263023</v>
      </c>
      <c r="F291">
        <f t="shared" si="214"/>
        <v>1.42260731676857E-4</v>
      </c>
      <c r="G291">
        <f t="shared" si="215"/>
        <v>4.2968098553537691E-3</v>
      </c>
      <c r="H291">
        <f t="shared" si="216"/>
        <v>-3.1372958401446462</v>
      </c>
      <c r="J291">
        <f t="shared" si="217"/>
        <v>15</v>
      </c>
      <c r="M291">
        <f t="shared" si="218"/>
        <v>4.0937756293198437E-3</v>
      </c>
      <c r="N291">
        <f t="shared" si="219"/>
        <v>-1.5707963250000001</v>
      </c>
      <c r="O291">
        <f t="shared" si="220"/>
        <v>123.2776382642199</v>
      </c>
      <c r="P291">
        <f t="shared" si="221"/>
        <v>1.5626844665969679</v>
      </c>
      <c r="Q291">
        <f t="shared" si="222"/>
        <v>69.493726897374373</v>
      </c>
      <c r="R291">
        <f t="shared" si="223"/>
        <v>1.5564060421049866</v>
      </c>
      <c r="S291">
        <f t="shared" si="224"/>
        <v>0.23304749594384241</v>
      </c>
      <c r="T291">
        <f t="shared" si="225"/>
        <v>-1.3355860310975505</v>
      </c>
      <c r="U291">
        <f t="shared" si="226"/>
        <v>0.97669792816558543</v>
      </c>
      <c r="V291">
        <f t="shared" si="227"/>
        <v>-0.21630134619511993</v>
      </c>
      <c r="X291">
        <f t="shared" si="244"/>
        <v>-35.02194936909018</v>
      </c>
      <c r="Y291">
        <f t="shared" si="228"/>
        <v>-163.77256251980717</v>
      </c>
      <c r="Z291">
        <f t="shared" si="245"/>
        <v>16.227437480192833</v>
      </c>
      <c r="AC291">
        <v>1</v>
      </c>
      <c r="AD291">
        <f t="shared" si="229"/>
        <v>123.27358231187999</v>
      </c>
      <c r="AE291">
        <f t="shared" si="230"/>
        <v>-2.9820204270023256E-3</v>
      </c>
      <c r="AF291">
        <f t="shared" si="231"/>
        <v>1.3570737770204998E-2</v>
      </c>
      <c r="AG291">
        <f t="shared" si="246"/>
        <v>8649.9233043414315</v>
      </c>
      <c r="AH291">
        <f t="shared" si="247"/>
        <v>-1974.4135093655154</v>
      </c>
      <c r="AJ291">
        <f t="shared" si="232"/>
        <v>18000</v>
      </c>
      <c r="AK291">
        <f t="shared" si="233"/>
        <v>75110.767872525001</v>
      </c>
      <c r="AL291">
        <v>1</v>
      </c>
      <c r="AM291">
        <f t="shared" si="234"/>
        <v>69.486531630862501</v>
      </c>
      <c r="AN291">
        <f t="shared" si="248"/>
        <v>1084.4433098655379</v>
      </c>
      <c r="AO291">
        <f t="shared" si="249"/>
        <v>-243.43648032392804</v>
      </c>
      <c r="AQ291">
        <f t="shared" si="235"/>
        <v>1.6866222185491338E-2</v>
      </c>
      <c r="AR291">
        <f t="shared" si="236"/>
        <v>-12.986991082828331</v>
      </c>
      <c r="AT291">
        <f t="shared" si="261"/>
        <v>-25495.799111607259</v>
      </c>
      <c r="AU291">
        <f t="shared" si="262"/>
        <v>-112369.77771756613</v>
      </c>
      <c r="AV291">
        <f t="shared" si="250"/>
        <v>-1.7939108326193838</v>
      </c>
      <c r="AW291">
        <f t="shared" si="251"/>
        <v>9248.7011272419131</v>
      </c>
      <c r="AX291">
        <f t="shared" si="252"/>
        <v>-17573.766962352027</v>
      </c>
      <c r="AY291">
        <f t="shared" si="260"/>
        <v>-1.0863473577403793</v>
      </c>
      <c r="BA291">
        <f t="shared" si="237"/>
        <v>5.8022296834600278</v>
      </c>
      <c r="BB291">
        <f t="shared" si="253"/>
        <v>15.271898330370213</v>
      </c>
      <c r="BC291">
        <f t="shared" si="254"/>
        <v>-0.70756347487900451</v>
      </c>
      <c r="BD291">
        <f t="shared" si="238"/>
        <v>-220.54040089450197</v>
      </c>
      <c r="BF291">
        <f t="shared" si="239"/>
        <v>-37.793224087583575</v>
      </c>
      <c r="BG291">
        <f t="shared" si="240"/>
        <v>-204.10708858635243</v>
      </c>
      <c r="BH291">
        <f t="shared" si="255"/>
        <v>-24.107088586352432</v>
      </c>
      <c r="BI291">
        <f t="shared" si="256"/>
        <v>-24.107088586352432</v>
      </c>
      <c r="BJ291">
        <f t="shared" si="241"/>
        <v>0</v>
      </c>
      <c r="BK291">
        <f t="shared" si="257"/>
        <v>0</v>
      </c>
      <c r="BM291">
        <f t="shared" si="258"/>
        <v>-53.065122417953788</v>
      </c>
      <c r="BN291">
        <f t="shared" si="242"/>
        <v>-163.56668769185046</v>
      </c>
      <c r="BQ291" s="56">
        <f t="shared" si="259"/>
        <v>32.173859130655352</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1.0423373778082419</v>
      </c>
      <c r="D292">
        <f t="shared" si="213"/>
        <v>0.28599200698277066</v>
      </c>
      <c r="F292">
        <f t="shared" si="214"/>
        <v>1.3863593056265269E-4</v>
      </c>
      <c r="G292">
        <f t="shared" si="215"/>
        <v>4.2417077508321308E-3</v>
      </c>
      <c r="H292">
        <f t="shared" si="216"/>
        <v>-3.1373509422491681</v>
      </c>
      <c r="J292">
        <f t="shared" si="217"/>
        <v>15</v>
      </c>
      <c r="M292">
        <f t="shared" si="218"/>
        <v>4.0412913263798466E-3</v>
      </c>
      <c r="N292">
        <f t="shared" si="219"/>
        <v>-1.5707963250000001</v>
      </c>
      <c r="O292">
        <f t="shared" si="220"/>
        <v>124.87854188094902</v>
      </c>
      <c r="P292">
        <f t="shared" si="221"/>
        <v>1.5627884603298354</v>
      </c>
      <c r="Q292">
        <f t="shared" si="222"/>
        <v>70.396057148448548</v>
      </c>
      <c r="R292">
        <f t="shared" si="223"/>
        <v>1.5565905079533968</v>
      </c>
      <c r="S292">
        <f t="shared" si="224"/>
        <v>0.23021903583245482</v>
      </c>
      <c r="T292">
        <f t="shared" si="225"/>
        <v>-1.3384935681313912</v>
      </c>
      <c r="U292">
        <f t="shared" si="226"/>
        <v>0.97611040721493247</v>
      </c>
      <c r="V292">
        <f t="shared" si="227"/>
        <v>-0.21902201812408228</v>
      </c>
      <c r="X292">
        <f t="shared" si="244"/>
        <v>-35.236562807568966</v>
      </c>
      <c r="Y292">
        <f t="shared" si="228"/>
        <v>-163.88265298588442</v>
      </c>
      <c r="Z292">
        <f t="shared" si="245"/>
        <v>16.11734701411558</v>
      </c>
      <c r="AC292">
        <v>1</v>
      </c>
      <c r="AD292">
        <f t="shared" si="229"/>
        <v>124.87453792632002</v>
      </c>
      <c r="AE292">
        <f t="shared" si="230"/>
        <v>-3.0599784580674903E-3</v>
      </c>
      <c r="AF292">
        <f t="shared" si="231"/>
        <v>1.3746981117869999E-2</v>
      </c>
      <c r="AG292">
        <f t="shared" si="246"/>
        <v>8639.5199185968067</v>
      </c>
      <c r="AH292">
        <f t="shared" si="247"/>
        <v>-1995.8378209515108</v>
      </c>
      <c r="AJ292">
        <f t="shared" si="232"/>
        <v>18000</v>
      </c>
      <c r="AK292">
        <f t="shared" si="233"/>
        <v>76086.232390350007</v>
      </c>
      <c r="AL292">
        <v>1</v>
      </c>
      <c r="AM292">
        <f t="shared" si="234"/>
        <v>70.388954119575004</v>
      </c>
      <c r="AN292">
        <f t="shared" si="248"/>
        <v>1084.3540739112332</v>
      </c>
      <c r="AO292">
        <f t="shared" si="249"/>
        <v>-240.31676756203663</v>
      </c>
      <c r="AQ292">
        <f t="shared" si="235"/>
        <v>1.6436527882104073E-2</v>
      </c>
      <c r="AR292">
        <f t="shared" si="236"/>
        <v>-12.820491748041176</v>
      </c>
      <c r="AT292">
        <f t="shared" si="261"/>
        <v>-25445.618603907318</v>
      </c>
      <c r="AU292">
        <f t="shared" si="262"/>
        <v>-110795.69846739997</v>
      </c>
      <c r="AV292">
        <f t="shared" si="250"/>
        <v>-1.7965441608044048</v>
      </c>
      <c r="AW292">
        <f t="shared" si="251"/>
        <v>9314.9721025212566</v>
      </c>
      <c r="AX292">
        <f t="shared" si="252"/>
        <v>-17408.292462756359</v>
      </c>
      <c r="AY292">
        <f t="shared" si="260"/>
        <v>-1.0794737405410493</v>
      </c>
      <c r="BA292">
        <f t="shared" si="237"/>
        <v>5.7577643080862959</v>
      </c>
      <c r="BB292">
        <f t="shared" si="253"/>
        <v>15.205077664496873</v>
      </c>
      <c r="BC292">
        <f t="shared" si="254"/>
        <v>-0.71707042026335555</v>
      </c>
      <c r="BD292">
        <f t="shared" si="238"/>
        <v>-221.08510874170906</v>
      </c>
      <c r="BF292">
        <f t="shared" si="239"/>
        <v>-38.075414883514213</v>
      </c>
      <c r="BG292">
        <f t="shared" si="240"/>
        <v>-204.45594179606815</v>
      </c>
      <c r="BH292">
        <f t="shared" si="255"/>
        <v>-24.455941796068146</v>
      </c>
      <c r="BI292">
        <f t="shared" si="256"/>
        <v>-24.455941796068146</v>
      </c>
      <c r="BJ292">
        <f t="shared" si="241"/>
        <v>0</v>
      </c>
      <c r="BK292">
        <f t="shared" si="257"/>
        <v>0</v>
      </c>
      <c r="BM292">
        <f t="shared" si="258"/>
        <v>-53.280492548011082</v>
      </c>
      <c r="BN292">
        <f t="shared" si="242"/>
        <v>-163.37083305435905</v>
      </c>
      <c r="BQ292" s="56">
        <f t="shared" si="259"/>
        <v>32.107038464782008</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1.0434071733192467</v>
      </c>
      <c r="D293">
        <f t="shared" si="213"/>
        <v>0.28945833660201054</v>
      </c>
      <c r="F293">
        <f t="shared" si="214"/>
        <v>1.3514793038542065E-4</v>
      </c>
      <c r="G293">
        <f t="shared" si="215"/>
        <v>4.1880011877326578E-3</v>
      </c>
      <c r="H293">
        <f t="shared" si="216"/>
        <v>-3.1374046488122675</v>
      </c>
      <c r="J293">
        <f t="shared" si="217"/>
        <v>15</v>
      </c>
      <c r="M293">
        <f t="shared" si="218"/>
        <v>3.9901357399699747E-3</v>
      </c>
      <c r="N293">
        <f t="shared" si="219"/>
        <v>-1.5707963250000001</v>
      </c>
      <c r="O293">
        <f t="shared" si="220"/>
        <v>126.47944681401333</v>
      </c>
      <c r="P293">
        <f t="shared" si="221"/>
        <v>1.5628898214766778</v>
      </c>
      <c r="Q293">
        <f t="shared" si="222"/>
        <v>71.298389734303839</v>
      </c>
      <c r="R293">
        <f t="shared" si="223"/>
        <v>1.5567703047108756</v>
      </c>
      <c r="S293">
        <f t="shared" si="224"/>
        <v>0.22745655532986273</v>
      </c>
      <c r="T293">
        <f t="shared" si="225"/>
        <v>-1.3413313515255456</v>
      </c>
      <c r="U293">
        <f t="shared" si="226"/>
        <v>0.97551638489390791</v>
      </c>
      <c r="V293">
        <f t="shared" si="227"/>
        <v>-0.22173939875955812</v>
      </c>
      <c r="X293">
        <f t="shared" si="244"/>
        <v>-35.448502965711974</v>
      </c>
      <c r="Y293">
        <f t="shared" si="228"/>
        <v>-163.9893023799267</v>
      </c>
      <c r="Z293">
        <f t="shared" si="245"/>
        <v>16.010697620073302</v>
      </c>
      <c r="AC293">
        <v>1</v>
      </c>
      <c r="AD293">
        <f t="shared" si="229"/>
        <v>126.47549354076001</v>
      </c>
      <c r="AE293">
        <f t="shared" si="230"/>
        <v>-3.1389423992109152E-3</v>
      </c>
      <c r="AF293">
        <f t="shared" si="231"/>
        <v>1.3923224465535001E-2</v>
      </c>
      <c r="AG293">
        <f t="shared" si="246"/>
        <v>8629.0077756064093</v>
      </c>
      <c r="AH293">
        <f t="shared" si="247"/>
        <v>-2017.2021530999875</v>
      </c>
      <c r="AJ293">
        <f t="shared" si="232"/>
        <v>18000</v>
      </c>
      <c r="AK293">
        <f t="shared" si="233"/>
        <v>77061.696908174999</v>
      </c>
      <c r="AL293">
        <v>1</v>
      </c>
      <c r="AM293">
        <f t="shared" si="234"/>
        <v>71.291376608287507</v>
      </c>
      <c r="AN293">
        <f t="shared" si="248"/>
        <v>1084.2682042815252</v>
      </c>
      <c r="AO293">
        <f t="shared" si="249"/>
        <v>-237.27598765082683</v>
      </c>
      <c r="AQ293">
        <f t="shared" si="235"/>
        <v>1.6023047551598221E-2</v>
      </c>
      <c r="AR293">
        <f t="shared" si="236"/>
        <v>-12.658207565762593</v>
      </c>
      <c r="AT293">
        <f t="shared" si="261"/>
        <v>-25395.900554131204</v>
      </c>
      <c r="AU293">
        <f t="shared" si="262"/>
        <v>-109260.0932362256</v>
      </c>
      <c r="AV293">
        <f t="shared" si="250"/>
        <v>-1.7991764087639417</v>
      </c>
      <c r="AW293">
        <f t="shared" si="251"/>
        <v>9378.0882025370556</v>
      </c>
      <c r="AX293">
        <f t="shared" si="252"/>
        <v>-17247.683910828961</v>
      </c>
      <c r="AY293">
        <f t="shared" si="260"/>
        <v>-1.0727794517964131</v>
      </c>
      <c r="BA293">
        <f t="shared" si="237"/>
        <v>5.7136530176666298</v>
      </c>
      <c r="BB293">
        <f t="shared" si="253"/>
        <v>15.138277254752184</v>
      </c>
      <c r="BC293">
        <f t="shared" si="254"/>
        <v>-0.7263969569675286</v>
      </c>
      <c r="BD293">
        <f t="shared" si="238"/>
        <v>-221.61947993294265</v>
      </c>
      <c r="BF293">
        <f t="shared" si="239"/>
        <v>-38.354633212961879</v>
      </c>
      <c r="BG293">
        <f t="shared" si="240"/>
        <v>-204.79478408889241</v>
      </c>
      <c r="BH293">
        <f t="shared" si="255"/>
        <v>-24.794784088892413</v>
      </c>
      <c r="BI293">
        <f t="shared" si="256"/>
        <v>-24.794784088892413</v>
      </c>
      <c r="BJ293">
        <f t="shared" si="241"/>
        <v>0</v>
      </c>
      <c r="BK293">
        <f t="shared" si="257"/>
        <v>0</v>
      </c>
      <c r="BM293">
        <f t="shared" si="258"/>
        <v>-53.492910467714061</v>
      </c>
      <c r="BN293">
        <f t="shared" si="242"/>
        <v>-163.17530415594979</v>
      </c>
      <c r="BQ293" s="56">
        <f t="shared" si="259"/>
        <v>32.040238055037321</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1.0444894800583535</v>
      </c>
      <c r="D294">
        <f t="shared" si="213"/>
        <v>0.29291752404729698</v>
      </c>
      <c r="F294">
        <f t="shared" si="214"/>
        <v>1.3178993260839743E-4</v>
      </c>
      <c r="G294">
        <f t="shared" si="215"/>
        <v>4.1356378061903169E-3</v>
      </c>
      <c r="H294">
        <f t="shared" si="216"/>
        <v>-3.1374570121938099</v>
      </c>
      <c r="J294">
        <f t="shared" si="217"/>
        <v>15</v>
      </c>
      <c r="M294">
        <f t="shared" si="218"/>
        <v>3.9402590432203498E-3</v>
      </c>
      <c r="N294">
        <f t="shared" si="219"/>
        <v>-1.5707963250000001</v>
      </c>
      <c r="O294">
        <f t="shared" si="220"/>
        <v>128.08035301405337</v>
      </c>
      <c r="P294">
        <f t="shared" si="221"/>
        <v>1.5629886487512916</v>
      </c>
      <c r="Q294">
        <f t="shared" si="222"/>
        <v>72.200724567403057</v>
      </c>
      <c r="R294">
        <f t="shared" si="223"/>
        <v>1.5569456074226844</v>
      </c>
      <c r="S294">
        <f t="shared" si="224"/>
        <v>0.22475783863653317</v>
      </c>
      <c r="T294">
        <f t="shared" si="225"/>
        <v>-1.3441018175721517</v>
      </c>
      <c r="U294">
        <f t="shared" si="226"/>
        <v>0.97491589935828316</v>
      </c>
      <c r="V294">
        <f t="shared" si="227"/>
        <v>-0.2244534540125061</v>
      </c>
      <c r="X294">
        <f t="shared" si="244"/>
        <v>-35.657831766946877</v>
      </c>
      <c r="Y294">
        <f t="shared" si="228"/>
        <v>-164.0926391715027</v>
      </c>
      <c r="Z294">
        <f t="shared" si="245"/>
        <v>15.907360828497303</v>
      </c>
      <c r="AC294">
        <v>1</v>
      </c>
      <c r="AD294">
        <f t="shared" si="229"/>
        <v>128.07644915520001</v>
      </c>
      <c r="AE294">
        <f t="shared" si="230"/>
        <v>-3.2189122504326004E-3</v>
      </c>
      <c r="AF294">
        <f t="shared" si="231"/>
        <v>1.40994678132E-2</v>
      </c>
      <c r="AG294">
        <f t="shared" si="246"/>
        <v>8618.3877600864416</v>
      </c>
      <c r="AH294">
        <f t="shared" si="247"/>
        <v>-2038.5048798091771</v>
      </c>
      <c r="AJ294">
        <f t="shared" si="232"/>
        <v>18000</v>
      </c>
      <c r="AK294">
        <f t="shared" si="233"/>
        <v>78037.161426000006</v>
      </c>
      <c r="AL294">
        <v>1</v>
      </c>
      <c r="AM294">
        <f t="shared" si="234"/>
        <v>72.19379909700001</v>
      </c>
      <c r="AN294">
        <f t="shared" si="248"/>
        <v>1084.1855337708223</v>
      </c>
      <c r="AO294">
        <f t="shared" si="249"/>
        <v>-234.31118292446405</v>
      </c>
      <c r="AQ294">
        <f t="shared" si="235"/>
        <v>1.5624975585975647E-2</v>
      </c>
      <c r="AR294">
        <f t="shared" si="236"/>
        <v>-12.499980468780517</v>
      </c>
      <c r="AT294">
        <f t="shared" si="261"/>
        <v>-25346.609084786669</v>
      </c>
      <c r="AU294">
        <f t="shared" si="262"/>
        <v>-107761.5302624365</v>
      </c>
      <c r="AV294">
        <f t="shared" si="250"/>
        <v>-1.8018074595020486</v>
      </c>
      <c r="AW294">
        <f t="shared" si="251"/>
        <v>9438.2002221352905</v>
      </c>
      <c r="AX294">
        <f t="shared" si="252"/>
        <v>-17091.751497052475</v>
      </c>
      <c r="AY294">
        <f t="shared" si="260"/>
        <v>-1.0662595707255669</v>
      </c>
      <c r="BA294">
        <f t="shared" si="237"/>
        <v>5.6699059003623269</v>
      </c>
      <c r="BB294">
        <f t="shared" si="253"/>
        <v>15.071517025150866</v>
      </c>
      <c r="BC294">
        <f t="shared" si="254"/>
        <v>-0.7355478887764817</v>
      </c>
      <c r="BD294">
        <f t="shared" si="238"/>
        <v>-222.14378970480681</v>
      </c>
      <c r="BF294">
        <f t="shared" si="239"/>
        <v>-38.630931671831206</v>
      </c>
      <c r="BG294">
        <f t="shared" si="240"/>
        <v>-205.12389722013734</v>
      </c>
      <c r="BH294">
        <f t="shared" si="255"/>
        <v>-25.123897220137337</v>
      </c>
      <c r="BI294">
        <f t="shared" si="256"/>
        <v>-25.123897220137337</v>
      </c>
      <c r="BJ294">
        <f t="shared" si="241"/>
        <v>0</v>
      </c>
      <c r="BK294">
        <f t="shared" si="257"/>
        <v>0</v>
      </c>
      <c r="BM294">
        <f t="shared" si="258"/>
        <v>-53.702448696982081</v>
      </c>
      <c r="BN294">
        <f t="shared" si="242"/>
        <v>-162.98010751533056</v>
      </c>
      <c r="BQ294" s="56">
        <f t="shared" si="259"/>
        <v>31.973477825436003</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1.0455842591736397</v>
      </c>
      <c r="D295">
        <f t="shared" si="213"/>
        <v>0.29636950884207153</v>
      </c>
      <c r="F295">
        <f t="shared" si="214"/>
        <v>1.2855555585340311E-4</v>
      </c>
      <c r="G295">
        <f t="shared" si="215"/>
        <v>4.0845678336524196E-3</v>
      </c>
      <c r="H295">
        <f t="shared" si="216"/>
        <v>-3.1375080821663479</v>
      </c>
      <c r="J295">
        <f t="shared" si="217"/>
        <v>15</v>
      </c>
      <c r="M295">
        <f t="shared" si="218"/>
        <v>3.8916138698472593E-3</v>
      </c>
      <c r="N295">
        <f t="shared" si="219"/>
        <v>-1.5707963250000001</v>
      </c>
      <c r="O295">
        <f t="shared" si="220"/>
        <v>129.68126043414699</v>
      </c>
      <c r="P295">
        <f t="shared" si="221"/>
        <v>1.5630850359932145</v>
      </c>
      <c r="Q295">
        <f t="shared" si="222"/>
        <v>73.103061564530819</v>
      </c>
      <c r="R295">
        <f t="shared" si="223"/>
        <v>1.557116582492639</v>
      </c>
      <c r="S295">
        <f t="shared" si="224"/>
        <v>0.22212076490348734</v>
      </c>
      <c r="T295">
        <f t="shared" si="225"/>
        <v>-1.346807292470503</v>
      </c>
      <c r="U295">
        <f t="shared" si="226"/>
        <v>0.97430898905049146</v>
      </c>
      <c r="V295">
        <f t="shared" si="227"/>
        <v>-0.22716415007322199</v>
      </c>
      <c r="X295">
        <f t="shared" si="244"/>
        <v>-35.86460905964173</v>
      </c>
      <c r="Y295">
        <f t="shared" si="228"/>
        <v>-164.19278611082396</v>
      </c>
      <c r="Z295">
        <f t="shared" si="245"/>
        <v>15.80721388917604</v>
      </c>
      <c r="AC295">
        <v>1</v>
      </c>
      <c r="AD295">
        <f t="shared" si="229"/>
        <v>129.67740476964002</v>
      </c>
      <c r="AE295">
        <f t="shared" si="230"/>
        <v>-3.2998880117325454E-3</v>
      </c>
      <c r="AF295">
        <f t="shared" si="231"/>
        <v>1.4275711160865E-2</v>
      </c>
      <c r="AG295">
        <f t="shared" si="246"/>
        <v>8607.6607624378048</v>
      </c>
      <c r="AH295">
        <f t="shared" si="247"/>
        <v>-2059.7444307809496</v>
      </c>
      <c r="AJ295">
        <f t="shared" si="232"/>
        <v>18000</v>
      </c>
      <c r="AK295">
        <f t="shared" si="233"/>
        <v>79012.625943824998</v>
      </c>
      <c r="AL295">
        <v>1</v>
      </c>
      <c r="AM295">
        <f t="shared" si="234"/>
        <v>73.096221585712513</v>
      </c>
      <c r="AN295">
        <f t="shared" si="248"/>
        <v>1084.1059054268349</v>
      </c>
      <c r="AO295">
        <f t="shared" si="249"/>
        <v>-231.41954163441423</v>
      </c>
      <c r="AQ295">
        <f t="shared" si="235"/>
        <v>1.524155579704954E-2</v>
      </c>
      <c r="AR295">
        <f t="shared" si="236"/>
        <v>-12.345660195610128</v>
      </c>
      <c r="AT295">
        <f t="shared" si="261"/>
        <v>-25297.710690429241</v>
      </c>
      <c r="AU295">
        <f t="shared" si="262"/>
        <v>-106298.64856181294</v>
      </c>
      <c r="AV295">
        <f t="shared" si="250"/>
        <v>-1.8044372003957911</v>
      </c>
      <c r="AW295">
        <f t="shared" si="251"/>
        <v>9495.4497878823931</v>
      </c>
      <c r="AX295">
        <f t="shared" si="252"/>
        <v>-16940.314890715283</v>
      </c>
      <c r="AY295">
        <f t="shared" si="260"/>
        <v>-1.0599093373611748</v>
      </c>
      <c r="BA295">
        <f t="shared" si="237"/>
        <v>5.6265318061684315</v>
      </c>
      <c r="BB295">
        <f t="shared" si="253"/>
        <v>15.004815564650244</v>
      </c>
      <c r="BC295">
        <f t="shared" si="254"/>
        <v>-0.74452786303461638</v>
      </c>
      <c r="BD295">
        <f t="shared" si="238"/>
        <v>-222.65830433052196</v>
      </c>
      <c r="BF295">
        <f t="shared" si="239"/>
        <v>-38.904361513804055</v>
      </c>
      <c r="BG295">
        <f t="shared" si="240"/>
        <v>-205.44355377983223</v>
      </c>
      <c r="BH295">
        <f t="shared" si="255"/>
        <v>-25.443553779832229</v>
      </c>
      <c r="BI295">
        <f t="shared" si="256"/>
        <v>-25.443553779832229</v>
      </c>
      <c r="BJ295">
        <f t="shared" si="241"/>
        <v>0</v>
      </c>
      <c r="BK295">
        <f t="shared" si="257"/>
        <v>0</v>
      </c>
      <c r="BM295">
        <f t="shared" si="258"/>
        <v>-53.909177078454306</v>
      </c>
      <c r="BN295">
        <f t="shared" si="242"/>
        <v>-162.7852494493103</v>
      </c>
      <c r="BQ295" s="56">
        <f t="shared" si="259"/>
        <v>31.906776364935382</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1.0466914715289404</v>
      </c>
      <c r="D296">
        <f t="shared" si="213"/>
        <v>0.29981423144795943</v>
      </c>
      <c r="F296">
        <f t="shared" si="214"/>
        <v>1.2543880555616684E-4</v>
      </c>
      <c r="G296">
        <f t="shared" si="215"/>
        <v>4.034743926997833E-3</v>
      </c>
      <c r="H296">
        <f t="shared" si="216"/>
        <v>-3.1375579060730026</v>
      </c>
      <c r="J296">
        <f t="shared" si="217"/>
        <v>15</v>
      </c>
      <c r="M296">
        <f t="shared" si="218"/>
        <v>3.8441551641174142E-3</v>
      </c>
      <c r="N296">
        <f t="shared" si="219"/>
        <v>-1.5707963250000001</v>
      </c>
      <c r="O296">
        <f t="shared" si="220"/>
        <v>131.28216902966062</v>
      </c>
      <c r="P296">
        <f t="shared" si="221"/>
        <v>1.5631790724648986</v>
      </c>
      <c r="Q296">
        <f t="shared" si="222"/>
        <v>74.005400646530077</v>
      </c>
      <c r="R296">
        <f t="shared" si="223"/>
        <v>1.5572833882098291</v>
      </c>
      <c r="S296">
        <f t="shared" si="224"/>
        <v>0.21954330339098097</v>
      </c>
      <c r="T296">
        <f t="shared" si="225"/>
        <v>-1.3494499983569632</v>
      </c>
      <c r="U296">
        <f t="shared" si="226"/>
        <v>0.97369569269329304</v>
      </c>
      <c r="V296">
        <f t="shared" si="227"/>
        <v>-0.22987145341310081</v>
      </c>
      <c r="X296">
        <f t="shared" si="244"/>
        <v>-36.068892707239478</v>
      </c>
      <c r="Y296">
        <f t="shared" si="228"/>
        <v>-164.28986053607818</v>
      </c>
      <c r="Z296">
        <f t="shared" si="245"/>
        <v>15.71013946392182</v>
      </c>
      <c r="AC296">
        <v>1</v>
      </c>
      <c r="AD296">
        <f t="shared" si="229"/>
        <v>131.27836038408</v>
      </c>
      <c r="AE296">
        <f t="shared" si="230"/>
        <v>-3.3818696831107511E-3</v>
      </c>
      <c r="AF296">
        <f t="shared" si="231"/>
        <v>1.4451954508529999E-2</v>
      </c>
      <c r="AG296">
        <f t="shared" si="246"/>
        <v>8596.8276785737198</v>
      </c>
      <c r="AH296">
        <f t="shared" si="247"/>
        <v>-2080.9192887609493</v>
      </c>
      <c r="AJ296">
        <f t="shared" si="232"/>
        <v>18000</v>
      </c>
      <c r="AK296">
        <f t="shared" si="233"/>
        <v>79988.090461650005</v>
      </c>
      <c r="AL296">
        <v>1</v>
      </c>
      <c r="AM296">
        <f t="shared" si="234"/>
        <v>73.998644074425002</v>
      </c>
      <c r="AN296">
        <f t="shared" si="248"/>
        <v>1084.0291718052731</v>
      </c>
      <c r="AO296">
        <f t="shared" si="249"/>
        <v>-228.59838906211971</v>
      </c>
      <c r="AQ296">
        <f t="shared" si="235"/>
        <v>1.4872077822608831E-2</v>
      </c>
      <c r="AR296">
        <f t="shared" si="236"/>
        <v>-12.195103814539241</v>
      </c>
      <c r="AT296">
        <f t="shared" si="261"/>
        <v>-25249.174065853629</v>
      </c>
      <c r="AU296">
        <f t="shared" si="262"/>
        <v>-104870.15360951591</v>
      </c>
      <c r="AV296">
        <f t="shared" si="250"/>
        <v>-1.8070655229474297</v>
      </c>
      <c r="AW296">
        <f t="shared" si="251"/>
        <v>9549.9700247826349</v>
      </c>
      <c r="AX296">
        <f t="shared" si="252"/>
        <v>-16793.202653015855</v>
      </c>
      <c r="AY296">
        <f t="shared" si="260"/>
        <v>-1.0537241464692038</v>
      </c>
      <c r="BA296">
        <f t="shared" si="237"/>
        <v>5.5835384420535776</v>
      </c>
      <c r="BB296">
        <f t="shared" si="253"/>
        <v>14.938190211091234</v>
      </c>
      <c r="BC296">
        <f t="shared" si="254"/>
        <v>-0.75334137647822597</v>
      </c>
      <c r="BD296">
        <f t="shared" si="238"/>
        <v>-223.1632814540996</v>
      </c>
      <c r="BF296">
        <f t="shared" si="239"/>
        <v>-39.17497269793558</v>
      </c>
      <c r="BG296">
        <f t="shared" si="240"/>
        <v>-205.75401753584708</v>
      </c>
      <c r="BH296">
        <f t="shared" si="255"/>
        <v>-25.754017535847083</v>
      </c>
      <c r="BI296">
        <f t="shared" si="256"/>
        <v>-25.754017535847083</v>
      </c>
      <c r="BJ296">
        <f t="shared" si="241"/>
        <v>0</v>
      </c>
      <c r="BK296">
        <f t="shared" si="257"/>
        <v>0</v>
      </c>
      <c r="BM296">
        <f t="shared" si="258"/>
        <v>-54.113162909026812</v>
      </c>
      <c r="BN296">
        <f t="shared" si="242"/>
        <v>-162.59073608174748</v>
      </c>
      <c r="BQ296" s="56">
        <f t="shared" si="259"/>
        <v>31.840151011376371</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1.0478110777099841</v>
      </c>
      <c r="D297">
        <f t="shared" si="213"/>
        <v>0.30325163326619897</v>
      </c>
      <c r="F297">
        <f t="shared" si="214"/>
        <v>1.224340461660699E-4</v>
      </c>
      <c r="G297">
        <f t="shared" si="215"/>
        <v>3.9861210260790309E-3</v>
      </c>
      <c r="H297">
        <f t="shared" si="216"/>
        <v>-3.137606528973921</v>
      </c>
      <c r="J297">
        <f t="shared" si="217"/>
        <v>15</v>
      </c>
      <c r="M297">
        <f t="shared" si="218"/>
        <v>3.7978400416581689E-3</v>
      </c>
      <c r="N297">
        <f t="shared" si="219"/>
        <v>-1.5707963250000001</v>
      </c>
      <c r="O297">
        <f t="shared" si="220"/>
        <v>132.88307875811176</v>
      </c>
      <c r="P297">
        <f t="shared" si="221"/>
        <v>1.563270843127408</v>
      </c>
      <c r="Q297">
        <f t="shared" si="222"/>
        <v>74.907741738057723</v>
      </c>
      <c r="R297">
        <f t="shared" si="223"/>
        <v>1.557446175237277</v>
      </c>
      <c r="S297">
        <f t="shared" si="224"/>
        <v>0.21702350890648156</v>
      </c>
      <c r="T297">
        <f t="shared" si="225"/>
        <v>-1.3520320589511121</v>
      </c>
      <c r="U297">
        <f t="shared" si="226"/>
        <v>0.97307604928342928</v>
      </c>
      <c r="V297">
        <f t="shared" si="227"/>
        <v>-0.23257533078634435</v>
      </c>
      <c r="X297">
        <f t="shared" si="244"/>
        <v>-36.270738673658059</v>
      </c>
      <c r="Y297">
        <f t="shared" si="228"/>
        <v>-164.38397466154271</v>
      </c>
      <c r="Z297">
        <f t="shared" si="245"/>
        <v>15.616025338457291</v>
      </c>
      <c r="AC297">
        <v>1</v>
      </c>
      <c r="AD297">
        <f t="shared" si="229"/>
        <v>132.87931599852001</v>
      </c>
      <c r="AE297">
        <f t="shared" si="230"/>
        <v>-3.4648572645672167E-3</v>
      </c>
      <c r="AF297">
        <f t="shared" si="231"/>
        <v>1.4628197856194999E-2</v>
      </c>
      <c r="AG297">
        <f t="shared" si="246"/>
        <v>8585.8894097473476</v>
      </c>
      <c r="AH297">
        <f t="shared" si="247"/>
        <v>-2102.0279870709956</v>
      </c>
      <c r="AJ297">
        <f t="shared" si="232"/>
        <v>18000</v>
      </c>
      <c r="AK297">
        <f t="shared" si="233"/>
        <v>80963.554979475011</v>
      </c>
      <c r="AL297">
        <v>1</v>
      </c>
      <c r="AM297">
        <f t="shared" si="234"/>
        <v>74.901066563137505</v>
      </c>
      <c r="AN297">
        <f t="shared" si="248"/>
        <v>1083.9551942869878</v>
      </c>
      <c r="AO297">
        <f t="shared" si="249"/>
        <v>-225.84517927329796</v>
      </c>
      <c r="AQ297">
        <f t="shared" si="235"/>
        <v>1.4515873833830985E-2</v>
      </c>
      <c r="AR297">
        <f t="shared" si="236"/>
        <v>-12.048175282079718</v>
      </c>
      <c r="AT297">
        <f t="shared" si="261"/>
        <v>-25200.969948645434</v>
      </c>
      <c r="AU297">
        <f t="shared" si="262"/>
        <v>-103474.81333424353</v>
      </c>
      <c r="AV297">
        <f t="shared" si="250"/>
        <v>-1.8096923225545882</v>
      </c>
      <c r="AW297">
        <f t="shared" si="251"/>
        <v>9601.8861671200029</v>
      </c>
      <c r="AX297">
        <f t="shared" si="252"/>
        <v>-16650.251693411308</v>
      </c>
      <c r="AY297">
        <f t="shared" si="260"/>
        <v>-1.0476995417244166</v>
      </c>
      <c r="BA297">
        <f t="shared" si="237"/>
        <v>5.5409324602754788</v>
      </c>
      <c r="BB297">
        <f t="shared" si="253"/>
        <v>14.871657129498615</v>
      </c>
      <c r="BC297">
        <f t="shared" si="254"/>
        <v>-0.76199278083017163</v>
      </c>
      <c r="BD297">
        <f t="shared" si="238"/>
        <v>-223.65897041089363</v>
      </c>
      <c r="BF297">
        <f t="shared" si="239"/>
        <v>-39.442813933905427</v>
      </c>
      <c r="BG297">
        <f t="shared" si="240"/>
        <v>-206.05554376275384</v>
      </c>
      <c r="BH297">
        <f t="shared" si="255"/>
        <v>-26.055543762753842</v>
      </c>
      <c r="BI297">
        <f t="shared" si="256"/>
        <v>-26.055543762753842</v>
      </c>
      <c r="BJ297">
        <f t="shared" si="241"/>
        <v>0</v>
      </c>
      <c r="BK297">
        <f t="shared" si="257"/>
        <v>0</v>
      </c>
      <c r="BM297">
        <f t="shared" si="258"/>
        <v>-54.314471063404035</v>
      </c>
      <c r="BN297">
        <f t="shared" si="242"/>
        <v>-162.39657335186021</v>
      </c>
      <c r="BQ297" s="56">
        <f t="shared" si="259"/>
        <v>31.773617929783754</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1.0489430380305254</v>
      </c>
      <c r="D298">
        <f t="shared" si="213"/>
        <v>0.30668165663881208</v>
      </c>
      <c r="F298">
        <f t="shared" si="214"/>
        <v>1.195359756493559E-4</v>
      </c>
      <c r="G298">
        <f t="shared" si="215"/>
        <v>3.9386562177341367E-3</v>
      </c>
      <c r="H298">
        <f t="shared" si="216"/>
        <v>-3.1376539937822661</v>
      </c>
      <c r="J298">
        <f t="shared" si="217"/>
        <v>15</v>
      </c>
      <c r="M298">
        <f t="shared" si="218"/>
        <v>3.752627660209857E-3</v>
      </c>
      <c r="N298">
        <f t="shared" si="219"/>
        <v>-1.5707963250000001</v>
      </c>
      <c r="O298">
        <f t="shared" si="220"/>
        <v>134.48398957904061</v>
      </c>
      <c r="P298">
        <f t="shared" si="221"/>
        <v>1.5633604288964238</v>
      </c>
      <c r="Q298">
        <f t="shared" si="222"/>
        <v>75.810084767357594</v>
      </c>
      <c r="R298">
        <f t="shared" si="223"/>
        <v>1.5576050870657074</v>
      </c>
      <c r="S298">
        <f t="shared" si="224"/>
        <v>0.21455951750453184</v>
      </c>
      <c r="T298">
        <f t="shared" si="225"/>
        <v>-1.3545555048456548</v>
      </c>
      <c r="U298">
        <f t="shared" si="226"/>
        <v>0.97245009808526794</v>
      </c>
      <c r="V298">
        <f t="shared" si="227"/>
        <v>-0.23527574923161476</v>
      </c>
      <c r="X298">
        <f t="shared" si="244"/>
        <v>-36.470201104244708</v>
      </c>
      <c r="Y298">
        <f t="shared" si="228"/>
        <v>-164.47523584782599</v>
      </c>
      <c r="Z298">
        <f t="shared" si="245"/>
        <v>15.524764152174015</v>
      </c>
      <c r="AC298">
        <v>1</v>
      </c>
      <c r="AD298">
        <f t="shared" si="229"/>
        <v>134.48027161296</v>
      </c>
      <c r="AE298">
        <f t="shared" si="230"/>
        <v>-3.5488507561019424E-3</v>
      </c>
      <c r="AF298">
        <f t="shared" si="231"/>
        <v>1.480444120386E-2</v>
      </c>
      <c r="AG298">
        <f t="shared" si="246"/>
        <v>8574.8468623794233</v>
      </c>
      <c r="AH298">
        <f t="shared" si="247"/>
        <v>-2123.069107317508</v>
      </c>
      <c r="AJ298">
        <f t="shared" si="232"/>
        <v>18000</v>
      </c>
      <c r="AK298">
        <f t="shared" si="233"/>
        <v>81939.019497300003</v>
      </c>
      <c r="AL298">
        <v>1</v>
      </c>
      <c r="AM298">
        <f t="shared" si="234"/>
        <v>75.803489051850008</v>
      </c>
      <c r="AN298">
        <f t="shared" si="248"/>
        <v>1083.8838424516462</v>
      </c>
      <c r="AO298">
        <f t="shared" si="249"/>
        <v>-223.15748746047345</v>
      </c>
      <c r="AQ298">
        <f t="shared" si="235"/>
        <v>1.4172315515425856E-2</v>
      </c>
      <c r="AR298">
        <f t="shared" si="236"/>
        <v>-11.90474503295772</v>
      </c>
      <c r="AT298">
        <f t="shared" si="261"/>
        <v>-25153.070974733982</v>
      </c>
      <c r="AU298">
        <f t="shared" si="262"/>
        <v>-102111.45439853448</v>
      </c>
      <c r="AV298">
        <f t="shared" si="250"/>
        <v>-1.8123174982969017</v>
      </c>
      <c r="AW298">
        <f t="shared" si="251"/>
        <v>9651.3161187108453</v>
      </c>
      <c r="AX298">
        <f t="shared" si="252"/>
        <v>-16511.306765529636</v>
      </c>
      <c r="AY298">
        <f t="shared" si="260"/>
        <v>-1.041831210129986</v>
      </c>
      <c r="BA298">
        <f t="shared" si="237"/>
        <v>5.4987195403578637</v>
      </c>
      <c r="BB298">
        <f t="shared" si="253"/>
        <v>14.805231385159122</v>
      </c>
      <c r="BC298">
        <f t="shared" si="254"/>
        <v>-0.77048628816691567</v>
      </c>
      <c r="BD298">
        <f t="shared" si="238"/>
        <v>-224.14561253510851</v>
      </c>
      <c r="BF298">
        <f t="shared" si="239"/>
        <v>-39.707932725079999</v>
      </c>
      <c r="BG298">
        <f t="shared" si="240"/>
        <v>-206.34837955705891</v>
      </c>
      <c r="BH298">
        <f t="shared" si="255"/>
        <v>-26.348379557058905</v>
      </c>
      <c r="BI298">
        <f t="shared" si="256"/>
        <v>-26.348379557058905</v>
      </c>
      <c r="BJ298">
        <f t="shared" si="241"/>
        <v>0</v>
      </c>
      <c r="BK298">
        <f t="shared" si="257"/>
        <v>0</v>
      </c>
      <c r="BM298">
        <f t="shared" si="258"/>
        <v>-54.513164110239117</v>
      </c>
      <c r="BN298">
        <f t="shared" si="242"/>
        <v>-162.20276702195039</v>
      </c>
      <c r="BQ298" s="56">
        <f t="shared" si="259"/>
        <v>31.707192185444256</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1.0500873125384707</v>
      </c>
      <c r="D299">
        <f t="shared" si="213"/>
        <v>0.31010424484952065</v>
      </c>
      <c r="F299">
        <f t="shared" si="214"/>
        <v>1.1673960208022976E-4</v>
      </c>
      <c r="G299">
        <f t="shared" si="215"/>
        <v>3.8923086094059659E-3</v>
      </c>
      <c r="H299">
        <f t="shared" si="216"/>
        <v>-3.1377003413905942</v>
      </c>
      <c r="J299">
        <f t="shared" si="217"/>
        <v>15</v>
      </c>
      <c r="M299">
        <f t="shared" si="218"/>
        <v>3.7084790995015058E-3</v>
      </c>
      <c r="N299">
        <f t="shared" si="219"/>
        <v>-1.5707963250000001</v>
      </c>
      <c r="O299">
        <f t="shared" si="220"/>
        <v>136.08490145389118</v>
      </c>
      <c r="P299">
        <f t="shared" si="221"/>
        <v>1.5634479068801808</v>
      </c>
      <c r="Q299">
        <f t="shared" si="222"/>
        <v>76.712429666049559</v>
      </c>
      <c r="R299">
        <f t="shared" si="223"/>
        <v>1.5577602604352991</v>
      </c>
      <c r="S299">
        <f t="shared" si="224"/>
        <v>0.2121495424321948</v>
      </c>
      <c r="T299">
        <f t="shared" si="225"/>
        <v>-1.3570222784654518</v>
      </c>
      <c r="U299">
        <f t="shared" si="226"/>
        <v>0.97181787862444091</v>
      </c>
      <c r="V299">
        <f t="shared" si="227"/>
        <v>-0.23797267607363379</v>
      </c>
      <c r="X299">
        <f t="shared" si="244"/>
        <v>-36.667332402552731</v>
      </c>
      <c r="Y299">
        <f t="shared" si="228"/>
        <v>-164.56374685548178</v>
      </c>
      <c r="Z299">
        <f t="shared" si="245"/>
        <v>15.436253144518219</v>
      </c>
      <c r="AC299">
        <v>1</v>
      </c>
      <c r="AD299">
        <f t="shared" si="229"/>
        <v>136.08122722740001</v>
      </c>
      <c r="AE299">
        <f t="shared" si="230"/>
        <v>-3.633850157714928E-3</v>
      </c>
      <c r="AF299">
        <f t="shared" si="231"/>
        <v>1.4980684551524999E-2</v>
      </c>
      <c r="AG299">
        <f t="shared" si="246"/>
        <v>8563.7009478860782</v>
      </c>
      <c r="AH299">
        <f t="shared" si="247"/>
        <v>-2144.0412772612344</v>
      </c>
      <c r="AJ299">
        <f t="shared" si="232"/>
        <v>18000</v>
      </c>
      <c r="AK299">
        <f t="shared" si="233"/>
        <v>82914.48401512501</v>
      </c>
      <c r="AL299">
        <v>1</v>
      </c>
      <c r="AM299">
        <f t="shared" si="234"/>
        <v>76.705911540562511</v>
      </c>
      <c r="AN299">
        <f t="shared" si="248"/>
        <v>1083.8149935026602</v>
      </c>
      <c r="AO299">
        <f t="shared" si="249"/>
        <v>-220.5330028253685</v>
      </c>
      <c r="AQ299">
        <f t="shared" si="235"/>
        <v>1.384081129299475E-2</v>
      </c>
      <c r="AR299">
        <f t="shared" si="236"/>
        <v>-11.764689599045537</v>
      </c>
      <c r="AT299">
        <f t="shared" si="261"/>
        <v>-25105.451545730222</v>
      </c>
      <c r="AU299">
        <f t="shared" si="262"/>
        <v>-100778.95874165471</v>
      </c>
      <c r="AV299">
        <f t="shared" si="250"/>
        <v>-1.814940952737788</v>
      </c>
      <c r="AW299">
        <f t="shared" si="251"/>
        <v>9698.3709672977984</v>
      </c>
      <c r="AX299">
        <f t="shared" si="252"/>
        <v>-16376.219999319632</v>
      </c>
      <c r="AY299">
        <f t="shared" si="260"/>
        <v>-1.0361149766701476</v>
      </c>
      <c r="BA299">
        <f t="shared" si="237"/>
        <v>5.4569044651800773</v>
      </c>
      <c r="BB299">
        <f t="shared" si="253"/>
        <v>14.738927011861168</v>
      </c>
      <c r="BC299">
        <f t="shared" si="254"/>
        <v>-0.77882597606764037</v>
      </c>
      <c r="BD299">
        <f t="shared" si="238"/>
        <v>-224.62344145482237</v>
      </c>
      <c r="BF299">
        <f t="shared" si="239"/>
        <v>-39.970375409528643</v>
      </c>
      <c r="BG299">
        <f t="shared" si="240"/>
        <v>-206.63276413941458</v>
      </c>
      <c r="BH299">
        <f t="shared" si="255"/>
        <v>-26.632764139414576</v>
      </c>
      <c r="BI299">
        <f t="shared" si="256"/>
        <v>-26.632764139414576</v>
      </c>
      <c r="BJ299">
        <f t="shared" si="241"/>
        <v>0</v>
      </c>
      <c r="BK299">
        <f t="shared" si="257"/>
        <v>0</v>
      </c>
      <c r="BM299">
        <f t="shared" si="258"/>
        <v>-54.709302421389822</v>
      </c>
      <c r="BN299">
        <f t="shared" si="242"/>
        <v>-162.00932268459223</v>
      </c>
      <c r="BQ299" s="56">
        <f t="shared" si="259"/>
        <v>31.640887812146307</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1.0512438610219983</v>
      </c>
      <c r="D300">
        <f t="shared" si="213"/>
        <v>0.31351934212440979</v>
      </c>
      <c r="F300">
        <f t="shared" si="214"/>
        <v>1.1404022212670064E-4</v>
      </c>
      <c r="G300">
        <f t="shared" si="215"/>
        <v>3.8470392115853404E-3</v>
      </c>
      <c r="H300">
        <f t="shared" si="216"/>
        <v>-3.1377456107884147</v>
      </c>
      <c r="J300">
        <f t="shared" si="217"/>
        <v>15</v>
      </c>
      <c r="M300">
        <f t="shared" si="218"/>
        <v>3.6653572495073026E-3</v>
      </c>
      <c r="N300">
        <f t="shared" si="219"/>
        <v>-1.5707963250000001</v>
      </c>
      <c r="O300">
        <f t="shared" si="220"/>
        <v>137.68581434590081</v>
      </c>
      <c r="P300">
        <f t="shared" si="221"/>
        <v>1.563533350600808</v>
      </c>
      <c r="Q300">
        <f t="shared" si="222"/>
        <v>77.614776368933278</v>
      </c>
      <c r="R300">
        <f t="shared" si="223"/>
        <v>1.5579118257280251</v>
      </c>
      <c r="S300">
        <f t="shared" si="224"/>
        <v>0.20979187030481805</v>
      </c>
      <c r="T300">
        <f t="shared" si="225"/>
        <v>-1.3594342387190419</v>
      </c>
      <c r="U300">
        <f t="shared" si="226"/>
        <v>0.97117943068147572</v>
      </c>
      <c r="V300">
        <f t="shared" si="227"/>
        <v>-0.24066607892472774</v>
      </c>
      <c r="X300">
        <f t="shared" si="244"/>
        <v>-36.862183303191259</v>
      </c>
      <c r="Y300">
        <f t="shared" si="228"/>
        <v>-164.64960608314684</v>
      </c>
      <c r="Z300">
        <f t="shared" si="245"/>
        <v>15.350393916853164</v>
      </c>
      <c r="AC300">
        <v>1</v>
      </c>
      <c r="AD300">
        <f t="shared" si="229"/>
        <v>137.68218284184002</v>
      </c>
      <c r="AE300">
        <f t="shared" si="230"/>
        <v>-3.719855469406173E-3</v>
      </c>
      <c r="AF300">
        <f t="shared" si="231"/>
        <v>1.5156927899189999E-2</v>
      </c>
      <c r="AG300">
        <f t="shared" si="246"/>
        <v>8552.4525825067394</v>
      </c>
      <c r="AH300">
        <f t="shared" si="247"/>
        <v>-2164.9431688349091</v>
      </c>
      <c r="AJ300">
        <f t="shared" si="232"/>
        <v>18000</v>
      </c>
      <c r="AK300">
        <f t="shared" si="233"/>
        <v>83889.948532950002</v>
      </c>
      <c r="AL300">
        <v>1</v>
      </c>
      <c r="AM300">
        <f t="shared" si="234"/>
        <v>77.608334029275014</v>
      </c>
      <c r="AN300">
        <f t="shared" si="248"/>
        <v>1083.7485317386213</v>
      </c>
      <c r="AO300">
        <f t="shared" si="249"/>
        <v>-217.96952195727226</v>
      </c>
      <c r="AQ300">
        <f t="shared" si="235"/>
        <v>1.3520803784743395E-2</v>
      </c>
      <c r="AR300">
        <f t="shared" si="236"/>
        <v>-11.627891254879319</v>
      </c>
      <c r="AT300">
        <f t="shared" si="261"/>
        <v>-25058.087706959766</v>
      </c>
      <c r="AU300">
        <f t="shared" si="262"/>
        <v>-99476.260363691108</v>
      </c>
      <c r="AV300">
        <f t="shared" si="250"/>
        <v>-1.8175625917401008</v>
      </c>
      <c r="AW300">
        <f t="shared" si="251"/>
        <v>9743.1554573231642</v>
      </c>
      <c r="AX300">
        <f t="shared" si="252"/>
        <v>-16244.850466428561</v>
      </c>
      <c r="AY300">
        <f t="shared" si="260"/>
        <v>-1.030546799185345</v>
      </c>
      <c r="BA300">
        <f t="shared" si="237"/>
        <v>5.4154911915983881</v>
      </c>
      <c r="BB300">
        <f t="shared" si="253"/>
        <v>14.67275707564847</v>
      </c>
      <c r="BC300">
        <f t="shared" si="254"/>
        <v>-0.78701579255475584</v>
      </c>
      <c r="BD300">
        <f t="shared" si="238"/>
        <v>-225.09268337505694</v>
      </c>
      <c r="BF300">
        <f t="shared" si="239"/>
        <v>-40.230187199125155</v>
      </c>
      <c r="BG300">
        <f t="shared" si="240"/>
        <v>-206.90892914438697</v>
      </c>
      <c r="BH300">
        <f t="shared" si="255"/>
        <v>-26.908929144386974</v>
      </c>
      <c r="BI300">
        <f t="shared" si="256"/>
        <v>-26.908929144386974</v>
      </c>
      <c r="BJ300">
        <f t="shared" si="241"/>
        <v>0</v>
      </c>
      <c r="BK300">
        <f t="shared" si="257"/>
        <v>0</v>
      </c>
      <c r="BM300">
        <f t="shared" si="258"/>
        <v>-54.902944274773624</v>
      </c>
      <c r="BN300">
        <f t="shared" si="242"/>
        <v>-161.81624576933004</v>
      </c>
      <c r="BQ300" s="56">
        <f t="shared" si="259"/>
        <v>31.574717875933608</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1.0524126430156655</v>
      </c>
      <c r="D301">
        <f t="shared" si="213"/>
        <v>0.31692689363234239</v>
      </c>
      <c r="F301">
        <f t="shared" si="214"/>
        <v>1.1143340125789742E-4</v>
      </c>
      <c r="G301">
        <f t="shared" si="215"/>
        <v>3.8028108283680684E-3</v>
      </c>
      <c r="H301">
        <f t="shared" si="216"/>
        <v>-3.1377898391716323</v>
      </c>
      <c r="J301">
        <f t="shared" si="217"/>
        <v>15</v>
      </c>
      <c r="M301">
        <f t="shared" si="218"/>
        <v>3.6232267064095175E-3</v>
      </c>
      <c r="N301">
        <f t="shared" si="219"/>
        <v>-1.5707963250000001</v>
      </c>
      <c r="O301">
        <f t="shared" si="220"/>
        <v>139.28672821999686</v>
      </c>
      <c r="P301">
        <f t="shared" si="221"/>
        <v>1.5636168302004034</v>
      </c>
      <c r="Q301">
        <f t="shared" si="222"/>
        <v>78.517124813805538</v>
      </c>
      <c r="R301">
        <f t="shared" si="223"/>
        <v>1.558059907332944</v>
      </c>
      <c r="S301">
        <f t="shared" si="224"/>
        <v>0.20748485749783652</v>
      </c>
      <c r="T301">
        <f t="shared" si="225"/>
        <v>-1.3617931653642077</v>
      </c>
      <c r="U301">
        <f t="shared" si="226"/>
        <v>0.97053479428542466</v>
      </c>
      <c r="V301">
        <f t="shared" si="227"/>
        <v>-0.24335592568631856</v>
      </c>
      <c r="X301">
        <f t="shared" si="244"/>
        <v>-37.054802940980942</v>
      </c>
      <c r="Y301">
        <f t="shared" si="228"/>
        <v>-164.73290779126452</v>
      </c>
      <c r="Z301">
        <f t="shared" si="245"/>
        <v>15.267092208735477</v>
      </c>
      <c r="AC301">
        <v>1</v>
      </c>
      <c r="AD301">
        <f t="shared" si="229"/>
        <v>139.28313845628</v>
      </c>
      <c r="AE301">
        <f t="shared" si="230"/>
        <v>-3.80686669117568E-3</v>
      </c>
      <c r="AF301">
        <f t="shared" si="231"/>
        <v>1.5333171246854998E-2</v>
      </c>
      <c r="AG301">
        <f t="shared" si="246"/>
        <v>8541.1026871323211</v>
      </c>
      <c r="AH301">
        <f t="shared" si="247"/>
        <v>-2185.7734962967552</v>
      </c>
      <c r="AJ301">
        <f t="shared" si="232"/>
        <v>18000</v>
      </c>
      <c r="AK301">
        <f t="shared" si="233"/>
        <v>84865.413050775009</v>
      </c>
      <c r="AL301">
        <v>1</v>
      </c>
      <c r="AM301">
        <f t="shared" si="234"/>
        <v>78.510756517987502</v>
      </c>
      <c r="AN301">
        <f t="shared" si="248"/>
        <v>1083.6843480670038</v>
      </c>
      <c r="AO301">
        <f t="shared" si="249"/>
        <v>-215.46494266753524</v>
      </c>
      <c r="AQ301">
        <f t="shared" si="235"/>
        <v>1.3211767457038635E-2</v>
      </c>
      <c r="AR301">
        <f t="shared" si="236"/>
        <v>-11.494237687623613</v>
      </c>
      <c r="AT301">
        <f t="shared" si="261"/>
        <v>-25010.957035213916</v>
      </c>
      <c r="AU301">
        <f t="shared" si="262"/>
        <v>-98202.34233144646</v>
      </c>
      <c r="AV301">
        <f t="shared" si="250"/>
        <v>-1.8201823242945501</v>
      </c>
      <c r="AW301">
        <f t="shared" si="251"/>
        <v>9785.7684248849218</v>
      </c>
      <c r="AX301">
        <f t="shared" si="252"/>
        <v>-16117.063776080915</v>
      </c>
      <c r="AY301">
        <f t="shared" si="260"/>
        <v>-1.0251227634598097</v>
      </c>
      <c r="BA301">
        <f t="shared" si="237"/>
        <v>5.3744829159881533</v>
      </c>
      <c r="BB301">
        <f t="shared" si="253"/>
        <v>14.606733734411216</v>
      </c>
      <c r="BC301">
        <f t="shared" si="254"/>
        <v>-0.79505956083474039</v>
      </c>
      <c r="BD301">
        <f t="shared" si="238"/>
        <v>-225.55355734940787</v>
      </c>
      <c r="BF301">
        <f t="shared" si="239"/>
        <v>-40.487412216855425</v>
      </c>
      <c r="BG301">
        <f t="shared" si="240"/>
        <v>-207.17709889833279</v>
      </c>
      <c r="BH301">
        <f t="shared" si="255"/>
        <v>-27.177098898332787</v>
      </c>
      <c r="BI301">
        <f t="shared" si="256"/>
        <v>-27.177098898332787</v>
      </c>
      <c r="BJ301">
        <f t="shared" si="241"/>
        <v>0</v>
      </c>
      <c r="BK301">
        <f t="shared" si="257"/>
        <v>0</v>
      </c>
      <c r="BM301">
        <f t="shared" si="258"/>
        <v>-55.09414595126664</v>
      </c>
      <c r="BN301">
        <f t="shared" si="242"/>
        <v>-161.62354154892492</v>
      </c>
      <c r="BQ301" s="56">
        <f t="shared" si="259"/>
        <v>31.508694534696353</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1.0535936178065095</v>
      </c>
      <c r="D302">
        <f t="shared" si="213"/>
        <v>0.32032684548512702</v>
      </c>
      <c r="F302">
        <f t="shared" si="214"/>
        <v>1.089149555172084E-4</v>
      </c>
      <c r="G302">
        <f t="shared" si="215"/>
        <v>3.7595879554796177E-3</v>
      </c>
      <c r="H302">
        <f t="shared" si="216"/>
        <v>-3.1378330620445207</v>
      </c>
      <c r="J302">
        <f t="shared" si="217"/>
        <v>15</v>
      </c>
      <c r="M302">
        <f t="shared" si="218"/>
        <v>3.5820536756548636E-3</v>
      </c>
      <c r="N302">
        <f t="shared" si="219"/>
        <v>-1.5707963250000001</v>
      </c>
      <c r="O302">
        <f t="shared" si="220"/>
        <v>140.88764304270083</v>
      </c>
      <c r="P302">
        <f t="shared" si="221"/>
        <v>1.5636984126330622</v>
      </c>
      <c r="Q302">
        <f t="shared" si="222"/>
        <v>79.41947494128992</v>
      </c>
      <c r="R302">
        <f t="shared" si="223"/>
        <v>1.558204623986595</v>
      </c>
      <c r="S302">
        <f t="shared" si="224"/>
        <v>0.2052269267412532</v>
      </c>
      <c r="T302">
        <f t="shared" si="225"/>
        <v>-1.364100763107464</v>
      </c>
      <c r="U302">
        <f t="shared" si="226"/>
        <v>0.96988400970749045</v>
      </c>
      <c r="V302">
        <f t="shared" si="227"/>
        <v>-0.24604218455036067</v>
      </c>
      <c r="X302">
        <f t="shared" si="244"/>
        <v>-37.24523891663344</v>
      </c>
      <c r="Y302">
        <f t="shared" si="228"/>
        <v>-164.81374231237811</v>
      </c>
      <c r="Z302">
        <f t="shared" si="245"/>
        <v>15.18625768762189</v>
      </c>
      <c r="AC302">
        <v>1</v>
      </c>
      <c r="AD302">
        <f t="shared" si="229"/>
        <v>140.88409407072001</v>
      </c>
      <c r="AE302">
        <f t="shared" si="230"/>
        <v>-3.8948838230234463E-3</v>
      </c>
      <c r="AF302">
        <f t="shared" si="231"/>
        <v>1.550941459452E-2</v>
      </c>
      <c r="AG302">
        <f t="shared" si="246"/>
        <v>8529.6521871336627</v>
      </c>
      <c r="AH302">
        <f t="shared" si="247"/>
        <v>-2206.5310145087774</v>
      </c>
      <c r="AJ302">
        <f t="shared" si="232"/>
        <v>18000</v>
      </c>
      <c r="AK302">
        <f t="shared" si="233"/>
        <v>85840.877568600001</v>
      </c>
      <c r="AL302">
        <v>1</v>
      </c>
      <c r="AM302">
        <f t="shared" si="234"/>
        <v>79.413179006700005</v>
      </c>
      <c r="AN302">
        <f t="shared" si="248"/>
        <v>1083.6223395563056</v>
      </c>
      <c r="AO302">
        <f t="shared" si="249"/>
        <v>-213.01725824395567</v>
      </c>
      <c r="AQ302">
        <f t="shared" si="235"/>
        <v>1.2913206465384214E-2</v>
      </c>
      <c r="AR302">
        <f t="shared" si="236"/>
        <v>-11.363621689538107</v>
      </c>
      <c r="AT302">
        <f t="shared" si="261"/>
        <v>-24964.038535340092</v>
      </c>
      <c r="AU302">
        <f t="shared" si="262"/>
        <v>-96956.233988490858</v>
      </c>
      <c r="AV302">
        <f t="shared" si="250"/>
        <v>-1.8228000623598648</v>
      </c>
      <c r="AW302">
        <f t="shared" si="251"/>
        <v>9826.3031982916</v>
      </c>
      <c r="AX302">
        <f t="shared" si="252"/>
        <v>-15992.731698984348</v>
      </c>
      <c r="AY302">
        <f t="shared" si="260"/>
        <v>-1.0198390785120124</v>
      </c>
      <c r="BA302">
        <f t="shared" si="237"/>
        <v>5.3338821350682535</v>
      </c>
      <c r="BB302">
        <f t="shared" si="253"/>
        <v>14.540868293612485</v>
      </c>
      <c r="BC302">
        <f t="shared" si="254"/>
        <v>-0.80296098384785242</v>
      </c>
      <c r="BD302">
        <f t="shared" si="238"/>
        <v>-226.00627554072403</v>
      </c>
      <c r="BF302">
        <f t="shared" si="239"/>
        <v>-40.742093532442389</v>
      </c>
      <c r="BG302">
        <f t="shared" si="240"/>
        <v>-207.43749068591188</v>
      </c>
      <c r="BH302">
        <f t="shared" si="255"/>
        <v>-27.437490685911882</v>
      </c>
      <c r="BI302">
        <f t="shared" si="256"/>
        <v>-27.437490685911882</v>
      </c>
      <c r="BJ302">
        <f t="shared" si="241"/>
        <v>0</v>
      </c>
      <c r="BK302">
        <f t="shared" si="257"/>
        <v>0</v>
      </c>
      <c r="BM302">
        <f t="shared" si="258"/>
        <v>-55.28296182605488</v>
      </c>
      <c r="BN302">
        <f t="shared" si="242"/>
        <v>-161.43121514518788</v>
      </c>
      <c r="BQ302" s="56">
        <f t="shared" si="259"/>
        <v>31.442829093897622</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1.0547867444401309</v>
      </c>
      <c r="D303">
        <f t="shared" si="213"/>
        <v>0.32371914473744323</v>
      </c>
      <c r="F303">
        <f t="shared" si="214"/>
        <v>1.064809347212547E-4</v>
      </c>
      <c r="G303">
        <f t="shared" si="215"/>
        <v>3.7173366851796217E-3</v>
      </c>
      <c r="H303">
        <f t="shared" si="216"/>
        <v>-3.1378753133148205</v>
      </c>
      <c r="J303">
        <f t="shared" si="217"/>
        <v>15</v>
      </c>
      <c r="M303">
        <f t="shared" si="218"/>
        <v>3.5418058815463822E-3</v>
      </c>
      <c r="N303">
        <f t="shared" si="219"/>
        <v>-1.5707963250000001</v>
      </c>
      <c r="O303">
        <f t="shared" si="220"/>
        <v>142.48855878203878</v>
      </c>
      <c r="P303">
        <f t="shared" si="221"/>
        <v>1.563778161843959</v>
      </c>
      <c r="Q303">
        <f t="shared" si="222"/>
        <v>80.321826694678123</v>
      </c>
      <c r="R303">
        <f t="shared" si="223"/>
        <v>1.5583460890904552</v>
      </c>
      <c r="S303">
        <f t="shared" si="224"/>
        <v>0.20301656390430309</v>
      </c>
      <c r="T303">
        <f t="shared" si="225"/>
        <v>-1.3663586654558266</v>
      </c>
      <c r="U303">
        <f t="shared" si="226"/>
        <v>0.96922711745465284</v>
      </c>
      <c r="V303">
        <f t="shared" si="227"/>
        <v>-0.24872482400072388</v>
      </c>
      <c r="X303">
        <f t="shared" si="244"/>
        <v>-37.433537359157512</v>
      </c>
      <c r="Y303">
        <f t="shared" si="228"/>
        <v>-164.89219624890336</v>
      </c>
      <c r="Z303">
        <f t="shared" si="245"/>
        <v>15.10780375109664</v>
      </c>
      <c r="AC303">
        <v>1</v>
      </c>
      <c r="AD303">
        <f t="shared" si="229"/>
        <v>142.48504968515999</v>
      </c>
      <c r="AE303">
        <f t="shared" si="230"/>
        <v>-3.9839068649494729E-3</v>
      </c>
      <c r="AF303">
        <f t="shared" si="231"/>
        <v>1.5685657942184999E-2</v>
      </c>
      <c r="AG303">
        <f t="shared" si="246"/>
        <v>8518.1020121902766</v>
      </c>
      <c r="AH303">
        <f t="shared" si="247"/>
        <v>-2227.2145173298545</v>
      </c>
      <c r="AJ303">
        <f t="shared" si="232"/>
        <v>18000</v>
      </c>
      <c r="AK303">
        <f t="shared" si="233"/>
        <v>86816.342086425007</v>
      </c>
      <c r="AL303">
        <v>1</v>
      </c>
      <c r="AM303">
        <f t="shared" si="234"/>
        <v>80.315601495412508</v>
      </c>
      <c r="AN303">
        <f t="shared" si="248"/>
        <v>1083.5624090232072</v>
      </c>
      <c r="AO303">
        <f t="shared" si="249"/>
        <v>-210.62455209207434</v>
      </c>
      <c r="AQ303">
        <f t="shared" si="235"/>
        <v>1.2624652664243575E-2</v>
      </c>
      <c r="AR303">
        <f t="shared" si="236"/>
        <v>-11.235940871176782</v>
      </c>
      <c r="AT303">
        <f t="shared" si="261"/>
        <v>-24917.312544882283</v>
      </c>
      <c r="AU303">
        <f t="shared" si="262"/>
        <v>-95737.008353311961</v>
      </c>
      <c r="AV303">
        <f t="shared" si="250"/>
        <v>-1.8254157207137738</v>
      </c>
      <c r="AW303">
        <f t="shared" si="251"/>
        <v>9864.8479672891553</v>
      </c>
      <c r="AX303">
        <f t="shared" si="252"/>
        <v>-15871.731817016416</v>
      </c>
      <c r="AY303">
        <f t="shared" si="260"/>
        <v>-1.0146920720788728</v>
      </c>
      <c r="BA303">
        <f t="shared" si="237"/>
        <v>5.293690702343306</v>
      </c>
      <c r="BB303">
        <f t="shared" si="253"/>
        <v>14.475171258423806</v>
      </c>
      <c r="BC303">
        <f t="shared" si="254"/>
        <v>-0.81072364863490098</v>
      </c>
      <c r="BD303">
        <f t="shared" si="238"/>
        <v>-226.45104347130496</v>
      </c>
      <c r="BF303">
        <f t="shared" si="239"/>
        <v>-40.994273196390772</v>
      </c>
      <c r="BG303">
        <f t="shared" si="240"/>
        <v>-207.69031500573763</v>
      </c>
      <c r="BH303">
        <f t="shared" si="255"/>
        <v>-27.690315005737631</v>
      </c>
      <c r="BI303">
        <f t="shared" si="256"/>
        <v>-27.690315005737631</v>
      </c>
      <c r="BJ303">
        <f t="shared" si="241"/>
        <v>0</v>
      </c>
      <c r="BK303">
        <f t="shared" si="257"/>
        <v>0</v>
      </c>
      <c r="BM303">
        <f t="shared" si="258"/>
        <v>-55.469444454814578</v>
      </c>
      <c r="BN303">
        <f t="shared" si="242"/>
        <v>-161.23927153443267</v>
      </c>
      <c r="BQ303" s="56">
        <f t="shared" si="259"/>
        <v>31.377132058708945</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1.0559919817267651</v>
      </c>
      <c r="D304">
        <f t="shared" si="213"/>
        <v>0.32710373938652676</v>
      </c>
      <c r="F304">
        <f t="shared" si="214"/>
        <v>1.0412760695862926E-4</v>
      </c>
      <c r="G304">
        <f t="shared" si="215"/>
        <v>3.6760246175106975E-3</v>
      </c>
      <c r="H304">
        <f t="shared" si="216"/>
        <v>-3.1379166253824895</v>
      </c>
      <c r="J304">
        <f t="shared" si="217"/>
        <v>15</v>
      </c>
      <c r="M304">
        <f t="shared" si="218"/>
        <v>3.5024524828625335E-3</v>
      </c>
      <c r="N304">
        <f t="shared" si="219"/>
        <v>-1.5707963250000001</v>
      </c>
      <c r="O304">
        <f t="shared" si="220"/>
        <v>144.08947540745771</v>
      </c>
      <c r="P304">
        <f t="shared" si="221"/>
        <v>1.5638561389364944</v>
      </c>
      <c r="Q304">
        <f t="shared" si="222"/>
        <v>81.224180019781699</v>
      </c>
      <c r="R304">
        <f t="shared" si="223"/>
        <v>1.5584844110072378</v>
      </c>
      <c r="S304">
        <f t="shared" si="224"/>
        <v>0.20085231495861369</v>
      </c>
      <c r="T304">
        <f t="shared" si="225"/>
        <v>-1.3685684383378145</v>
      </c>
      <c r="U304">
        <f t="shared" si="226"/>
        <v>0.96856415826329667</v>
      </c>
      <c r="V304">
        <f t="shared" si="227"/>
        <v>-0.25140381281452268</v>
      </c>
      <c r="X304">
        <f t="shared" si="244"/>
        <v>-37.619742985181702</v>
      </c>
      <c r="Y304">
        <f t="shared" si="228"/>
        <v>-164.96835265922275</v>
      </c>
      <c r="Z304">
        <f t="shared" si="245"/>
        <v>15.031647340777255</v>
      </c>
      <c r="AC304">
        <v>1</v>
      </c>
      <c r="AD304">
        <f t="shared" si="229"/>
        <v>144.0860052996</v>
      </c>
      <c r="AE304">
        <f t="shared" si="230"/>
        <v>-4.0739358169537597E-3</v>
      </c>
      <c r="AF304">
        <f t="shared" si="231"/>
        <v>1.5861901289849999E-2</v>
      </c>
      <c r="AG304">
        <f t="shared" si="246"/>
        <v>8506.4530961195142</v>
      </c>
      <c r="AH304">
        <f t="shared" si="247"/>
        <v>-2247.8228361144761</v>
      </c>
      <c r="AJ304">
        <f t="shared" si="232"/>
        <v>18000</v>
      </c>
      <c r="AK304">
        <f t="shared" si="233"/>
        <v>87791.80660425</v>
      </c>
      <c r="AL304">
        <v>1</v>
      </c>
      <c r="AM304">
        <f t="shared" si="234"/>
        <v>81.218023984124997</v>
      </c>
      <c r="AN304">
        <f t="shared" si="248"/>
        <v>1083.5044646516387</v>
      </c>
      <c r="AO304">
        <f t="shared" si="249"/>
        <v>-208.28499273332341</v>
      </c>
      <c r="AQ304">
        <f t="shared" si="235"/>
        <v>1.2345663770785468E-2</v>
      </c>
      <c r="AR304">
        <f t="shared" si="236"/>
        <v>-11.111097393706922</v>
      </c>
      <c r="AT304">
        <f t="shared" si="261"/>
        <v>-24870.760646059807</v>
      </c>
      <c r="AU304">
        <f t="shared" si="262"/>
        <v>-94543.77969093468</v>
      </c>
      <c r="AV304">
        <f t="shared" si="250"/>
        <v>-1.8280292168139571</v>
      </c>
      <c r="AW304">
        <f t="shared" si="251"/>
        <v>9901.4861237277091</v>
      </c>
      <c r="AX304">
        <f t="shared" si="252"/>
        <v>-15753.947196649062</v>
      </c>
      <c r="AY304">
        <f t="shared" si="260"/>
        <v>-1.0096781862850455</v>
      </c>
      <c r="BA304">
        <f t="shared" si="237"/>
        <v>5.2539098804753648</v>
      </c>
      <c r="BB304">
        <f t="shared" si="253"/>
        <v>14.409652382522435</v>
      </c>
      <c r="BC304">
        <f t="shared" si="254"/>
        <v>-0.81835103052891167</v>
      </c>
      <c r="BD304">
        <f t="shared" si="238"/>
        <v>-226.88806026306565</v>
      </c>
      <c r="BF304">
        <f t="shared" si="239"/>
        <v>-41.243992272546194</v>
      </c>
      <c r="BG304">
        <f t="shared" si="240"/>
        <v>-207.93577581564475</v>
      </c>
      <c r="BH304">
        <f t="shared" si="255"/>
        <v>-27.935775815644746</v>
      </c>
      <c r="BI304">
        <f t="shared" si="256"/>
        <v>-27.935775815644746</v>
      </c>
      <c r="BJ304">
        <f t="shared" si="241"/>
        <v>0</v>
      </c>
      <c r="BK304">
        <f t="shared" si="257"/>
        <v>0</v>
      </c>
      <c r="BM304">
        <f t="shared" si="258"/>
        <v>-55.653644655068632</v>
      </c>
      <c r="BN304">
        <f t="shared" si="242"/>
        <v>-161.04771555257912</v>
      </c>
      <c r="BQ304" s="56">
        <f t="shared" si="259"/>
        <v>31.311613182807573</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1.0572092882473374</v>
      </c>
      <c r="D305">
        <f t="shared" si="213"/>
        <v>0.33048057837161837</v>
      </c>
      <c r="F305">
        <f t="shared" si="214"/>
        <v>1.0185144427473854E-4</v>
      </c>
      <c r="G305">
        <f t="shared" si="215"/>
        <v>3.6356207774031258E-3</v>
      </c>
      <c r="H305">
        <f t="shared" si="216"/>
        <v>-3.1379570292225969</v>
      </c>
      <c r="J305">
        <f t="shared" si="217"/>
        <v>15</v>
      </c>
      <c r="M305">
        <f t="shared" si="218"/>
        <v>3.4639639940398678E-3</v>
      </c>
      <c r="N305">
        <f t="shared" si="219"/>
        <v>-1.5707963250000001</v>
      </c>
      <c r="O305">
        <f t="shared" si="220"/>
        <v>145.69039288974761</v>
      </c>
      <c r="P305">
        <f t="shared" si="221"/>
        <v>1.5639324023284213</v>
      </c>
      <c r="Q305">
        <f t="shared" si="222"/>
        <v>82.126534864793655</v>
      </c>
      <c r="R305">
        <f t="shared" si="223"/>
        <v>1.5586196933376644</v>
      </c>
      <c r="S305">
        <f t="shared" si="224"/>
        <v>0.19873278310893597</v>
      </c>
      <c r="T305">
        <f t="shared" si="225"/>
        <v>-1.3707315835093545</v>
      </c>
      <c r="U305">
        <f t="shared" si="226"/>
        <v>0.96789517309284168</v>
      </c>
      <c r="V305">
        <f t="shared" si="227"/>
        <v>-0.25407912006339145</v>
      </c>
      <c r="X305">
        <f t="shared" si="244"/>
        <v>-37.803899155370559</v>
      </c>
      <c r="Y305">
        <f t="shared" si="228"/>
        <v>-165.0422912328799</v>
      </c>
      <c r="Z305">
        <f t="shared" si="245"/>
        <v>14.957708767120096</v>
      </c>
      <c r="AC305">
        <v>1</v>
      </c>
      <c r="AD305">
        <f t="shared" si="229"/>
        <v>145.68696091404001</v>
      </c>
      <c r="AE305">
        <f t="shared" si="230"/>
        <v>-4.1649706790363068E-3</v>
      </c>
      <c r="AF305">
        <f t="shared" si="231"/>
        <v>1.6038144637515E-2</v>
      </c>
      <c r="AG305">
        <f t="shared" si="246"/>
        <v>8494.7063767061136</v>
      </c>
      <c r="AH305">
        <f t="shared" si="247"/>
        <v>-2268.3548383088137</v>
      </c>
      <c r="AJ305">
        <f t="shared" si="232"/>
        <v>18000</v>
      </c>
      <c r="AK305">
        <f t="shared" si="233"/>
        <v>88767.271122075006</v>
      </c>
      <c r="AL305">
        <v>1</v>
      </c>
      <c r="AM305">
        <f t="shared" si="234"/>
        <v>82.1204464728375</v>
      </c>
      <c r="AN305">
        <f t="shared" si="248"/>
        <v>1083.4484196409817</v>
      </c>
      <c r="AO305">
        <f t="shared" si="249"/>
        <v>-205.99682913261324</v>
      </c>
      <c r="AQ305">
        <f t="shared" si="235"/>
        <v>1.207582166909592E-2</v>
      </c>
      <c r="AR305">
        <f t="shared" si="236"/>
        <v>-10.988997718877286</v>
      </c>
      <c r="AT305">
        <f t="shared" si="261"/>
        <v>-24824.365584443374</v>
      </c>
      <c r="AU305">
        <f t="shared" si="262"/>
        <v>-93375.701244665455</v>
      </c>
      <c r="AV305">
        <f t="shared" si="250"/>
        <v>-1.8306404706682002</v>
      </c>
      <c r="AW305">
        <f t="shared" si="251"/>
        <v>9936.2965761635896</v>
      </c>
      <c r="AX305">
        <f t="shared" si="252"/>
        <v>-15639.266084251509</v>
      </c>
      <c r="AY305">
        <f t="shared" si="260"/>
        <v>-1.0047939734890377</v>
      </c>
      <c r="BA305">
        <f t="shared" si="237"/>
        <v>5.2145403898743643</v>
      </c>
      <c r="BB305">
        <f t="shared" si="253"/>
        <v>14.344320713782979</v>
      </c>
      <c r="BC305">
        <f t="shared" si="254"/>
        <v>-0.82584649717916259</v>
      </c>
      <c r="BD305">
        <f t="shared" si="238"/>
        <v>-227.31751886809681</v>
      </c>
      <c r="BF305">
        <f t="shared" si="239"/>
        <v>-41.491290869256105</v>
      </c>
      <c r="BG305">
        <f t="shared" si="240"/>
        <v>-208.17407076803079</v>
      </c>
      <c r="BH305">
        <f t="shared" si="255"/>
        <v>-28.174070768030788</v>
      </c>
      <c r="BI305">
        <f t="shared" si="256"/>
        <v>-28.174070768030788</v>
      </c>
      <c r="BJ305">
        <f t="shared" si="241"/>
        <v>0</v>
      </c>
      <c r="BK305">
        <f t="shared" si="257"/>
        <v>0</v>
      </c>
      <c r="BM305">
        <f t="shared" si="258"/>
        <v>-55.835611583039082</v>
      </c>
      <c r="BN305">
        <f t="shared" si="242"/>
        <v>-160.85655189993398</v>
      </c>
      <c r="BQ305" s="56">
        <f t="shared" si="259"/>
        <v>31.246281514068116</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1.0584386223594986</v>
      </c>
      <c r="D306">
        <f t="shared" si="213"/>
        <v>0.33384961157317988</v>
      </c>
      <c r="F306">
        <f t="shared" si="214"/>
        <v>9.9649109440144278E-5</v>
      </c>
      <c r="G306">
        <f t="shared" si="215"/>
        <v>3.5960955371895143E-3</v>
      </c>
      <c r="H306">
        <f t="shared" si="216"/>
        <v>-3.1379965544628106</v>
      </c>
      <c r="J306">
        <f t="shared" si="217"/>
        <v>15</v>
      </c>
      <c r="M306">
        <f t="shared" si="218"/>
        <v>3.426312211495957E-3</v>
      </c>
      <c r="N306">
        <f t="shared" si="219"/>
        <v>-1.5707963250000001</v>
      </c>
      <c r="O306">
        <f t="shared" si="220"/>
        <v>147.29131120096832</v>
      </c>
      <c r="P306">
        <f t="shared" si="221"/>
        <v>1.564007007897789</v>
      </c>
      <c r="Q306">
        <f t="shared" si="222"/>
        <v>83.028891180159107</v>
      </c>
      <c r="R306">
        <f t="shared" si="223"/>
        <v>1.5587520351791899</v>
      </c>
      <c r="S306">
        <f t="shared" si="224"/>
        <v>0.19665662608122708</v>
      </c>
      <c r="T306">
        <f t="shared" si="225"/>
        <v>-1.3728495417590818</v>
      </c>
      <c r="U306">
        <f t="shared" si="226"/>
        <v>0.96722020311938006</v>
      </c>
      <c r="V306">
        <f t="shared" si="227"/>
        <v>-0.25675071511470671</v>
      </c>
      <c r="X306">
        <f t="shared" si="244"/>
        <v>-37.986047928100199</v>
      </c>
      <c r="Y306">
        <f t="shared" si="228"/>
        <v>-165.11408845559885</v>
      </c>
      <c r="Z306">
        <f t="shared" si="245"/>
        <v>14.885911544401154</v>
      </c>
      <c r="AC306">
        <v>1</v>
      </c>
      <c r="AD306">
        <f t="shared" si="229"/>
        <v>147.28791652848003</v>
      </c>
      <c r="AE306">
        <f t="shared" si="230"/>
        <v>-4.2570114511971142E-3</v>
      </c>
      <c r="AF306">
        <f t="shared" si="231"/>
        <v>1.621438798518E-2</v>
      </c>
      <c r="AG306">
        <f t="shared" si="246"/>
        <v>8482.8627955322718</v>
      </c>
      <c r="AH306">
        <f t="shared" si="247"/>
        <v>-2288.8094261365277</v>
      </c>
      <c r="AJ306">
        <f t="shared" si="232"/>
        <v>18000</v>
      </c>
      <c r="AK306">
        <f t="shared" si="233"/>
        <v>89742.735639900013</v>
      </c>
      <c r="AL306">
        <v>1</v>
      </c>
      <c r="AM306">
        <f t="shared" si="234"/>
        <v>83.022868961550003</v>
      </c>
      <c r="AN306">
        <f t="shared" si="248"/>
        <v>1083.3941918808762</v>
      </c>
      <c r="AO306">
        <f t="shared" si="249"/>
        <v>-203.758386330321</v>
      </c>
      <c r="AQ306">
        <f t="shared" si="235"/>
        <v>1.1814730842709308E-2</v>
      </c>
      <c r="AR306">
        <f t="shared" si="236"/>
        <v>-10.869552375292562</v>
      </c>
      <c r="AT306">
        <f t="shared" si="261"/>
        <v>-24778.111193749457</v>
      </c>
      <c r="AU306">
        <f t="shared" si="262"/>
        <v>-92231.963115778766</v>
      </c>
      <c r="AV306">
        <f t="shared" si="250"/>
        <v>-1.8332494047130419</v>
      </c>
      <c r="AW306">
        <f t="shared" si="251"/>
        <v>9969.3540406499324</v>
      </c>
      <c r="AX306">
        <f t="shared" si="252"/>
        <v>-15527.581621576761</v>
      </c>
      <c r="AY306">
        <f t="shared" si="260"/>
        <v>-1.0000360922982776</v>
      </c>
      <c r="BA306">
        <f t="shared" si="237"/>
        <v>5.1755824537760944</v>
      </c>
      <c r="BB306">
        <f t="shared" si="253"/>
        <v>14.279184637078357</v>
      </c>
      <c r="BC306">
        <f t="shared" si="254"/>
        <v>-0.83321331241476426</v>
      </c>
      <c r="BD306">
        <f t="shared" si="238"/>
        <v>-227.73960629003176</v>
      </c>
      <c r="BF306">
        <f t="shared" si="239"/>
        <v>-41.736208169213157</v>
      </c>
      <c r="BG306">
        <f t="shared" si="240"/>
        <v>-208.40539143570729</v>
      </c>
      <c r="BH306">
        <f t="shared" si="255"/>
        <v>-28.405391435707287</v>
      </c>
      <c r="BI306">
        <f t="shared" si="256"/>
        <v>-28.405391435707287</v>
      </c>
      <c r="BJ306">
        <f t="shared" si="241"/>
        <v>0</v>
      </c>
      <c r="BK306">
        <f t="shared" si="257"/>
        <v>0</v>
      </c>
      <c r="BM306">
        <f t="shared" si="258"/>
        <v>-56.015392806291516</v>
      </c>
      <c r="BN306">
        <f t="shared" si="242"/>
        <v>-160.66578514567556</v>
      </c>
      <c r="BQ306" s="56">
        <f t="shared" si="259"/>
        <v>31.18114543736349</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1.0596799422036423</v>
      </c>
      <c r="D307">
        <f t="shared" si="213"/>
        <v>0.33721078981188002</v>
      </c>
      <c r="F307">
        <f t="shared" si="214"/>
        <v>9.751744370968112E-5</v>
      </c>
      <c r="G307">
        <f t="shared" si="215"/>
        <v>3.557420544121889E-3</v>
      </c>
      <c r="H307">
        <f t="shared" si="216"/>
        <v>-3.1380352294558782</v>
      </c>
      <c r="J307">
        <f t="shared" si="217"/>
        <v>15</v>
      </c>
      <c r="M307">
        <f t="shared" si="218"/>
        <v>3.3894701447056775E-3</v>
      </c>
      <c r="N307">
        <f t="shared" si="219"/>
        <v>-1.5707963250000001</v>
      </c>
      <c r="O307">
        <f t="shared" si="220"/>
        <v>148.89223031438135</v>
      </c>
      <c r="P307">
        <f t="shared" si="221"/>
        <v>1.5640800091194751</v>
      </c>
      <c r="Q307">
        <f t="shared" si="222"/>
        <v>83.931248918454116</v>
      </c>
      <c r="R307">
        <f t="shared" si="223"/>
        <v>1.5588815313680449</v>
      </c>
      <c r="S307">
        <f t="shared" si="224"/>
        <v>0.19462255355853025</v>
      </c>
      <c r="T307">
        <f t="shared" si="225"/>
        <v>-1.3749236959264433</v>
      </c>
      <c r="U307">
        <f t="shared" si="226"/>
        <v>0.96653928972931868</v>
      </c>
      <c r="V307">
        <f t="shared" si="227"/>
        <v>-0.259418567632755</v>
      </c>
      <c r="X307">
        <f t="shared" si="244"/>
        <v>-38.166230110548355</v>
      </c>
      <c r="Y307">
        <f t="shared" si="228"/>
        <v>-165.18381776479572</v>
      </c>
      <c r="Z307">
        <f t="shared" si="245"/>
        <v>14.81618223520428</v>
      </c>
      <c r="AC307">
        <v>1</v>
      </c>
      <c r="AD307">
        <f t="shared" si="229"/>
        <v>148.88887214292001</v>
      </c>
      <c r="AE307">
        <f t="shared" si="230"/>
        <v>-4.3500581334361818E-3</v>
      </c>
      <c r="AF307">
        <f t="shared" si="231"/>
        <v>1.6390631332845001E-2</v>
      </c>
      <c r="AG307">
        <f t="shared" si="246"/>
        <v>8470.9232978082182</v>
      </c>
      <c r="AH307">
        <f t="shared" si="247"/>
        <v>-2309.1855353673582</v>
      </c>
      <c r="AJ307">
        <f t="shared" si="232"/>
        <v>18000</v>
      </c>
      <c r="AK307">
        <f t="shared" si="233"/>
        <v>90718.200157725005</v>
      </c>
      <c r="AL307">
        <v>1</v>
      </c>
      <c r="AM307">
        <f t="shared" si="234"/>
        <v>83.925291450262506</v>
      </c>
      <c r="AN307">
        <f t="shared" si="248"/>
        <v>1083.3417036503652</v>
      </c>
      <c r="AO307">
        <f t="shared" si="249"/>
        <v>-201.56806135579671</v>
      </c>
      <c r="AQ307">
        <f t="shared" si="235"/>
        <v>1.1562016924480374E-2</v>
      </c>
      <c r="AR307">
        <f t="shared" si="236"/>
        <v>-10.752675739766747</v>
      </c>
      <c r="AT307">
        <f t="shared" si="261"/>
        <v>-24731.982326229649</v>
      </c>
      <c r="AU307">
        <f t="shared" si="262"/>
        <v>-91111.790280009038</v>
      </c>
      <c r="AV307">
        <f t="shared" si="250"/>
        <v>-1.8358559437002782</v>
      </c>
      <c r="AW307">
        <f t="shared" si="251"/>
        <v>10000.729309751978</v>
      </c>
      <c r="AX307">
        <f t="shared" si="252"/>
        <v>-15418.791579885705</v>
      </c>
      <c r="AY307">
        <f t="shared" si="260"/>
        <v>-0.99540130374565139</v>
      </c>
      <c r="BA307">
        <f t="shared" si="237"/>
        <v>5.1370358400570826</v>
      </c>
      <c r="BB307">
        <f t="shared" si="253"/>
        <v>14.214251914388338</v>
      </c>
      <c r="BC307">
        <f t="shared" si="254"/>
        <v>-0.84045463995462677</v>
      </c>
      <c r="BD307">
        <f t="shared" si="238"/>
        <v>-228.15450379661183</v>
      </c>
      <c r="BF307">
        <f t="shared" si="239"/>
        <v>-41.978782458056173</v>
      </c>
      <c r="BG307">
        <f t="shared" si="240"/>
        <v>-208.62992352867658</v>
      </c>
      <c r="BH307">
        <f t="shared" si="255"/>
        <v>-28.629923528676585</v>
      </c>
      <c r="BI307">
        <f t="shared" si="256"/>
        <v>-28.629923528676585</v>
      </c>
      <c r="BJ307">
        <f t="shared" si="241"/>
        <v>0</v>
      </c>
      <c r="BK307">
        <f t="shared" si="257"/>
        <v>0</v>
      </c>
      <c r="BM307">
        <f t="shared" si="258"/>
        <v>-56.193034372444508</v>
      </c>
      <c r="BN307">
        <f t="shared" si="242"/>
        <v>-160.47541973206475</v>
      </c>
      <c r="BQ307" s="56">
        <f t="shared" si="259"/>
        <v>31.116212714673477</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1.0609332057089016</v>
      </c>
      <c r="D308">
        <f t="shared" si="213"/>
        <v>0.34056406484735502</v>
      </c>
      <c r="F308">
        <f t="shared" si="214"/>
        <v>9.5453455488459391E-5</v>
      </c>
      <c r="G308">
        <f t="shared" si="215"/>
        <v>3.5195686525184423E-3</v>
      </c>
      <c r="H308">
        <f t="shared" si="216"/>
        <v>-3.138073081347482</v>
      </c>
      <c r="J308">
        <f t="shared" si="217"/>
        <v>15</v>
      </c>
      <c r="M308">
        <f t="shared" si="218"/>
        <v>3.3534119516768933E-3</v>
      </c>
      <c r="N308">
        <f t="shared" si="219"/>
        <v>-1.5707963250000001</v>
      </c>
      <c r="O308">
        <f t="shared" si="220"/>
        <v>150.49315020438598</v>
      </c>
      <c r="P308">
        <f t="shared" si="221"/>
        <v>1.5641514571930013</v>
      </c>
      <c r="Q308">
        <f t="shared" si="222"/>
        <v>84.833608034272444</v>
      </c>
      <c r="R308">
        <f t="shared" si="223"/>
        <v>1.5590082727058301</v>
      </c>
      <c r="S308">
        <f t="shared" si="224"/>
        <v>0.1926293247557169</v>
      </c>
      <c r="T308">
        <f t="shared" si="225"/>
        <v>-1.3769553737450164</v>
      </c>
      <c r="U308">
        <f t="shared" si="226"/>
        <v>0.96585247451303013</v>
      </c>
      <c r="V308">
        <f t="shared" si="227"/>
        <v>-0.26208264757984862</v>
      </c>
      <c r="X308">
        <f t="shared" si="244"/>
        <v>-38.344485307343604</v>
      </c>
      <c r="Y308">
        <f t="shared" si="228"/>
        <v>-165.25154969620547</v>
      </c>
      <c r="Z308">
        <f t="shared" si="245"/>
        <v>14.748450303794527</v>
      </c>
      <c r="AC308">
        <v>1</v>
      </c>
      <c r="AD308">
        <f t="shared" si="229"/>
        <v>150.48982775736002</v>
      </c>
      <c r="AE308">
        <f t="shared" si="230"/>
        <v>-4.4441107257535079E-3</v>
      </c>
      <c r="AF308">
        <f t="shared" si="231"/>
        <v>1.6566874680509998E-2</v>
      </c>
      <c r="AG308">
        <f t="shared" si="246"/>
        <v>8458.888832203369</v>
      </c>
      <c r="AH308">
        <f t="shared" si="247"/>
        <v>-2329.4821341621641</v>
      </c>
      <c r="AJ308">
        <f t="shared" si="232"/>
        <v>18000</v>
      </c>
      <c r="AK308">
        <f t="shared" si="233"/>
        <v>91693.664675550011</v>
      </c>
      <c r="AL308">
        <v>1</v>
      </c>
      <c r="AM308">
        <f t="shared" si="234"/>
        <v>84.827713938975009</v>
      </c>
      <c r="AN308">
        <f t="shared" si="248"/>
        <v>1083.290881339314</v>
      </c>
      <c r="AO308">
        <f t="shared" si="249"/>
        <v>-199.4243194014465</v>
      </c>
      <c r="AQ308">
        <f t="shared" si="235"/>
        <v>1.131732535386447E-2</v>
      </c>
      <c r="AR308">
        <f t="shared" si="236"/>
        <v>-10.638285832632603</v>
      </c>
      <c r="AT308">
        <f t="shared" si="261"/>
        <v>-24685.964788181893</v>
      </c>
      <c r="AU308">
        <f t="shared" si="262"/>
        <v>-90014.440730661561</v>
      </c>
      <c r="AV308">
        <f t="shared" si="250"/>
        <v>-1.8384600145907302</v>
      </c>
      <c r="AW308">
        <f t="shared" si="251"/>
        <v>10030.489501629609</v>
      </c>
      <c r="AX308">
        <f t="shared" si="252"/>
        <v>-15312.798111296866</v>
      </c>
      <c r="AY308">
        <f t="shared" si="260"/>
        <v>-0.9908864676203748</v>
      </c>
      <c r="BA308">
        <f t="shared" si="237"/>
        <v>5.0988999000181758</v>
      </c>
      <c r="BB308">
        <f t="shared" si="253"/>
        <v>14.149529722399228</v>
      </c>
      <c r="BC308">
        <f t="shared" si="254"/>
        <v>-0.84757354697035536</v>
      </c>
      <c r="BD308">
        <f t="shared" si="238"/>
        <v>-228.56238712382523</v>
      </c>
      <c r="BF308">
        <f t="shared" si="239"/>
        <v>-42.219051151797665</v>
      </c>
      <c r="BG308">
        <f t="shared" si="240"/>
        <v>-208.84784710222908</v>
      </c>
      <c r="BH308">
        <f t="shared" si="255"/>
        <v>-28.847847102229082</v>
      </c>
      <c r="BI308">
        <f t="shared" si="256"/>
        <v>-28.847847102229082</v>
      </c>
      <c r="BJ308">
        <f t="shared" si="241"/>
        <v>0</v>
      </c>
      <c r="BK308">
        <f t="shared" si="257"/>
        <v>0</v>
      </c>
      <c r="BM308">
        <f t="shared" si="258"/>
        <v>-56.368580874196887</v>
      </c>
      <c r="BN308">
        <f t="shared" si="242"/>
        <v>-160.28545997840388</v>
      </c>
      <c r="BQ308" s="56">
        <f t="shared" si="259"/>
        <v>31.051490522684361</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1.0621983705991214</v>
      </c>
      <c r="D309">
        <f t="shared" si="213"/>
        <v>0.34390938937674587</v>
      </c>
      <c r="F309">
        <f t="shared" si="214"/>
        <v>9.3454309828768913E-5</v>
      </c>
      <c r="G309">
        <f t="shared" si="215"/>
        <v>3.4825138601985274E-3</v>
      </c>
      <c r="H309">
        <f t="shared" si="216"/>
        <v>-3.1381101361398018</v>
      </c>
      <c r="J309">
        <f t="shared" si="217"/>
        <v>15</v>
      </c>
      <c r="M309">
        <f t="shared" si="218"/>
        <v>3.3181128785013474E-3</v>
      </c>
      <c r="N309">
        <f t="shared" si="219"/>
        <v>-1.5707963250000001</v>
      </c>
      <c r="O309">
        <f t="shared" si="220"/>
        <v>152.09407084645937</v>
      </c>
      <c r="P309">
        <f t="shared" si="221"/>
        <v>1.5642214011622793</v>
      </c>
      <c r="Q309">
        <f t="shared" si="222"/>
        <v>85.735968484119368</v>
      </c>
      <c r="R309">
        <f t="shared" si="223"/>
        <v>1.5591323461718072</v>
      </c>
      <c r="S309">
        <f t="shared" si="224"/>
        <v>0.19067574612473381</v>
      </c>
      <c r="T309">
        <f t="shared" si="225"/>
        <v>-1.3789458505225467</v>
      </c>
      <c r="U309">
        <f t="shared" si="226"/>
        <v>0.96515979925851447</v>
      </c>
      <c r="V309">
        <f t="shared" si="227"/>
        <v>-0.26474292521738763</v>
      </c>
      <c r="X309">
        <f t="shared" si="244"/>
        <v>-38.520851966910129</v>
      </c>
      <c r="Y309">
        <f t="shared" si="228"/>
        <v>-165.31735202219889</v>
      </c>
      <c r="Z309">
        <f t="shared" si="245"/>
        <v>14.682647977801111</v>
      </c>
      <c r="AC309">
        <v>1</v>
      </c>
      <c r="AD309">
        <f t="shared" si="229"/>
        <v>152.0907833718</v>
      </c>
      <c r="AE309">
        <f t="shared" si="230"/>
        <v>-4.539169228149096E-3</v>
      </c>
      <c r="AF309">
        <f t="shared" si="231"/>
        <v>1.6743118028174998E-2</v>
      </c>
      <c r="AG309">
        <f t="shared" si="246"/>
        <v>8446.7603506781252</v>
      </c>
      <c r="AH309">
        <f t="shared" si="247"/>
        <v>-2349.6982219885972</v>
      </c>
      <c r="AJ309">
        <f t="shared" si="232"/>
        <v>18000</v>
      </c>
      <c r="AK309">
        <f t="shared" si="233"/>
        <v>92669.129193375004</v>
      </c>
      <c r="AL309">
        <v>1</v>
      </c>
      <c r="AM309">
        <f t="shared" si="234"/>
        <v>85.730136427687512</v>
      </c>
      <c r="AN309">
        <f t="shared" si="248"/>
        <v>1083.241655190239</v>
      </c>
      <c r="AO309">
        <f t="shared" si="249"/>
        <v>-197.32569023821478</v>
      </c>
      <c r="AQ309">
        <f t="shared" si="235"/>
        <v>1.1080320132609272E-2</v>
      </c>
      <c r="AR309">
        <f t="shared" si="236"/>
        <v>-10.526304125978807</v>
      </c>
      <c r="AT309">
        <f t="shared" si="261"/>
        <v>-24640.045280154693</v>
      </c>
      <c r="AU309">
        <f t="shared" si="262"/>
        <v>-88939.203739011995</v>
      </c>
      <c r="AV309">
        <f t="shared" si="250"/>
        <v>-1.8410615464547375</v>
      </c>
      <c r="AW309">
        <f t="shared" si="251"/>
        <v>10058.698290856139</v>
      </c>
      <c r="AX309">
        <f t="shared" si="252"/>
        <v>-15209.507516070957</v>
      </c>
      <c r="AY309">
        <f t="shared" si="260"/>
        <v>-0.9864885389464001</v>
      </c>
      <c r="BA309">
        <f t="shared" si="237"/>
        <v>5.0611736043519002</v>
      </c>
      <c r="BB309">
        <f t="shared" si="253"/>
        <v>14.085024687764264</v>
      </c>
      <c r="BC309">
        <f t="shared" si="254"/>
        <v>-0.85457300750833742</v>
      </c>
      <c r="BD309">
        <f t="shared" si="238"/>
        <v>-228.96342667197823</v>
      </c>
      <c r="BF309">
        <f t="shared" si="239"/>
        <v>-42.457050823142701</v>
      </c>
      <c r="BG309">
        <f t="shared" si="240"/>
        <v>-209.05933675674046</v>
      </c>
      <c r="BH309">
        <f t="shared" si="255"/>
        <v>-29.059336756740464</v>
      </c>
      <c r="BI309">
        <f t="shared" si="256"/>
        <v>-29.059336756740464</v>
      </c>
      <c r="BJ309">
        <f t="shared" si="241"/>
        <v>0</v>
      </c>
      <c r="BK309">
        <f t="shared" si="257"/>
        <v>0</v>
      </c>
      <c r="BM309">
        <f t="shared" si="258"/>
        <v>-56.542075510906969</v>
      </c>
      <c r="BN309">
        <f t="shared" si="242"/>
        <v>-160.09591008476227</v>
      </c>
      <c r="BQ309" s="56">
        <f t="shared" si="259"/>
        <v>30.986985488049402</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1.063475394398808</v>
      </c>
      <c r="D310">
        <f t="shared" si="213"/>
        <v>0.34724671703301785</v>
      </c>
      <c r="F310">
        <f t="shared" si="214"/>
        <v>9.1517318688988839E-5</v>
      </c>
      <c r="G310">
        <f t="shared" si="215"/>
        <v>3.4462312488929923E-3</v>
      </c>
      <c r="H310">
        <f t="shared" si="216"/>
        <v>-3.138146418751107</v>
      </c>
      <c r="J310">
        <f t="shared" si="217"/>
        <v>15</v>
      </c>
      <c r="M310">
        <f t="shared" si="218"/>
        <v>3.2835492026836248E-3</v>
      </c>
      <c r="N310">
        <f t="shared" si="219"/>
        <v>-1.5707963250000001</v>
      </c>
      <c r="O310">
        <f t="shared" si="220"/>
        <v>153.69499221710032</v>
      </c>
      <c r="P310">
        <f t="shared" si="221"/>
        <v>1.5642898880278706</v>
      </c>
      <c r="Q310">
        <f t="shared" si="222"/>
        <v>86.638330226312178</v>
      </c>
      <c r="R310">
        <f t="shared" si="223"/>
        <v>1.5592538351219238</v>
      </c>
      <c r="S310">
        <f t="shared" si="224"/>
        <v>0.18876066918254067</v>
      </c>
      <c r="T310">
        <f t="shared" si="225"/>
        <v>-1.3808963516683612</v>
      </c>
      <c r="U310">
        <f t="shared" si="226"/>
        <v>0.96446130594507107</v>
      </c>
      <c r="V310">
        <f t="shared" si="227"/>
        <v>-0.26739937110686901</v>
      </c>
      <c r="X310">
        <f t="shared" si="244"/>
        <v>-38.69536742563475</v>
      </c>
      <c r="Y310">
        <f t="shared" si="228"/>
        <v>-165.38128988232592</v>
      </c>
      <c r="Z310">
        <f t="shared" si="245"/>
        <v>14.618710117674084</v>
      </c>
      <c r="AC310">
        <v>1</v>
      </c>
      <c r="AD310">
        <f t="shared" si="229"/>
        <v>153.69173898624001</v>
      </c>
      <c r="AE310">
        <f t="shared" si="230"/>
        <v>-4.6352336406229435E-3</v>
      </c>
      <c r="AF310">
        <f t="shared" si="231"/>
        <v>1.6919361375839999E-2</v>
      </c>
      <c r="AG310">
        <f t="shared" si="246"/>
        <v>8434.5388083163434</v>
      </c>
      <c r="AH310">
        <f t="shared" si="247"/>
        <v>-2369.8328286020787</v>
      </c>
      <c r="AJ310">
        <f t="shared" si="232"/>
        <v>18000</v>
      </c>
      <c r="AK310">
        <f t="shared" si="233"/>
        <v>93644.59371120001</v>
      </c>
      <c r="AL310">
        <v>1</v>
      </c>
      <c r="AM310">
        <f t="shared" si="234"/>
        <v>86.632558916400001</v>
      </c>
      <c r="AN310">
        <f t="shared" si="248"/>
        <v>1083.1939590588559</v>
      </c>
      <c r="AO310">
        <f t="shared" si="249"/>
        <v>-195.27076485488303</v>
      </c>
      <c r="AQ310">
        <f t="shared" si="235"/>
        <v>1.0850682670700227E-2</v>
      </c>
      <c r="AR310">
        <f t="shared" si="236"/>
        <v>-10.416655363872218</v>
      </c>
      <c r="AT310">
        <f t="shared" si="261"/>
        <v>-24594.211341455568</v>
      </c>
      <c r="AU310">
        <f t="shared" si="262"/>
        <v>-87885.398223442593</v>
      </c>
      <c r="AV310">
        <f t="shared" si="250"/>
        <v>-1.8436604703788846</v>
      </c>
      <c r="AW310">
        <f t="shared" si="251"/>
        <v>10085.416122486646</v>
      </c>
      <c r="AX310">
        <f t="shared" si="252"/>
        <v>-15108.830024648933</v>
      </c>
      <c r="AY310">
        <f t="shared" si="260"/>
        <v>-0.98220456460188998</v>
      </c>
      <c r="BA310">
        <f t="shared" si="237"/>
        <v>5.023855576493407</v>
      </c>
      <c r="BB310">
        <f t="shared" si="253"/>
        <v>14.020742920181846</v>
      </c>
      <c r="BC310">
        <f t="shared" si="254"/>
        <v>-0.8614559057769946</v>
      </c>
      <c r="BD310">
        <f t="shared" si="238"/>
        <v>-229.35778769404078</v>
      </c>
      <c r="BF310">
        <f t="shared" si="239"/>
        <v>-42.692817226758599</v>
      </c>
      <c r="BG310">
        <f t="shared" si="240"/>
        <v>-209.26456182952776</v>
      </c>
      <c r="BH310">
        <f t="shared" si="255"/>
        <v>-29.264561829527764</v>
      </c>
      <c r="BI310">
        <f t="shared" si="256"/>
        <v>-29.264561829527764</v>
      </c>
      <c r="BJ310">
        <f t="shared" si="241"/>
        <v>0</v>
      </c>
      <c r="BK310">
        <f t="shared" si="257"/>
        <v>0</v>
      </c>
      <c r="BM310">
        <f t="shared" si="258"/>
        <v>-56.713560146940445</v>
      </c>
      <c r="BN310">
        <f t="shared" si="242"/>
        <v>-159.90677413548698</v>
      </c>
      <c r="BQ310" s="56">
        <f t="shared" si="259"/>
        <v>30.922703720466984</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1.0647642344390529</v>
      </c>
      <c r="D311">
        <f t="shared" si="213"/>
        <v>0.35057600238306375</v>
      </c>
      <c r="F311">
        <f t="shared" si="214"/>
        <v>8.9639931891968093E-5</v>
      </c>
      <c r="G311">
        <f t="shared" si="215"/>
        <v>3.4106969283427711E-3</v>
      </c>
      <c r="H311">
        <f t="shared" si="216"/>
        <v>-3.1381819530716575</v>
      </c>
      <c r="J311">
        <f t="shared" si="217"/>
        <v>15</v>
      </c>
      <c r="M311">
        <f t="shared" si="218"/>
        <v>3.2496981799755463E-3</v>
      </c>
      <c r="N311">
        <f t="shared" si="219"/>
        <v>-1.5707963250000001</v>
      </c>
      <c r="O311">
        <f t="shared" si="220"/>
        <v>155.2959142937768</v>
      </c>
      <c r="P311">
        <f t="shared" si="221"/>
        <v>1.5643569628523075</v>
      </c>
      <c r="Q311">
        <f t="shared" si="222"/>
        <v>87.540693220886666</v>
      </c>
      <c r="R311">
        <f t="shared" si="223"/>
        <v>1.5593728194755321</v>
      </c>
      <c r="S311">
        <f t="shared" si="224"/>
        <v>0.18688298845442344</v>
      </c>
      <c r="T311">
        <f t="shared" si="225"/>
        <v>-1.3828080550780424</v>
      </c>
      <c r="U311">
        <f t="shared" si="226"/>
        <v>0.96375703673698687</v>
      </c>
      <c r="V311">
        <f t="shared" si="227"/>
        <v>-0.27005195611084393</v>
      </c>
      <c r="X311">
        <f t="shared" si="244"/>
        <v>-38.868067949976023</v>
      </c>
      <c r="Y311">
        <f t="shared" si="228"/>
        <v>-165.44342590658124</v>
      </c>
      <c r="Z311">
        <f t="shared" si="245"/>
        <v>14.55657409341876</v>
      </c>
      <c r="AC311">
        <v>1</v>
      </c>
      <c r="AD311">
        <f t="shared" si="229"/>
        <v>155.29269460067999</v>
      </c>
      <c r="AE311">
        <f t="shared" si="230"/>
        <v>-4.7323039631750521E-3</v>
      </c>
      <c r="AF311">
        <f t="shared" si="231"/>
        <v>1.7095604723504999E-2</v>
      </c>
      <c r="AG311">
        <f t="shared" si="246"/>
        <v>8422.2251631584786</v>
      </c>
      <c r="AH311">
        <f t="shared" si="247"/>
        <v>-2389.8850130872102</v>
      </c>
      <c r="AJ311">
        <f t="shared" si="232"/>
        <v>18000</v>
      </c>
      <c r="AK311">
        <f t="shared" si="233"/>
        <v>94620.058229025002</v>
      </c>
      <c r="AL311">
        <v>1</v>
      </c>
      <c r="AM311">
        <f t="shared" si="234"/>
        <v>87.534981405112504</v>
      </c>
      <c r="AN311">
        <f t="shared" si="248"/>
        <v>1083.1477301918117</v>
      </c>
      <c r="AO311">
        <f t="shared" si="249"/>
        <v>-193.25819230504979</v>
      </c>
      <c r="AQ311">
        <f t="shared" si="235"/>
        <v>1.0628110715154942E-2</v>
      </c>
      <c r="AR311">
        <f t="shared" si="236"/>
        <v>-10.309267393700294</v>
      </c>
      <c r="AT311">
        <f t="shared" si="261"/>
        <v>-24548.451298610962</v>
      </c>
      <c r="AU311">
        <f t="shared" si="262"/>
        <v>-86852.37121946743</v>
      </c>
      <c r="AV311">
        <f t="shared" si="250"/>
        <v>-1.8462567193785053</v>
      </c>
      <c r="AW311">
        <f t="shared" si="251"/>
        <v>10110.700410749727</v>
      </c>
      <c r="AX311">
        <f t="shared" si="252"/>
        <v>-15010.679593361441</v>
      </c>
      <c r="AY311">
        <f t="shared" si="260"/>
        <v>-0.9780316800735871</v>
      </c>
      <c r="BA311">
        <f t="shared" si="237"/>
        <v>4.9869441235405372</v>
      </c>
      <c r="BB311">
        <f t="shared" si="253"/>
        <v>13.956690043436994</v>
      </c>
      <c r="BC311">
        <f t="shared" si="254"/>
        <v>-0.86822503930491823</v>
      </c>
      <c r="BD311">
        <f t="shared" si="238"/>
        <v>-229.7456304765945</v>
      </c>
      <c r="BF311">
        <f t="shared" si="239"/>
        <v>-42.926385323551301</v>
      </c>
      <c r="BG311">
        <f t="shared" si="240"/>
        <v>-209.46368657910887</v>
      </c>
      <c r="BH311">
        <f t="shared" si="255"/>
        <v>-29.463686579108867</v>
      </c>
      <c r="BI311">
        <f t="shared" si="256"/>
        <v>-29.463686579108867</v>
      </c>
      <c r="BJ311">
        <f t="shared" si="241"/>
        <v>0</v>
      </c>
      <c r="BK311">
        <f t="shared" si="257"/>
        <v>0</v>
      </c>
      <c r="BM311">
        <f t="shared" si="258"/>
        <v>-56.883075366988294</v>
      </c>
      <c r="BN311">
        <f t="shared" si="242"/>
        <v>-159.7180561025144</v>
      </c>
      <c r="BQ311" s="56">
        <f t="shared" si="259"/>
        <v>30.858650843722128</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1.0660648478634285</v>
      </c>
      <c r="D312">
        <f t="shared" si="213"/>
        <v>0.3538972009255969</v>
      </c>
      <c r="F312">
        <f t="shared" si="214"/>
        <v>8.7819728726057247E-5</v>
      </c>
      <c r="G312">
        <f t="shared" si="215"/>
        <v>3.3758879838221003E-3</v>
      </c>
      <c r="H312">
        <f t="shared" si="216"/>
        <v>-3.1382167620161781</v>
      </c>
      <c r="J312">
        <f t="shared" si="217"/>
        <v>15</v>
      </c>
      <c r="M312">
        <f t="shared" si="218"/>
        <v>3.2165379944655921E-3</v>
      </c>
      <c r="N312">
        <f t="shared" si="219"/>
        <v>-1.5707963250000001</v>
      </c>
      <c r="O312">
        <f t="shared" si="220"/>
        <v>156.89683705487636</v>
      </c>
      <c r="P312">
        <f t="shared" si="221"/>
        <v>1.5644226688589611</v>
      </c>
      <c r="Q312">
        <f t="shared" si="222"/>
        <v>88.443057429509608</v>
      </c>
      <c r="R312">
        <f t="shared" si="223"/>
        <v>1.55948937589068</v>
      </c>
      <c r="S312">
        <f t="shared" si="224"/>
        <v>0.18504163952584507</v>
      </c>
      <c r="T312">
        <f t="shared" si="225"/>
        <v>-1.3846820933845376</v>
      </c>
      <c r="U312">
        <f t="shared" si="226"/>
        <v>0.9630470339772359</v>
      </c>
      <c r="V312">
        <f t="shared" si="227"/>
        <v>-0.27270065139382155</v>
      </c>
      <c r="X312">
        <f t="shared" si="244"/>
        <v>-39.03898877662688</v>
      </c>
      <c r="Y312">
        <f t="shared" si="228"/>
        <v>-165.5038203318542</v>
      </c>
      <c r="Z312">
        <f t="shared" si="245"/>
        <v>14.4961796681458</v>
      </c>
      <c r="AC312">
        <v>1</v>
      </c>
      <c r="AD312">
        <f t="shared" si="229"/>
        <v>156.89365021512003</v>
      </c>
      <c r="AE312">
        <f t="shared" si="230"/>
        <v>-4.8303801958054209E-3</v>
      </c>
      <c r="AF312">
        <f t="shared" si="231"/>
        <v>1.727184807117E-2</v>
      </c>
      <c r="AG312">
        <f t="shared" si="246"/>
        <v>8409.8203760355846</v>
      </c>
      <c r="AH312">
        <f t="shared" si="247"/>
        <v>-2409.8538629551331</v>
      </c>
      <c r="AJ312">
        <f t="shared" si="232"/>
        <v>18000</v>
      </c>
      <c r="AK312">
        <f t="shared" si="233"/>
        <v>95595.522746850009</v>
      </c>
      <c r="AL312">
        <v>1</v>
      </c>
      <c r="AM312">
        <f t="shared" si="234"/>
        <v>88.437403893825007</v>
      </c>
      <c r="AN312">
        <f t="shared" si="248"/>
        <v>1083.1029090202087</v>
      </c>
      <c r="AO312">
        <f t="shared" si="249"/>
        <v>-191.28667674697519</v>
      </c>
      <c r="AQ312">
        <f t="shared" si="235"/>
        <v>1.0412317354938198E-2</v>
      </c>
      <c r="AR312">
        <f t="shared" si="236"/>
        <v>-10.204071007839433</v>
      </c>
      <c r="AT312">
        <f t="shared" si="261"/>
        <v>-24502.754217457026</v>
      </c>
      <c r="AU312">
        <f t="shared" si="262"/>
        <v>-85839.496443442142</v>
      </c>
      <c r="AV312">
        <f t="shared" si="250"/>
        <v>-1.848850228315549</v>
      </c>
      <c r="AW312">
        <f t="shared" si="251"/>
        <v>10134.605723611096</v>
      </c>
      <c r="AX312">
        <f t="shared" si="252"/>
        <v>-14914.973712817491</v>
      </c>
      <c r="AY312">
        <f t="shared" si="260"/>
        <v>-0.97396710634019845</v>
      </c>
      <c r="BA312">
        <f t="shared" si="237"/>
        <v>4.9504372649153296</v>
      </c>
      <c r="BB312">
        <f t="shared" si="253"/>
        <v>13.892871224541025</v>
      </c>
      <c r="BC312">
        <f t="shared" si="254"/>
        <v>-0.87488312197535056</v>
      </c>
      <c r="BD312">
        <f t="shared" si="238"/>
        <v>-230.12711051369536</v>
      </c>
      <c r="BF312">
        <f t="shared" si="239"/>
        <v>-43.157789304000154</v>
      </c>
      <c r="BG312">
        <f t="shared" si="240"/>
        <v>-209.65687036219276</v>
      </c>
      <c r="BH312">
        <f t="shared" si="255"/>
        <v>-29.656870362192763</v>
      </c>
      <c r="BI312">
        <f t="shared" si="256"/>
        <v>-29.656870362192763</v>
      </c>
      <c r="BJ312">
        <f t="shared" si="241"/>
        <v>0</v>
      </c>
      <c r="BK312">
        <f t="shared" si="257"/>
        <v>0</v>
      </c>
      <c r="BM312">
        <f t="shared" si="258"/>
        <v>-57.050660528541179</v>
      </c>
      <c r="BN312">
        <f t="shared" si="242"/>
        <v>-159.52975984849741</v>
      </c>
      <c r="BQ312" s="56">
        <f t="shared" si="259"/>
        <v>30.794832024826164</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1.0673771916338559</v>
      </c>
      <c r="D313">
        <f t="shared" si="213"/>
        <v>0.35721026908883591</v>
      </c>
      <c r="F313">
        <f t="shared" si="214"/>
        <v>8.6054410137112111E-5</v>
      </c>
      <c r="G313">
        <f t="shared" si="215"/>
        <v>3.3417824268440408E-3</v>
      </c>
      <c r="H313">
        <f t="shared" si="216"/>
        <v>-3.1382508675731562</v>
      </c>
      <c r="J313">
        <f t="shared" si="217"/>
        <v>15</v>
      </c>
      <c r="M313">
        <f t="shared" si="218"/>
        <v>3.1840477116932124E-3</v>
      </c>
      <c r="N313">
        <f t="shared" si="219"/>
        <v>-1.5707963250000001</v>
      </c>
      <c r="O313">
        <f t="shared" si="220"/>
        <v>158.49776047965977</v>
      </c>
      <c r="P313">
        <f t="shared" si="221"/>
        <v>1.5644870475249226</v>
      </c>
      <c r="Q313">
        <f t="shared" si="222"/>
        <v>89.345422815396347</v>
      </c>
      <c r="R313">
        <f t="shared" si="223"/>
        <v>1.5596035779287805</v>
      </c>
      <c r="S313">
        <f t="shared" si="224"/>
        <v>0.18323559719642887</v>
      </c>
      <c r="T313">
        <f t="shared" si="225"/>
        <v>-1.3865195560842214</v>
      </c>
      <c r="U313">
        <f t="shared" si="226"/>
        <v>0.9623313401811977</v>
      </c>
      <c r="V313">
        <f t="shared" si="227"/>
        <v>-0.27534542842312154</v>
      </c>
      <c r="X313">
        <f t="shared" si="244"/>
        <v>-39.208164150836133</v>
      </c>
      <c r="Y313">
        <f t="shared" si="228"/>
        <v>-165.56253111199277</v>
      </c>
      <c r="Z313">
        <f t="shared" si="245"/>
        <v>14.437468888007231</v>
      </c>
      <c r="AC313">
        <v>1</v>
      </c>
      <c r="AD313">
        <f t="shared" si="229"/>
        <v>158.49460582956002</v>
      </c>
      <c r="AE313">
        <f t="shared" si="230"/>
        <v>-4.9294623385140492E-3</v>
      </c>
      <c r="AF313">
        <f t="shared" si="231"/>
        <v>1.7448091418835E-2</v>
      </c>
      <c r="AG313">
        <f t="shared" si="246"/>
        <v>8397.3254104040334</v>
      </c>
      <c r="AH313">
        <f t="shared" si="247"/>
        <v>-2429.7384932927152</v>
      </c>
      <c r="AJ313">
        <f t="shared" si="232"/>
        <v>18000</v>
      </c>
      <c r="AK313">
        <f t="shared" si="233"/>
        <v>96570.987264675001</v>
      </c>
      <c r="AL313">
        <v>1</v>
      </c>
      <c r="AM313">
        <f t="shared" si="234"/>
        <v>89.33982638253751</v>
      </c>
      <c r="AN313">
        <f t="shared" si="248"/>
        <v>1083.0594389676426</v>
      </c>
      <c r="AO313">
        <f t="shared" si="249"/>
        <v>-189.35497466266588</v>
      </c>
      <c r="AQ313">
        <f t="shared" si="235"/>
        <v>1.0203030095877873E-2</v>
      </c>
      <c r="AR313">
        <f t="shared" si="236"/>
        <v>-10.100999794919096</v>
      </c>
      <c r="AT313">
        <f t="shared" si="261"/>
        <v>-24457.109858569518</v>
      </c>
      <c r="AU313">
        <f t="shared" si="262"/>
        <v>-84846.172943332233</v>
      </c>
      <c r="AV313">
        <f t="shared" si="250"/>
        <v>-1.8514409338214275</v>
      </c>
      <c r="AW313">
        <f t="shared" si="251"/>
        <v>10157.183954344302</v>
      </c>
      <c r="AX313">
        <f t="shared" si="252"/>
        <v>-14821.633228061568</v>
      </c>
      <c r="AY313">
        <f t="shared" si="260"/>
        <v>-0.97000814687919967</v>
      </c>
      <c r="BA313">
        <f t="shared" si="237"/>
        <v>4.9143327589270154</v>
      </c>
      <c r="BB313">
        <f t="shared" si="253"/>
        <v>13.829291201094469</v>
      </c>
      <c r="BC313">
        <f t="shared" si="254"/>
        <v>-0.88143278694222782</v>
      </c>
      <c r="BD313">
        <f t="shared" si="238"/>
        <v>-230.50237867395094</v>
      </c>
      <c r="BF313">
        <f t="shared" si="239"/>
        <v>-43.387062610599401</v>
      </c>
      <c r="BG313">
        <f t="shared" si="240"/>
        <v>-209.84426780371368</v>
      </c>
      <c r="BH313">
        <f t="shared" si="255"/>
        <v>-29.844267803713677</v>
      </c>
      <c r="BI313">
        <f t="shared" si="256"/>
        <v>-29.844267803713677</v>
      </c>
      <c r="BJ313">
        <f t="shared" si="241"/>
        <v>0</v>
      </c>
      <c r="BK313">
        <f t="shared" si="257"/>
        <v>0</v>
      </c>
      <c r="BM313">
        <f t="shared" si="258"/>
        <v>-57.216353811693878</v>
      </c>
      <c r="BN313">
        <f t="shared" si="242"/>
        <v>-159.34188912976276</v>
      </c>
      <c r="BQ313" s="56">
        <f t="shared" si="259"/>
        <v>30.731252001379605</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1.0687012225364441</v>
      </c>
      <c r="D314">
        <f t="shared" si="213"/>
        <v>0.36051516422798635</v>
      </c>
      <c r="F314">
        <f t="shared" si="214"/>
        <v>8.4341791464418971E-5</v>
      </c>
      <c r="G314">
        <f t="shared" si="215"/>
        <v>3.3083591488254132E-3</v>
      </c>
      <c r="H314">
        <f t="shared" si="216"/>
        <v>-3.1382842908511748</v>
      </c>
      <c r="J314">
        <f t="shared" si="217"/>
        <v>15</v>
      </c>
      <c r="M314">
        <f t="shared" si="218"/>
        <v>3.15220723457628E-3</v>
      </c>
      <c r="N314">
        <f t="shared" si="219"/>
        <v>-1.5707963250000001</v>
      </c>
      <c r="O314">
        <f t="shared" si="220"/>
        <v>160.09868454821728</v>
      </c>
      <c r="P314">
        <f t="shared" si="221"/>
        <v>1.5645501386683096</v>
      </c>
      <c r="Q314">
        <f t="shared" si="222"/>
        <v>90.247789343233336</v>
      </c>
      <c r="R314">
        <f t="shared" si="223"/>
        <v>1.5597154962094044</v>
      </c>
      <c r="S314">
        <f t="shared" si="224"/>
        <v>0.18146387373008283</v>
      </c>
      <c r="T314">
        <f t="shared" si="225"/>
        <v>-1.3883214915458189</v>
      </c>
      <c r="U314">
        <f t="shared" si="226"/>
        <v>0.96160999803039238</v>
      </c>
      <c r="V314">
        <f t="shared" si="227"/>
        <v>-0.27798625896967433</v>
      </c>
      <c r="X314">
        <f t="shared" si="244"/>
        <v>-39.375627362987203</v>
      </c>
      <c r="Y314">
        <f t="shared" si="228"/>
        <v>-165.6196140218797</v>
      </c>
      <c r="Z314">
        <f t="shared" si="245"/>
        <v>14.380385978120302</v>
      </c>
      <c r="AC314">
        <v>1</v>
      </c>
      <c r="AD314">
        <f t="shared" si="229"/>
        <v>160.09556144400003</v>
      </c>
      <c r="AE314">
        <f t="shared" si="230"/>
        <v>-5.0295503913009385E-3</v>
      </c>
      <c r="AF314">
        <f t="shared" si="231"/>
        <v>1.7624334766500001E-2</v>
      </c>
      <c r="AG314">
        <f t="shared" si="246"/>
        <v>8384.7412321811535</v>
      </c>
      <c r="AH314">
        <f t="shared" si="247"/>
        <v>-2449.5380459598032</v>
      </c>
      <c r="AJ314">
        <f t="shared" si="232"/>
        <v>18000</v>
      </c>
      <c r="AK314">
        <f t="shared" si="233"/>
        <v>97546.451782500008</v>
      </c>
      <c r="AL314">
        <v>1</v>
      </c>
      <c r="AM314">
        <f t="shared" si="234"/>
        <v>90.242248871250013</v>
      </c>
      <c r="AN314">
        <f t="shared" si="248"/>
        <v>1083.0172662716122</v>
      </c>
      <c r="AO314">
        <f t="shared" si="249"/>
        <v>-187.46189224366631</v>
      </c>
      <c r="AQ314">
        <f t="shared" si="235"/>
        <v>9.9999900000099992E-3</v>
      </c>
      <c r="AR314">
        <f t="shared" si="236"/>
        <v>-9.9999900000099995</v>
      </c>
      <c r="AT314">
        <f t="shared" si="261"/>
        <v>-24411.508635767583</v>
      </c>
      <c r="AU314">
        <f t="shared" si="262"/>
        <v>-83871.823830447305</v>
      </c>
      <c r="AV314">
        <f t="shared" si="250"/>
        <v>-1.854028774224491</v>
      </c>
      <c r="AW314">
        <f t="shared" si="251"/>
        <v>10178.48448114271</v>
      </c>
      <c r="AX314">
        <f t="shared" si="252"/>
        <v>-14730.582169662801</v>
      </c>
      <c r="AY314">
        <f t="shared" si="260"/>
        <v>-0.96615218479170883</v>
      </c>
      <c r="BA314">
        <f t="shared" si="237"/>
        <v>4.8786281273851078</v>
      </c>
      <c r="BB314">
        <f t="shared" si="253"/>
        <v>13.765954306989322</v>
      </c>
      <c r="BC314">
        <f t="shared" si="254"/>
        <v>-0.88787658943278214</v>
      </c>
      <c r="BD314">
        <f t="shared" si="238"/>
        <v>-230.87158136109747</v>
      </c>
      <c r="BF314">
        <f t="shared" si="239"/>
        <v>-43.614237959451515</v>
      </c>
      <c r="BG314">
        <f t="shared" si="240"/>
        <v>-210.02602896020738</v>
      </c>
      <c r="BH314">
        <f t="shared" si="255"/>
        <v>-30.026028960207384</v>
      </c>
      <c r="BI314">
        <f t="shared" si="256"/>
        <v>-30.026028960207384</v>
      </c>
      <c r="BJ314">
        <f t="shared" si="241"/>
        <v>0</v>
      </c>
      <c r="BK314">
        <f t="shared" si="257"/>
        <v>0</v>
      </c>
      <c r="BM314">
        <f t="shared" si="258"/>
        <v>-57.380192266440837</v>
      </c>
      <c r="BN314">
        <f t="shared" si="242"/>
        <v>-159.15444759910991</v>
      </c>
      <c r="BQ314" s="56">
        <f t="shared" si="259"/>
        <v>30.66791510727446</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1.0700368971872944</v>
      </c>
      <c r="D315">
        <f t="shared" si="213"/>
        <v>0.36381184462252208</v>
      </c>
      <c r="F315">
        <f t="shared" si="214"/>
        <v>8.2679795677663147E-5</v>
      </c>
      <c r="G315">
        <f t="shared" si="215"/>
        <v>3.2755978775058712E-3</v>
      </c>
      <c r="H315">
        <f t="shared" si="216"/>
        <v>-3.1383170521224941</v>
      </c>
      <c r="J315">
        <f t="shared" si="217"/>
        <v>15</v>
      </c>
      <c r="M315">
        <f t="shared" si="218"/>
        <v>3.1209972619567132E-3</v>
      </c>
      <c r="N315">
        <f t="shared" si="219"/>
        <v>-1.5707963250000001</v>
      </c>
      <c r="O315">
        <f t="shared" si="220"/>
        <v>161.69960924142759</v>
      </c>
      <c r="P315">
        <f t="shared" si="221"/>
        <v>1.5646119805303869</v>
      </c>
      <c r="Q315">
        <f t="shared" si="222"/>
        <v>91.150156979105475</v>
      </c>
      <c r="R315">
        <f t="shared" si="223"/>
        <v>1.5598251985558809</v>
      </c>
      <c r="S315">
        <f t="shared" si="224"/>
        <v>0.17972551719565399</v>
      </c>
      <c r="T315">
        <f t="shared" si="225"/>
        <v>-1.3900889089095501</v>
      </c>
      <c r="U315">
        <f t="shared" si="226"/>
        <v>0.96088305036623678</v>
      </c>
      <c r="V315">
        <f t="shared" si="227"/>
        <v>-0.28062311510876992</v>
      </c>
      <c r="X315">
        <f t="shared" si="244"/>
        <v>-39.541410783526658</v>
      </c>
      <c r="Y315">
        <f t="shared" si="228"/>
        <v>-165.67512275589399</v>
      </c>
      <c r="Z315">
        <f t="shared" si="245"/>
        <v>14.324877244106005</v>
      </c>
      <c r="AC315">
        <v>1</v>
      </c>
      <c r="AD315">
        <f t="shared" si="229"/>
        <v>161.69651705844001</v>
      </c>
      <c r="AE315">
        <f t="shared" si="230"/>
        <v>-5.1306443541660873E-3</v>
      </c>
      <c r="AF315">
        <f t="shared" si="231"/>
        <v>1.7800578114164998E-2</v>
      </c>
      <c r="AG315">
        <f t="shared" si="246"/>
        <v>8372.0688095817331</v>
      </c>
      <c r="AH315">
        <f t="shared" si="247"/>
        <v>-2469.2516888310261</v>
      </c>
      <c r="AJ315">
        <f t="shared" si="232"/>
        <v>18000</v>
      </c>
      <c r="AK315">
        <f t="shared" si="233"/>
        <v>98521.916300325</v>
      </c>
      <c r="AL315">
        <v>1</v>
      </c>
      <c r="AM315">
        <f t="shared" si="234"/>
        <v>91.144671359962516</v>
      </c>
      <c r="AN315">
        <f t="shared" si="248"/>
        <v>1082.9763398172354</v>
      </c>
      <c r="AO315">
        <f t="shared" si="249"/>
        <v>-185.6062829320154</v>
      </c>
      <c r="AQ315">
        <f t="shared" si="235"/>
        <v>9.8029508842751838E-3</v>
      </c>
      <c r="AR315">
        <f t="shared" si="236"/>
        <v>-9.900980393117937</v>
      </c>
      <c r="AT315">
        <f t="shared" si="261"/>
        <v>-24365.941577449241</v>
      </c>
      <c r="AU315">
        <f t="shared" si="262"/>
        <v>-82915.89508652949</v>
      </c>
      <c r="AV315">
        <f t="shared" si="250"/>
        <v>-1.8566136894818051</v>
      </c>
      <c r="AW315">
        <f t="shared" si="251"/>
        <v>10198.55431571478</v>
      </c>
      <c r="AX315">
        <f t="shared" si="252"/>
        <v>-14641.747594966851</v>
      </c>
      <c r="AY315">
        <f t="shared" si="260"/>
        <v>-0.96239668004034673</v>
      </c>
      <c r="BA315">
        <f t="shared" si="237"/>
        <v>4.8433206784007137</v>
      </c>
      <c r="BB315">
        <f t="shared" si="253"/>
        <v>13.702864496558568</v>
      </c>
      <c r="BC315">
        <f t="shared" si="254"/>
        <v>-0.89421700944145832</v>
      </c>
      <c r="BD315">
        <f t="shared" si="238"/>
        <v>-231.23486066835</v>
      </c>
      <c r="BF315">
        <f t="shared" si="239"/>
        <v>-43.839347361054422</v>
      </c>
      <c r="BG315">
        <f t="shared" si="240"/>
        <v>-210.20229947681386</v>
      </c>
      <c r="BH315">
        <f t="shared" si="255"/>
        <v>-30.202299476813863</v>
      </c>
      <c r="BI315">
        <f t="shared" si="256"/>
        <v>-30.202299476813863</v>
      </c>
      <c r="BJ315">
        <f t="shared" si="241"/>
        <v>0</v>
      </c>
      <c r="BK315">
        <f t="shared" si="257"/>
        <v>0</v>
      </c>
      <c r="BM315">
        <f t="shared" si="258"/>
        <v>-57.542211857612998</v>
      </c>
      <c r="BN315">
        <f t="shared" si="242"/>
        <v>-158.9674388084639</v>
      </c>
      <c r="BQ315" s="56">
        <f t="shared" si="259"/>
        <v>30.604825296843707</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1.0713841720382777</v>
      </c>
      <c r="D316">
        <f t="shared" si="213"/>
        <v>0.36710026947327151</v>
      </c>
      <c r="F316">
        <f t="shared" si="214"/>
        <v>8.1066447075829522E-5</v>
      </c>
      <c r="G316">
        <f t="shared" si="215"/>
        <v>3.2434791359320231E-3</v>
      </c>
      <c r="H316">
        <f t="shared" si="216"/>
        <v>-3.1383491708640681</v>
      </c>
      <c r="J316">
        <f t="shared" si="217"/>
        <v>15</v>
      </c>
      <c r="M316">
        <f t="shared" si="218"/>
        <v>3.0903992495845884E-3</v>
      </c>
      <c r="N316">
        <f t="shared" si="219"/>
        <v>-1.5707963250000001</v>
      </c>
      <c r="O316">
        <f t="shared" si="220"/>
        <v>163.30053454091936</v>
      </c>
      <c r="P316">
        <f t="shared" si="221"/>
        <v>1.5646726098528578</v>
      </c>
      <c r="Q316">
        <f t="shared" si="222"/>
        <v>92.052525690427331</v>
      </c>
      <c r="R316">
        <f t="shared" si="223"/>
        <v>1.5599327501323339</v>
      </c>
      <c r="S316">
        <f t="shared" si="224"/>
        <v>0.17801960989285848</v>
      </c>
      <c r="T316">
        <f t="shared" si="225"/>
        <v>-1.3918227798833287</v>
      </c>
      <c r="U316">
        <f t="shared" si="226"/>
        <v>0.96015054018382084</v>
      </c>
      <c r="V316">
        <f t="shared" si="227"/>
        <v>-0.28325596922075541</v>
      </c>
      <c r="X316">
        <f t="shared" si="244"/>
        <v>-39.705545896329667</v>
      </c>
      <c r="Y316">
        <f t="shared" si="228"/>
        <v>-165.72910902110237</v>
      </c>
      <c r="Z316">
        <f t="shared" si="245"/>
        <v>14.270890978897626</v>
      </c>
      <c r="AC316">
        <v>1</v>
      </c>
      <c r="AD316">
        <f t="shared" si="229"/>
        <v>163.29747267288002</v>
      </c>
      <c r="AE316">
        <f t="shared" si="230"/>
        <v>-5.2327442271094954E-3</v>
      </c>
      <c r="AF316">
        <f t="shared" si="231"/>
        <v>1.7976821461829998E-2</v>
      </c>
      <c r="AG316">
        <f t="shared" si="246"/>
        <v>8359.3091129554814</v>
      </c>
      <c r="AH316">
        <f t="shared" si="247"/>
        <v>-2488.8786150789838</v>
      </c>
      <c r="AJ316">
        <f t="shared" si="232"/>
        <v>18000</v>
      </c>
      <c r="AK316">
        <f t="shared" si="233"/>
        <v>99497.380818150006</v>
      </c>
      <c r="AL316">
        <v>1</v>
      </c>
      <c r="AM316">
        <f t="shared" si="234"/>
        <v>92.047093848675019</v>
      </c>
      <c r="AN316">
        <f t="shared" si="248"/>
        <v>1082.9366109823206</v>
      </c>
      <c r="AO316">
        <f t="shared" si="249"/>
        <v>-183.78704510572871</v>
      </c>
      <c r="AQ316">
        <f t="shared" si="235"/>
        <v>9.6116785739344731E-3</v>
      </c>
      <c r="AR316">
        <f t="shared" si="236"/>
        <v>-9.8039121454131628</v>
      </c>
      <c r="AT316">
        <f t="shared" si="261"/>
        <v>-24320.400290538051</v>
      </c>
      <c r="AU316">
        <f t="shared" si="262"/>
        <v>-81977.854441024858</v>
      </c>
      <c r="AV316">
        <f t="shared" si="250"/>
        <v>-1.8591956211149352</v>
      </c>
      <c r="AW316">
        <f t="shared" si="251"/>
        <v>10217.43824172237</v>
      </c>
      <c r="AX316">
        <f t="shared" si="252"/>
        <v>-14555.059438802728</v>
      </c>
      <c r="AY316">
        <f t="shared" si="260"/>
        <v>-0.95873916679521864</v>
      </c>
      <c r="BA316">
        <f t="shared" si="237"/>
        <v>4.808407527504265</v>
      </c>
      <c r="BB316">
        <f t="shared" si="253"/>
        <v>13.6400253672731</v>
      </c>
      <c r="BC316">
        <f t="shared" si="254"/>
        <v>-0.90045645431971655</v>
      </c>
      <c r="BD316">
        <f t="shared" si="238"/>
        <v>-231.59235452678723</v>
      </c>
      <c r="BF316">
        <f t="shared" si="239"/>
        <v>-44.062422140322106</v>
      </c>
      <c r="BG316">
        <f t="shared" si="240"/>
        <v>-210.3732207381795</v>
      </c>
      <c r="BH316">
        <f t="shared" si="255"/>
        <v>-30.373220738179498</v>
      </c>
      <c r="BI316">
        <f t="shared" si="256"/>
        <v>-30.373220738179498</v>
      </c>
      <c r="BJ316">
        <f t="shared" si="241"/>
        <v>0</v>
      </c>
      <c r="BK316">
        <f t="shared" si="257"/>
        <v>0</v>
      </c>
      <c r="BM316">
        <f t="shared" si="258"/>
        <v>-57.702447507595203</v>
      </c>
      <c r="BN316">
        <f t="shared" si="242"/>
        <v>-158.78086621139229</v>
      </c>
      <c r="BQ316" s="56">
        <f t="shared" si="259"/>
        <v>30.541986167558235</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1.0727430033827716</v>
      </c>
      <c r="D317">
        <f t="shared" si="213"/>
        <v>0.37038039889931124</v>
      </c>
      <c r="F317">
        <f t="shared" si="214"/>
        <v>7.9499865412323731E-5</v>
      </c>
      <c r="G317">
        <f t="shared" si="215"/>
        <v>3.2119842038321272E-3</v>
      </c>
      <c r="H317">
        <f t="shared" si="216"/>
        <v>-3.1383806657961681</v>
      </c>
      <c r="J317">
        <f t="shared" si="217"/>
        <v>15</v>
      </c>
      <c r="M317">
        <f t="shared" si="218"/>
        <v>3.0603953733750289E-3</v>
      </c>
      <c r="N317">
        <f t="shared" si="219"/>
        <v>-1.5707963250000001</v>
      </c>
      <c r="O317">
        <f t="shared" si="220"/>
        <v>164.9014604290345</v>
      </c>
      <c r="P317">
        <f t="shared" si="221"/>
        <v>1.5647320619506524</v>
      </c>
      <c r="Q317">
        <f t="shared" si="222"/>
        <v>92.954895445878847</v>
      </c>
      <c r="R317">
        <f t="shared" si="223"/>
        <v>1.5600382135727402</v>
      </c>
      <c r="S317">
        <f t="shared" si="224"/>
        <v>0.17634526685856544</v>
      </c>
      <c r="T317">
        <f t="shared" si="225"/>
        <v>-1.3935240404423836</v>
      </c>
      <c r="U317">
        <f t="shared" si="226"/>
        <v>0.9594125106257051</v>
      </c>
      <c r="V317">
        <f t="shared" si="227"/>
        <v>-0.28588479399168126</v>
      </c>
      <c r="X317">
        <f t="shared" si="244"/>
        <v>-39.868063330584043</v>
      </c>
      <c r="Y317">
        <f t="shared" si="228"/>
        <v>-165.78162262550342</v>
      </c>
      <c r="Z317">
        <f t="shared" si="245"/>
        <v>14.218377374496583</v>
      </c>
      <c r="AC317">
        <v>1</v>
      </c>
      <c r="AD317">
        <f t="shared" si="229"/>
        <v>164.89842828732</v>
      </c>
      <c r="AE317">
        <f t="shared" si="230"/>
        <v>-5.3358500101311638E-3</v>
      </c>
      <c r="AF317">
        <f t="shared" si="231"/>
        <v>1.8153064809494999E-2</v>
      </c>
      <c r="AG317">
        <f t="shared" si="246"/>
        <v>8346.463114625456</v>
      </c>
      <c r="AH317">
        <f t="shared" si="247"/>
        <v>-2508.4180424958431</v>
      </c>
      <c r="AJ317">
        <f t="shared" si="232"/>
        <v>18000</v>
      </c>
      <c r="AK317">
        <f t="shared" si="233"/>
        <v>100472.84533597501</v>
      </c>
      <c r="AL317">
        <v>1</v>
      </c>
      <c r="AM317">
        <f t="shared" si="234"/>
        <v>92.949516337387507</v>
      </c>
      <c r="AN317">
        <f t="shared" si="248"/>
        <v>1082.8980334929095</v>
      </c>
      <c r="AO317">
        <f t="shared" si="249"/>
        <v>-182.00311989899453</v>
      </c>
      <c r="AQ317">
        <f t="shared" si="235"/>
        <v>9.4259502064754398E-3</v>
      </c>
      <c r="AR317">
        <f t="shared" si="236"/>
        <v>-9.7087287126697017</v>
      </c>
      <c r="AT317">
        <f t="shared" si="261"/>
        <v>-24274.876926839479</v>
      </c>
      <c r="AU317">
        <f t="shared" si="262"/>
        <v>-81057.19031376834</v>
      </c>
      <c r="AV317">
        <f t="shared" si="250"/>
        <v>-1.8617745121494611</v>
      </c>
      <c r="AW317">
        <f t="shared" si="251"/>
        <v>10235.178943846822</v>
      </c>
      <c r="AX317">
        <f t="shared" si="252"/>
        <v>-14470.450372992467</v>
      </c>
      <c r="AY317">
        <f t="shared" si="260"/>
        <v>-0.95517725088339278</v>
      </c>
      <c r="BA317">
        <f t="shared" si="237"/>
        <v>4.7738856171988573</v>
      </c>
      <c r="BB317">
        <f t="shared" si="253"/>
        <v>13.577440181079252</v>
      </c>
      <c r="BC317">
        <f t="shared" si="254"/>
        <v>-0.90659726126606832</v>
      </c>
      <c r="BD317">
        <f t="shared" si="238"/>
        <v>-231.94419684801983</v>
      </c>
      <c r="BF317">
        <f t="shared" si="239"/>
        <v>-44.283492955875367</v>
      </c>
      <c r="BG317">
        <f t="shared" si="240"/>
        <v>-210.53893001351605</v>
      </c>
      <c r="BH317">
        <f t="shared" si="255"/>
        <v>-30.538930013516051</v>
      </c>
      <c r="BI317">
        <f t="shared" si="256"/>
        <v>-30.538930013516051</v>
      </c>
      <c r="BJ317">
        <f t="shared" si="241"/>
        <v>0</v>
      </c>
      <c r="BK317">
        <f t="shared" si="257"/>
        <v>0</v>
      </c>
      <c r="BM317">
        <f t="shared" si="258"/>
        <v>-57.860933136954614</v>
      </c>
      <c r="BN317">
        <f t="shared" si="242"/>
        <v>-158.59473316549625</v>
      </c>
      <c r="BQ317" s="56">
        <f t="shared" si="259"/>
        <v>30.479400981364385</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1.0741133473613678</v>
      </c>
      <c r="D318">
        <f t="shared" si="213"/>
        <v>0.37365219393467264</v>
      </c>
      <c r="F318">
        <f t="shared" si="214"/>
        <v>7.7978260413680167E-5</v>
      </c>
      <c r="G318">
        <f t="shared" si="215"/>
        <v>3.1810950812203886E-3</v>
      </c>
      <c r="H318">
        <f t="shared" si="216"/>
        <v>-3.1384115549187799</v>
      </c>
      <c r="J318">
        <f t="shared" si="217"/>
        <v>15</v>
      </c>
      <c r="M318">
        <f t="shared" si="218"/>
        <v>3.0309684947848847E-3</v>
      </c>
      <c r="N318">
        <f t="shared" si="219"/>
        <v>-1.5707963250000001</v>
      </c>
      <c r="O318">
        <f t="shared" si="220"/>
        <v>166.50238688879406</v>
      </c>
      <c r="P318">
        <f t="shared" si="221"/>
        <v>1.5647903707805175</v>
      </c>
      <c r="Q318">
        <f t="shared" si="222"/>
        <v>93.857266215344339</v>
      </c>
      <c r="R318">
        <f t="shared" si="223"/>
        <v>1.5601416491025417</v>
      </c>
      <c r="S318">
        <f t="shared" si="224"/>
        <v>0.1747016344488235</v>
      </c>
      <c r="T318">
        <f t="shared" si="225"/>
        <v>-1.3951935924382259</v>
      </c>
      <c r="U318">
        <f t="shared" si="226"/>
        <v>0.9586690049757447</v>
      </c>
      <c r="V318">
        <f t="shared" si="227"/>
        <v>-0.28850956241389725</v>
      </c>
      <c r="X318">
        <f t="shared" si="244"/>
        <v>-40.028992891269802</v>
      </c>
      <c r="Y318">
        <f t="shared" si="228"/>
        <v>-165.83271156162485</v>
      </c>
      <c r="Z318">
        <f t="shared" si="245"/>
        <v>14.167288438375152</v>
      </c>
      <c r="AC318">
        <v>1</v>
      </c>
      <c r="AD318">
        <f t="shared" si="229"/>
        <v>166.49938390176001</v>
      </c>
      <c r="AE318">
        <f t="shared" si="230"/>
        <v>-5.439961703231095E-3</v>
      </c>
      <c r="AF318">
        <f t="shared" si="231"/>
        <v>1.8329308157159999E-2</v>
      </c>
      <c r="AG318">
        <f t="shared" si="246"/>
        <v>8333.5317887275287</v>
      </c>
      <c r="AH318">
        <f t="shared" si="247"/>
        <v>-2527.86921285063</v>
      </c>
      <c r="AJ318">
        <f t="shared" si="232"/>
        <v>18000</v>
      </c>
      <c r="AK318">
        <f t="shared" si="233"/>
        <v>101448.3098538</v>
      </c>
      <c r="AL318">
        <v>1</v>
      </c>
      <c r="AM318">
        <f t="shared" si="234"/>
        <v>93.851938826099996</v>
      </c>
      <c r="AN318">
        <f t="shared" si="248"/>
        <v>1082.8605632884951</v>
      </c>
      <c r="AO318">
        <f t="shared" si="249"/>
        <v>-180.25348914802481</v>
      </c>
      <c r="AQ318">
        <f t="shared" si="235"/>
        <v>9.2455535821435071E-3</v>
      </c>
      <c r="AR318">
        <f t="shared" si="236"/>
        <v>-9.6153757254292476</v>
      </c>
      <c r="AT318">
        <f t="shared" si="261"/>
        <v>-24229.364151622711</v>
      </c>
      <c r="AU318">
        <f t="shared" si="262"/>
        <v>-80153.410818679724</v>
      </c>
      <c r="AV318">
        <f t="shared" si="250"/>
        <v>-1.8643503070579663</v>
      </c>
      <c r="AW318">
        <f t="shared" si="251"/>
        <v>10251.817128200199</v>
      </c>
      <c r="AX318">
        <f t="shared" si="252"/>
        <v>-14387.855674062705</v>
      </c>
      <c r="AY318">
        <f t="shared" si="260"/>
        <v>-0.95170860733745655</v>
      </c>
      <c r="BA318">
        <f t="shared" si="237"/>
        <v>4.7397517350598486</v>
      </c>
      <c r="BB318">
        <f t="shared" si="253"/>
        <v>13.515111884463645</v>
      </c>
      <c r="BC318">
        <f t="shared" si="254"/>
        <v>-0.91264169972050979</v>
      </c>
      <c r="BD318">
        <f t="shared" si="238"/>
        <v>-232.29051766138164</v>
      </c>
      <c r="BF318">
        <f t="shared" si="239"/>
        <v>-44.502589818637475</v>
      </c>
      <c r="BG318">
        <f t="shared" si="240"/>
        <v>-210.69956059606614</v>
      </c>
      <c r="BH318">
        <f t="shared" si="255"/>
        <v>-30.699560596066135</v>
      </c>
      <c r="BI318">
        <f t="shared" si="256"/>
        <v>-30.699560596066135</v>
      </c>
      <c r="BJ318">
        <f t="shared" si="241"/>
        <v>0</v>
      </c>
      <c r="BK318">
        <f t="shared" si="257"/>
        <v>0</v>
      </c>
      <c r="BM318">
        <f t="shared" si="258"/>
        <v>-58.017701703101125</v>
      </c>
      <c r="BN318">
        <f t="shared" si="242"/>
        <v>-158.40904293468452</v>
      </c>
      <c r="BQ318" s="56">
        <f t="shared" si="259"/>
        <v>30.417072684748781</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1.0754951599675409</v>
      </c>
      <c r="D319">
        <f t="shared" si="213"/>
        <v>0.37691561652486399</v>
      </c>
      <c r="F319">
        <f t="shared" si="214"/>
        <v>7.6499926662006569E-5</v>
      </c>
      <c r="G319">
        <f t="shared" si="215"/>
        <v>3.150794454082105E-3</v>
      </c>
      <c r="H319">
        <f t="shared" si="216"/>
        <v>-3.1384418555459179</v>
      </c>
      <c r="J319">
        <f t="shared" si="217"/>
        <v>15</v>
      </c>
      <c r="M319">
        <f t="shared" si="218"/>
        <v>3.0021021281678856E-3</v>
      </c>
      <c r="N319">
        <f t="shared" si="219"/>
        <v>-1.5707963250000001</v>
      </c>
      <c r="O319">
        <f t="shared" si="220"/>
        <v>168.10331390386602</v>
      </c>
      <c r="P319">
        <f t="shared" si="221"/>
        <v>1.5648475690056871</v>
      </c>
      <c r="Q319">
        <f t="shared" si="222"/>
        <v>94.759637969855262</v>
      </c>
      <c r="R319">
        <f t="shared" si="223"/>
        <v>1.5602431146533124</v>
      </c>
      <c r="S319">
        <f t="shared" si="224"/>
        <v>0.17308788899230793</v>
      </c>
      <c r="T319">
        <f t="shared" si="225"/>
        <v>-1.3968323051224805</v>
      </c>
      <c r="U319">
        <f t="shared" si="226"/>
        <v>0.95792006665293783</v>
      </c>
      <c r="V319">
        <f t="shared" si="227"/>
        <v>-0.29113024778659768</v>
      </c>
      <c r="X319">
        <f t="shared" si="244"/>
        <v>-40.188363588306672</v>
      </c>
      <c r="Y319">
        <f t="shared" si="228"/>
        <v>-165.88242208575446</v>
      </c>
      <c r="Z319">
        <f t="shared" si="245"/>
        <v>14.117577914245544</v>
      </c>
      <c r="AC319">
        <v>1</v>
      </c>
      <c r="AD319">
        <f t="shared" si="229"/>
        <v>168.10033951620002</v>
      </c>
      <c r="AE319">
        <f t="shared" si="230"/>
        <v>-5.5450793064092847E-3</v>
      </c>
      <c r="AF319">
        <f t="shared" si="231"/>
        <v>1.8505551504825E-2</v>
      </c>
      <c r="AG319">
        <f t="shared" si="246"/>
        <v>8320.5161110509089</v>
      </c>
      <c r="AH319">
        <f t="shared" si="247"/>
        <v>-2547.2313912796963</v>
      </c>
      <c r="AJ319">
        <f t="shared" si="232"/>
        <v>18000</v>
      </c>
      <c r="AK319">
        <f t="shared" si="233"/>
        <v>102423.77437162501</v>
      </c>
      <c r="AL319">
        <v>1</v>
      </c>
      <c r="AM319">
        <f t="shared" si="234"/>
        <v>94.754361314812499</v>
      </c>
      <c r="AN319">
        <f t="shared" si="248"/>
        <v>1082.8241583961778</v>
      </c>
      <c r="AO319">
        <f t="shared" si="249"/>
        <v>-178.53717345419159</v>
      </c>
      <c r="AQ319">
        <f t="shared" si="235"/>
        <v>9.0702865575632129E-3</v>
      </c>
      <c r="AR319">
        <f t="shared" si="236"/>
        <v>-9.5238008854413732</v>
      </c>
      <c r="AT319">
        <f t="shared" si="261"/>
        <v>-24183.855114259579</v>
      </c>
      <c r="AU319">
        <f t="shared" si="262"/>
        <v>-79266.042824403194</v>
      </c>
      <c r="AV319">
        <f t="shared" si="250"/>
        <v>-1.8669229517062684</v>
      </c>
      <c r="AW319">
        <f t="shared" si="251"/>
        <v>10267.391634737822</v>
      </c>
      <c r="AX319">
        <f t="shared" si="252"/>
        <v>-14307.213098603454</v>
      </c>
      <c r="AY319">
        <f t="shared" si="260"/>
        <v>-0.94833097803892885</v>
      </c>
      <c r="BA319">
        <f t="shared" si="237"/>
        <v>4.7060025304835893</v>
      </c>
      <c r="BB319">
        <f t="shared" si="253"/>
        <v>13.453043127326032</v>
      </c>
      <c r="BC319">
        <f t="shared" si="254"/>
        <v>-0.91859197366733958</v>
      </c>
      <c r="BD319">
        <f t="shared" si="238"/>
        <v>-232.6314432458712</v>
      </c>
      <c r="BF319">
        <f t="shared" si="239"/>
        <v>-44.719742109766976</v>
      </c>
      <c r="BG319">
        <f t="shared" si="240"/>
        <v>-210.85524193721</v>
      </c>
      <c r="BH319">
        <f t="shared" si="255"/>
        <v>-30.855241937209996</v>
      </c>
      <c r="BI319">
        <f t="shared" si="256"/>
        <v>-30.855241937209996</v>
      </c>
      <c r="BJ319">
        <f t="shared" si="241"/>
        <v>0</v>
      </c>
      <c r="BK319">
        <f t="shared" si="257"/>
        <v>0</v>
      </c>
      <c r="BM319">
        <f t="shared" si="258"/>
        <v>-58.172785237093017</v>
      </c>
      <c r="BN319">
        <f t="shared" si="242"/>
        <v>-158.22379869133883</v>
      </c>
      <c r="BQ319" s="56">
        <f t="shared" si="259"/>
        <v>30.355003927611168</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1.0768883970532788</v>
      </c>
      <c r="D320">
        <f t="shared" si="213"/>
        <v>0.3801706295232134</v>
      </c>
      <c r="F320">
        <f t="shared" si="214"/>
        <v>7.5063238813838086E-5</v>
      </c>
      <c r="G320">
        <f t="shared" si="215"/>
        <v>3.1210656620021763E-3</v>
      </c>
      <c r="H320">
        <f t="shared" si="216"/>
        <v>-3.138471584337998</v>
      </c>
      <c r="J320">
        <f t="shared" si="217"/>
        <v>15</v>
      </c>
      <c r="M320">
        <f t="shared" si="218"/>
        <v>2.9737804099776227E-3</v>
      </c>
      <c r="N320">
        <f t="shared" si="219"/>
        <v>-1.5707963250000001</v>
      </c>
      <c r="O320">
        <f t="shared" si="220"/>
        <v>169.70424145853451</v>
      </c>
      <c r="P320">
        <f t="shared" si="221"/>
        <v>1.5649036880568936</v>
      </c>
      <c r="Q320">
        <f t="shared" si="222"/>
        <v>95.662010681536088</v>
      </c>
      <c r="R320">
        <f t="shared" si="223"/>
        <v>1.560342665970935</v>
      </c>
      <c r="S320">
        <f t="shared" si="224"/>
        <v>0.17150323551113639</v>
      </c>
      <c r="T320">
        <f t="shared" si="225"/>
        <v>-1.3984410165907271</v>
      </c>
      <c r="U320">
        <f t="shared" si="226"/>
        <v>0.95716573920529957</v>
      </c>
      <c r="V320">
        <f t="shared" si="227"/>
        <v>-0.293746823716317</v>
      </c>
      <c r="X320">
        <f t="shared" si="244"/>
        <v>-40.346203664437574</v>
      </c>
      <c r="Y320">
        <f t="shared" si="228"/>
        <v>-165.93079879306441</v>
      </c>
      <c r="Z320">
        <f t="shared" si="245"/>
        <v>14.069201206935588</v>
      </c>
      <c r="AC320">
        <v>1</v>
      </c>
      <c r="AD320">
        <f t="shared" si="229"/>
        <v>169.70129513064001</v>
      </c>
      <c r="AE320">
        <f t="shared" si="230"/>
        <v>-5.6512028196657347E-3</v>
      </c>
      <c r="AF320">
        <f t="shared" si="231"/>
        <v>1.868179485249E-2</v>
      </c>
      <c r="AG320">
        <f t="shared" si="246"/>
        <v>8307.4170588797642</v>
      </c>
      <c r="AH320">
        <f t="shared" si="247"/>
        <v>-2566.5038657080613</v>
      </c>
      <c r="AJ320">
        <f t="shared" si="232"/>
        <v>18000</v>
      </c>
      <c r="AK320">
        <f t="shared" si="233"/>
        <v>103399.23888945</v>
      </c>
      <c r="AL320">
        <v>1</v>
      </c>
      <c r="AM320">
        <f t="shared" si="234"/>
        <v>95.656783803525002</v>
      </c>
      <c r="AN320">
        <f t="shared" si="248"/>
        <v>1082.7887788130909</v>
      </c>
      <c r="AO320">
        <f t="shared" si="249"/>
        <v>-176.85323035671098</v>
      </c>
      <c r="AQ320">
        <f t="shared" si="235"/>
        <v>8.8999564792128158E-3</v>
      </c>
      <c r="AR320">
        <f t="shared" si="236"/>
        <v>-9.4339538679655863</v>
      </c>
      <c r="AT320">
        <f t="shared" si="261"/>
        <v>-24138.343420766494</v>
      </c>
      <c r="AU320">
        <f t="shared" si="262"/>
        <v>-78394.631068130577</v>
      </c>
      <c r="AV320">
        <f t="shared" si="250"/>
        <v>-1.8694923933026746</v>
      </c>
      <c r="AW320">
        <f t="shared" si="251"/>
        <v>10281.939542272805</v>
      </c>
      <c r="AX320">
        <f t="shared" si="252"/>
        <v>-14228.462765762168</v>
      </c>
      <c r="AY320">
        <f t="shared" si="260"/>
        <v>-0.94504216945251596</v>
      </c>
      <c r="BA320">
        <f t="shared" si="237"/>
        <v>4.6726345301808072</v>
      </c>
      <c r="BB320">
        <f t="shared" si="253"/>
        <v>13.391236280735301</v>
      </c>
      <c r="BC320">
        <f t="shared" si="254"/>
        <v>-0.92445022385015863</v>
      </c>
      <c r="BD320">
        <f t="shared" si="238"/>
        <v>-232.96709625706202</v>
      </c>
      <c r="BF320">
        <f t="shared" si="239"/>
        <v>-44.934978597958313</v>
      </c>
      <c r="BG320">
        <f t="shared" si="240"/>
        <v>-211.00609977544025</v>
      </c>
      <c r="BH320">
        <f t="shared" si="255"/>
        <v>-31.006099775440248</v>
      </c>
      <c r="BI320">
        <f t="shared" si="256"/>
        <v>-31.006099775440248</v>
      </c>
      <c r="BJ320">
        <f t="shared" si="241"/>
        <v>0</v>
      </c>
      <c r="BK320">
        <f t="shared" si="257"/>
        <v>0</v>
      </c>
      <c r="BM320">
        <f t="shared" si="258"/>
        <v>-58.326214878693612</v>
      </c>
      <c r="BN320">
        <f t="shared" si="242"/>
        <v>-158.03900351837825</v>
      </c>
      <c r="BQ320" s="56">
        <f t="shared" si="259"/>
        <v>30.293197081020438</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1.0782930143346769</v>
      </c>
      <c r="D321">
        <f t="shared" si="213"/>
        <v>0.3834171966870355</v>
      </c>
      <c r="F321">
        <f t="shared" si="214"/>
        <v>7.366664713036234E-5</v>
      </c>
      <c r="G321">
        <f t="shared" si="215"/>
        <v>3.0918926676097654E-3</v>
      </c>
      <c r="H321">
        <f t="shared" si="216"/>
        <v>-3.1385007573323906</v>
      </c>
      <c r="J321">
        <f t="shared" si="217"/>
        <v>15</v>
      </c>
      <c r="M321">
        <f t="shared" si="218"/>
        <v>2.945988069697458E-3</v>
      </c>
      <c r="N321">
        <f t="shared" si="219"/>
        <v>-1.5707963250000001</v>
      </c>
      <c r="O321">
        <f t="shared" si="220"/>
        <v>171.30516953767119</v>
      </c>
      <c r="P321">
        <f t="shared" si="221"/>
        <v>1.5649587581899562</v>
      </c>
      <c r="Q321">
        <f t="shared" si="222"/>
        <v>96.564384323553156</v>
      </c>
      <c r="R321">
        <f t="shared" si="223"/>
        <v>1.5604403567177132</v>
      </c>
      <c r="S321">
        <f t="shared" si="224"/>
        <v>0.16994690650525338</v>
      </c>
      <c r="T321">
        <f t="shared" si="225"/>
        <v>-1.4000205351511459</v>
      </c>
      <c r="U321">
        <f t="shared" si="226"/>
        <v>0.95640606630376634</v>
      </c>
      <c r="V321">
        <f t="shared" si="227"/>
        <v>-0.29635926411737529</v>
      </c>
      <c r="X321">
        <f t="shared" si="244"/>
        <v>-40.502540621912445</v>
      </c>
      <c r="Y321">
        <f t="shared" si="228"/>
        <v>-165.97788468887498</v>
      </c>
      <c r="Z321">
        <f t="shared" si="245"/>
        <v>14.02211531112502</v>
      </c>
      <c r="AC321">
        <v>1</v>
      </c>
      <c r="AD321">
        <f t="shared" si="229"/>
        <v>171.30225074508002</v>
      </c>
      <c r="AE321">
        <f t="shared" si="230"/>
        <v>-5.758332243000445E-3</v>
      </c>
      <c r="AF321">
        <f t="shared" si="231"/>
        <v>1.8858038200155001E-2</v>
      </c>
      <c r="AG321">
        <f t="shared" si="246"/>
        <v>8294.2356108359709</v>
      </c>
      <c r="AH321">
        <f t="shared" si="247"/>
        <v>-2585.6859462994662</v>
      </c>
      <c r="AJ321">
        <f t="shared" si="232"/>
        <v>18000</v>
      </c>
      <c r="AK321">
        <f t="shared" si="233"/>
        <v>104374.70340727501</v>
      </c>
      <c r="AL321">
        <v>1</v>
      </c>
      <c r="AM321">
        <f t="shared" si="234"/>
        <v>96.559206292237505</v>
      </c>
      <c r="AN321">
        <f t="shared" si="248"/>
        <v>1082.7543863964797</v>
      </c>
      <c r="AO321">
        <f t="shared" si="249"/>
        <v>-175.20075260771395</v>
      </c>
      <c r="AQ321">
        <f t="shared" si="235"/>
        <v>8.7343796537866589E-3</v>
      </c>
      <c r="AR321">
        <f t="shared" si="236"/>
        <v>-9.3457862295517256</v>
      </c>
      <c r="AT321">
        <f t="shared" si="261"/>
        <v>-24092.823108107976</v>
      </c>
      <c r="AU321">
        <f t="shared" si="262"/>
        <v>-77538.737319128806</v>
      </c>
      <c r="AV321">
        <f t="shared" si="250"/>
        <v>-1.8720585803500591</v>
      </c>
      <c r="AW321">
        <f t="shared" si="251"/>
        <v>10295.496266643064</v>
      </c>
      <c r="AX321">
        <f t="shared" si="252"/>
        <v>-14151.547046399788</v>
      </c>
      <c r="AY321">
        <f t="shared" si="260"/>
        <v>-0.94184005044736496</v>
      </c>
      <c r="BA321">
        <f t="shared" si="237"/>
        <v>4.6396441525034664</v>
      </c>
      <c r="BB321">
        <f t="shared" si="253"/>
        <v>13.329693453638647</v>
      </c>
      <c r="BC321">
        <f t="shared" si="254"/>
        <v>-0.93021852990269416</v>
      </c>
      <c r="BD321">
        <f t="shared" si="238"/>
        <v>-233.29759584918972</v>
      </c>
      <c r="BF321">
        <f t="shared" si="239"/>
        <v>-45.148327456138745</v>
      </c>
      <c r="BG321">
        <f t="shared" si="240"/>
        <v>-211.15225626041899</v>
      </c>
      <c r="BH321">
        <f t="shared" si="255"/>
        <v>-31.152256260418994</v>
      </c>
      <c r="BI321">
        <f t="shared" si="256"/>
        <v>-31.152256260418994</v>
      </c>
      <c r="BJ321">
        <f t="shared" si="241"/>
        <v>0</v>
      </c>
      <c r="BK321">
        <f t="shared" si="257"/>
        <v>0</v>
      </c>
      <c r="BM321">
        <f t="shared" si="258"/>
        <v>-58.478020909777385</v>
      </c>
      <c r="BN321">
        <f t="shared" si="242"/>
        <v>-157.85466041122928</v>
      </c>
      <c r="BQ321" s="56">
        <f t="shared" si="259"/>
        <v>30.231654253923782</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1.0797089673974918</v>
      </c>
      <c r="D322">
        <f t="shared" si="213"/>
        <v>0.3866552826736272</v>
      </c>
      <c r="F322">
        <f t="shared" si="214"/>
        <v>7.2308673296053635E-5</v>
      </c>
      <c r="G322">
        <f t="shared" si="215"/>
        <v>3.0632600277213286E-3</v>
      </c>
      <c r="H322">
        <f t="shared" si="216"/>
        <v>-3.138529389972279</v>
      </c>
      <c r="J322">
        <f t="shared" si="217"/>
        <v>15</v>
      </c>
      <c r="M322">
        <f t="shared" si="218"/>
        <v>2.9187104023854446E-3</v>
      </c>
      <c r="N322">
        <f t="shared" si="219"/>
        <v>-1.5707963250000001</v>
      </c>
      <c r="O322">
        <f t="shared" si="220"/>
        <v>172.90609812670797</v>
      </c>
      <c r="P322">
        <f t="shared" si="221"/>
        <v>1.5650128085401722</v>
      </c>
      <c r="Q322">
        <f t="shared" si="222"/>
        <v>97.466758870066585</v>
      </c>
      <c r="R322">
        <f t="shared" si="223"/>
        <v>1.560536238568814</v>
      </c>
      <c r="S322">
        <f t="shared" si="224"/>
        <v>0.1684181607968197</v>
      </c>
      <c r="T322">
        <f t="shared" si="225"/>
        <v>-1.4015716406224425</v>
      </c>
      <c r="U322">
        <f t="shared" si="226"/>
        <v>0.95564109173612766</v>
      </c>
      <c r="V322">
        <f t="shared" si="227"/>
        <v>-0.29896754321227492</v>
      </c>
      <c r="X322">
        <f t="shared" si="244"/>
        <v>-40.657401248032613</v>
      </c>
      <c r="Y322">
        <f t="shared" si="228"/>
        <v>-166.02372125628344</v>
      </c>
      <c r="Z322">
        <f t="shared" si="245"/>
        <v>13.976278743716563</v>
      </c>
      <c r="AC322">
        <v>1</v>
      </c>
      <c r="AD322">
        <f t="shared" si="229"/>
        <v>172.90320635952</v>
      </c>
      <c r="AE322">
        <f t="shared" si="230"/>
        <v>-5.8664675764134146E-3</v>
      </c>
      <c r="AF322">
        <f t="shared" si="231"/>
        <v>1.9034281547820001E-2</v>
      </c>
      <c r="AG322">
        <f t="shared" si="246"/>
        <v>8280.9727467230587</v>
      </c>
      <c r="AH322">
        <f t="shared" si="247"/>
        <v>-2604.7769649331667</v>
      </c>
      <c r="AJ322">
        <f t="shared" si="232"/>
        <v>18000</v>
      </c>
      <c r="AK322">
        <f t="shared" si="233"/>
        <v>105350.1679251</v>
      </c>
      <c r="AL322">
        <v>1</v>
      </c>
      <c r="AM322">
        <f t="shared" si="234"/>
        <v>97.461628780950008</v>
      </c>
      <c r="AN322">
        <f t="shared" si="248"/>
        <v>1082.7209447608666</v>
      </c>
      <c r="AO322">
        <f t="shared" si="249"/>
        <v>-173.5788665430739</v>
      </c>
      <c r="AQ322">
        <f t="shared" si="235"/>
        <v>8.5733808527256056E-3</v>
      </c>
      <c r="AR322">
        <f t="shared" si="236"/>
        <v>-9.2592513209436547</v>
      </c>
      <c r="AT322">
        <f t="shared" si="261"/>
        <v>-24047.288620132331</v>
      </c>
      <c r="AU322">
        <f t="shared" si="262"/>
        <v>-76697.939588750669</v>
      </c>
      <c r="AV322">
        <f t="shared" si="250"/>
        <v>-1.8746214626005806</v>
      </c>
      <c r="AW322">
        <f t="shared" si="251"/>
        <v>10308.095652535638</v>
      </c>
      <c r="AX322">
        <f t="shared" si="252"/>
        <v>-14076.410458471155</v>
      </c>
      <c r="AY322">
        <f t="shared" si="260"/>
        <v>-0.93872255020165318</v>
      </c>
      <c r="BA322">
        <f t="shared" si="237"/>
        <v>4.6070277206875909</v>
      </c>
      <c r="BB322">
        <f t="shared" si="253"/>
        <v>13.268416508589238</v>
      </c>
      <c r="BC322">
        <f t="shared" si="254"/>
        <v>-0.93589891239892742</v>
      </c>
      <c r="BD322">
        <f t="shared" si="238"/>
        <v>-233.62305779261578</v>
      </c>
      <c r="BF322">
        <f t="shared" si="239"/>
        <v>-45.359816277588664</v>
      </c>
      <c r="BG322">
        <f t="shared" si="240"/>
        <v>-211.29383007232468</v>
      </c>
      <c r="BH322">
        <f t="shared" si="255"/>
        <v>-31.293830072324681</v>
      </c>
      <c r="BI322">
        <f t="shared" si="256"/>
        <v>-31.293830072324681</v>
      </c>
      <c r="BJ322">
        <f t="shared" si="241"/>
        <v>0</v>
      </c>
      <c r="BK322">
        <f t="shared" si="257"/>
        <v>0</v>
      </c>
      <c r="BM322">
        <f t="shared" si="258"/>
        <v>-58.628232786177904</v>
      </c>
      <c r="BN322">
        <f t="shared" si="242"/>
        <v>-157.6707722797089</v>
      </c>
      <c r="BQ322" s="56">
        <f t="shared" si="259"/>
        <v>30.170377308874375</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1.0811362117026524</v>
      </c>
      <c r="D323">
        <f t="shared" si="213"/>
        <v>0.38988485303609555</v>
      </c>
      <c r="F323">
        <f t="shared" si="214"/>
        <v>7.0987906504642431E-5</v>
      </c>
      <c r="G323">
        <f t="shared" si="215"/>
        <v>3.0351528660728815E-3</v>
      </c>
      <c r="H323">
        <f t="shared" si="216"/>
        <v>-3.1385574971339274</v>
      </c>
      <c r="J323">
        <f t="shared" si="217"/>
        <v>15</v>
      </c>
      <c r="M323">
        <f t="shared" si="218"/>
        <v>2.891933242730532E-3</v>
      </c>
      <c r="N323">
        <f t="shared" si="219"/>
        <v>-1.5707963250000001</v>
      </c>
      <c r="O323">
        <f t="shared" si="220"/>
        <v>174.50702721161136</v>
      </c>
      <c r="P323">
        <f t="shared" si="221"/>
        <v>1.5650658671737132</v>
      </c>
      <c r="Q323">
        <f t="shared" si="222"/>
        <v>98.369134296184569</v>
      </c>
      <c r="R323">
        <f t="shared" si="223"/>
        <v>1.5606303613034</v>
      </c>
      <c r="S323">
        <f t="shared" si="224"/>
        <v>0.16691628243126178</v>
      </c>
      <c r="T323">
        <f t="shared" si="225"/>
        <v>-1.4030950855652309</v>
      </c>
      <c r="U323">
        <f t="shared" si="226"/>
        <v>0.9548708594009907</v>
      </c>
      <c r="V323">
        <f t="shared" si="227"/>
        <v>-0.30157163553204774</v>
      </c>
      <c r="X323">
        <f t="shared" si="244"/>
        <v>-40.810811639612929</v>
      </c>
      <c r="Y323">
        <f t="shared" si="228"/>
        <v>-166.06834852037213</v>
      </c>
      <c r="Z323">
        <f t="shared" si="245"/>
        <v>13.931651479627874</v>
      </c>
      <c r="AC323">
        <v>1</v>
      </c>
      <c r="AD323">
        <f t="shared" si="229"/>
        <v>174.50416197396001</v>
      </c>
      <c r="AE323">
        <f t="shared" si="230"/>
        <v>-5.9756088199046454E-3</v>
      </c>
      <c r="AF323">
        <f t="shared" si="231"/>
        <v>1.9210524895484998E-2</v>
      </c>
      <c r="AG323">
        <f t="shared" si="246"/>
        <v>8267.6294473713606</v>
      </c>
      <c r="AH323">
        <f t="shared" si="247"/>
        <v>-2623.7762747056445</v>
      </c>
      <c r="AJ323">
        <f t="shared" si="232"/>
        <v>18000</v>
      </c>
      <c r="AK323">
        <f t="shared" si="233"/>
        <v>106325.63244292501</v>
      </c>
      <c r="AL323">
        <v>1</v>
      </c>
      <c r="AM323">
        <f t="shared" si="234"/>
        <v>98.364051269662511</v>
      </c>
      <c r="AN323">
        <f t="shared" si="248"/>
        <v>1082.6884191817942</v>
      </c>
      <c r="AO323">
        <f t="shared" si="249"/>
        <v>-171.98673054284671</v>
      </c>
      <c r="AQ323">
        <f t="shared" si="235"/>
        <v>8.4167928484194521E-3</v>
      </c>
      <c r="AR323">
        <f t="shared" si="236"/>
        <v>-9.1743042047772025</v>
      </c>
      <c r="AT323">
        <f t="shared" si="261"/>
        <v>-24001.734785020642</v>
      </c>
      <c r="AU323">
        <f t="shared" si="262"/>
        <v>-75871.831383943689</v>
      </c>
      <c r="AV323">
        <f t="shared" si="250"/>
        <v>-1.8771809910128614</v>
      </c>
      <c r="AW323">
        <f t="shared" si="251"/>
        <v>10319.77005943175</v>
      </c>
      <c r="AX323">
        <f t="shared" si="252"/>
        <v>-14002.999568224843</v>
      </c>
      <c r="AY323">
        <f t="shared" si="260"/>
        <v>-0.93568765618701277</v>
      </c>
      <c r="BA323">
        <f t="shared" si="237"/>
        <v>4.5747814750887326</v>
      </c>
      <c r="BB323">
        <f t="shared" si="253"/>
        <v>13.207407076553197</v>
      </c>
      <c r="BC323">
        <f t="shared" si="254"/>
        <v>-0.94149333482584863</v>
      </c>
      <c r="BD323">
        <f t="shared" si="238"/>
        <v>-233.94359458685796</v>
      </c>
      <c r="BF323">
        <f t="shared" si="239"/>
        <v>-45.569472091510733</v>
      </c>
      <c r="BG323">
        <f t="shared" si="240"/>
        <v>-211.43093653668384</v>
      </c>
      <c r="BH323">
        <f t="shared" si="255"/>
        <v>-31.430936536683845</v>
      </c>
      <c r="BI323">
        <f t="shared" si="256"/>
        <v>-31.430936536683845</v>
      </c>
      <c r="BJ323">
        <f t="shared" si="241"/>
        <v>0</v>
      </c>
      <c r="BK323">
        <f t="shared" si="257"/>
        <v>0</v>
      </c>
      <c r="BM323">
        <f t="shared" si="258"/>
        <v>-58.776879168063935</v>
      </c>
      <c r="BN323">
        <f t="shared" si="242"/>
        <v>-157.48734194982589</v>
      </c>
      <c r="BQ323" s="56">
        <f t="shared" si="259"/>
        <v>30.109367876838334</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1.0825747025917321</v>
      </c>
      <c r="D324">
        <f t="shared" si="213"/>
        <v>0.3931058742190221</v>
      </c>
      <c r="F324">
        <f t="shared" si="214"/>
        <v>6.9702999793063068E-5</v>
      </c>
      <c r="G324">
        <f t="shared" si="215"/>
        <v>3.0075568475403137E-3</v>
      </c>
      <c r="H324">
        <f t="shared" si="216"/>
        <v>-3.1385850931524599</v>
      </c>
      <c r="J324">
        <f t="shared" si="217"/>
        <v>15</v>
      </c>
      <c r="M324">
        <f t="shared" si="218"/>
        <v>2.8656429405238912E-3</v>
      </c>
      <c r="N324">
        <f t="shared" si="219"/>
        <v>-1.5707963250000001</v>
      </c>
      <c r="O324">
        <f t="shared" si="220"/>
        <v>176.10795677885824</v>
      </c>
      <c r="P324">
        <f t="shared" si="221"/>
        <v>1.5651179611362189</v>
      </c>
      <c r="Q324">
        <f t="shared" si="222"/>
        <v>99.271510577920353</v>
      </c>
      <c r="R324">
        <f t="shared" si="223"/>
        <v>1.5607227728907951</v>
      </c>
      <c r="S324">
        <f t="shared" si="224"/>
        <v>0.16544057963184122</v>
      </c>
      <c r="T324">
        <f t="shared" si="225"/>
        <v>-1.404591596450772</v>
      </c>
      <c r="U324">
        <f t="shared" si="226"/>
        <v>0.95409541330177505</v>
      </c>
      <c r="V324">
        <f t="shared" si="227"/>
        <v>-0.30417151591655439</v>
      </c>
      <c r="X324">
        <f t="shared" si="244"/>
        <v>-40.962797226415319</v>
      </c>
      <c r="Y324">
        <f t="shared" si="228"/>
        <v>-166.11180510919357</v>
      </c>
      <c r="Z324">
        <f t="shared" si="245"/>
        <v>13.888194890806432</v>
      </c>
      <c r="AC324">
        <v>1</v>
      </c>
      <c r="AD324">
        <f t="shared" si="229"/>
        <v>176.10511758839999</v>
      </c>
      <c r="AE324">
        <f t="shared" si="230"/>
        <v>-6.0857559734741346E-3</v>
      </c>
      <c r="AF324">
        <f t="shared" si="231"/>
        <v>1.9386768243149999E-2</v>
      </c>
      <c r="AG324">
        <f t="shared" si="246"/>
        <v>8254.2066944843882</v>
      </c>
      <c r="AH324">
        <f t="shared" si="247"/>
        <v>-2642.6832494555115</v>
      </c>
      <c r="AJ324">
        <f t="shared" si="232"/>
        <v>18000</v>
      </c>
      <c r="AK324">
        <f t="shared" si="233"/>
        <v>107301.09696075</v>
      </c>
      <c r="AL324">
        <v>1</v>
      </c>
      <c r="AM324">
        <f t="shared" si="234"/>
        <v>99.266473758375014</v>
      </c>
      <c r="AN324">
        <f t="shared" si="248"/>
        <v>1082.6567765056564</v>
      </c>
      <c r="AO324">
        <f t="shared" si="249"/>
        <v>-170.42353357562521</v>
      </c>
      <c r="AQ324">
        <f t="shared" si="235"/>
        <v>8.264455979788447E-3</v>
      </c>
      <c r="AR324">
        <f t="shared" si="236"/>
        <v>-9.0909015777672906</v>
      </c>
      <c r="AT324">
        <f t="shared" si="261"/>
        <v>-23956.156794139661</v>
      </c>
      <c r="AU324">
        <f t="shared" si="262"/>
        <v>-75060.021001489105</v>
      </c>
      <c r="AV324">
        <f t="shared" si="250"/>
        <v>-1.8797371177114759</v>
      </c>
      <c r="AW324">
        <f t="shared" si="251"/>
        <v>10330.550442098034</v>
      </c>
      <c r="AX324">
        <f t="shared" si="252"/>
        <v>-13931.262896847042</v>
      </c>
      <c r="AY324">
        <f t="shared" si="260"/>
        <v>-0.93273341222945549</v>
      </c>
      <c r="BA324">
        <f t="shared" si="237"/>
        <v>4.5429015844813927</v>
      </c>
      <c r="BB324">
        <f t="shared" si="253"/>
        <v>13.146666570852828</v>
      </c>
      <c r="BC324">
        <f t="shared" si="254"/>
        <v>-0.9470037054820204</v>
      </c>
      <c r="BD324">
        <f t="shared" si="238"/>
        <v>-234.2593155693701</v>
      </c>
      <c r="BF324">
        <f t="shared" si="239"/>
        <v>-45.777321378071612</v>
      </c>
      <c r="BG324">
        <f t="shared" si="240"/>
        <v>-211.56368773487628</v>
      </c>
      <c r="BH324">
        <f t="shared" si="255"/>
        <v>-31.563687734876282</v>
      </c>
      <c r="BI324">
        <f t="shared" si="256"/>
        <v>-31.563687734876282</v>
      </c>
      <c r="BJ324">
        <f t="shared" si="241"/>
        <v>0</v>
      </c>
      <c r="BK324">
        <f t="shared" si="257"/>
        <v>0</v>
      </c>
      <c r="BM324">
        <f t="shared" si="258"/>
        <v>-58.923987948924442</v>
      </c>
      <c r="BN324">
        <f t="shared" si="242"/>
        <v>-157.30437216550618</v>
      </c>
      <c r="BQ324" s="56">
        <f t="shared" si="259"/>
        <v>30.048627371137965</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1.084024395292376</v>
      </c>
      <c r="D325">
        <f t="shared" si="213"/>
        <v>0.39631831355396896</v>
      </c>
      <c r="F325">
        <f t="shared" si="214"/>
        <v>6.8452666605584671E-5</v>
      </c>
      <c r="G325">
        <f t="shared" si="215"/>
        <v>2.9804581537538673E-3</v>
      </c>
      <c r="H325">
        <f t="shared" si="216"/>
        <v>-3.1386121918462462</v>
      </c>
      <c r="J325">
        <f t="shared" si="217"/>
        <v>15</v>
      </c>
      <c r="M325">
        <f t="shared" si="218"/>
        <v>2.8398263374561079E-3</v>
      </c>
      <c r="N325">
        <f t="shared" si="219"/>
        <v>-1.5707963250000001</v>
      </c>
      <c r="O325">
        <f t="shared" si="220"/>
        <v>177.70888681541263</v>
      </c>
      <c r="P325">
        <f t="shared" si="221"/>
        <v>1.5651691164987631</v>
      </c>
      <c r="Q325">
        <f t="shared" si="222"/>
        <v>100.1738876921515</v>
      </c>
      <c r="R325">
        <f t="shared" si="223"/>
        <v>1.5608135195719905</v>
      </c>
      <c r="S325">
        <f t="shared" si="224"/>
        <v>0.16399038380479775</v>
      </c>
      <c r="T325">
        <f t="shared" si="225"/>
        <v>-1.4060618747707181</v>
      </c>
      <c r="U325">
        <f t="shared" si="226"/>
        <v>0.95331479754074255</v>
      </c>
      <c r="V325">
        <f t="shared" si="227"/>
        <v>-0.30676715951473471</v>
      </c>
      <c r="X325">
        <f t="shared" si="244"/>
        <v>-41.113382793604451</v>
      </c>
      <c r="Y325">
        <f t="shared" si="228"/>
        <v>-166.15412831171975</v>
      </c>
      <c r="Z325">
        <f t="shared" si="245"/>
        <v>13.845871688280255</v>
      </c>
      <c r="AC325">
        <v>1</v>
      </c>
      <c r="AD325">
        <f t="shared" si="229"/>
        <v>177.70607320284003</v>
      </c>
      <c r="AE325">
        <f t="shared" si="230"/>
        <v>-6.196909037121885E-3</v>
      </c>
      <c r="AF325">
        <f t="shared" si="231"/>
        <v>1.9563011590814999E-2</v>
      </c>
      <c r="AG325">
        <f t="shared" si="246"/>
        <v>8240.7054704865241</v>
      </c>
      <c r="AH325">
        <f t="shared" si="247"/>
        <v>-2661.4972833100787</v>
      </c>
      <c r="AJ325">
        <f t="shared" si="232"/>
        <v>18000</v>
      </c>
      <c r="AK325">
        <f t="shared" si="233"/>
        <v>108276.56147857501</v>
      </c>
      <c r="AL325">
        <v>1</v>
      </c>
      <c r="AM325">
        <f t="shared" si="234"/>
        <v>100.1688962470875</v>
      </c>
      <c r="AN325">
        <f t="shared" si="248"/>
        <v>1082.6259850651961</v>
      </c>
      <c r="AO325">
        <f t="shared" si="249"/>
        <v>-168.88849382152085</v>
      </c>
      <c r="AQ325">
        <f t="shared" si="235"/>
        <v>8.1162177451361544E-3</v>
      </c>
      <c r="AR325">
        <f t="shared" si="236"/>
        <v>-9.0090016971011302</v>
      </c>
      <c r="AT325">
        <f t="shared" si="261"/>
        <v>-23910.550182198545</v>
      </c>
      <c r="AU325">
        <f t="shared" si="262"/>
        <v>-74262.130860403093</v>
      </c>
      <c r="AV325">
        <f t="shared" si="250"/>
        <v>-1.8822897959485942</v>
      </c>
      <c r="AW325">
        <f t="shared" si="251"/>
        <v>10340.466426015511</v>
      </c>
      <c r="AX325">
        <f t="shared" si="252"/>
        <v>-13861.150832201998</v>
      </c>
      <c r="AY325">
        <f t="shared" si="260"/>
        <v>-0.9298579166436024</v>
      </c>
      <c r="BA325">
        <f t="shared" si="237"/>
        <v>4.5113841564885728</v>
      </c>
      <c r="BB325">
        <f t="shared" si="253"/>
        <v>13.086196200298975</v>
      </c>
      <c r="BC325">
        <f t="shared" si="254"/>
        <v>-0.95243187930499185</v>
      </c>
      <c r="BD325">
        <f t="shared" si="238"/>
        <v>-234.57032702024514</v>
      </c>
      <c r="BF325">
        <f t="shared" si="239"/>
        <v>-45.98339008293916</v>
      </c>
      <c r="BG325">
        <f t="shared" si="240"/>
        <v>-211.69219261049275</v>
      </c>
      <c r="BH325">
        <f t="shared" si="255"/>
        <v>-31.692192610492754</v>
      </c>
      <c r="BI325">
        <f t="shared" si="256"/>
        <v>-31.692192610492754</v>
      </c>
      <c r="BJ325">
        <f t="shared" si="241"/>
        <v>0</v>
      </c>
      <c r="BK325">
        <f t="shared" si="257"/>
        <v>0</v>
      </c>
      <c r="BM325">
        <f t="shared" si="258"/>
        <v>-59.069586283238138</v>
      </c>
      <c r="BN325">
        <f t="shared" si="242"/>
        <v>-157.12186559024764</v>
      </c>
      <c r="BQ325" s="56">
        <f t="shared" si="259"/>
        <v>29.98815700058411</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1.0854852449236867</v>
      </c>
      <c r="D326">
        <f t="shared" si="213"/>
        <v>0.39952213925482821</v>
      </c>
      <c r="F326">
        <f t="shared" si="214"/>
        <v>6.7235677571754986E-5</v>
      </c>
      <c r="G326">
        <f t="shared" si="215"/>
        <v>2.953843460019577E-3</v>
      </c>
      <c r="H326">
        <f t="shared" si="216"/>
        <v>-3.1386388065399808</v>
      </c>
      <c r="J326">
        <f t="shared" si="217"/>
        <v>15</v>
      </c>
      <c r="M326">
        <f t="shared" si="218"/>
        <v>2.8144707451573927E-3</v>
      </c>
      <c r="N326">
        <f t="shared" si="219"/>
        <v>-1.5707963250000001</v>
      </c>
      <c r="O326">
        <f t="shared" si="220"/>
        <v>179.30981730870423</v>
      </c>
      <c r="P326">
        <f t="shared" si="221"/>
        <v>1.5652193584013596</v>
      </c>
      <c r="Q326">
        <f t="shared" si="222"/>
        <v>101.07626561658121</v>
      </c>
      <c r="R326">
        <f t="shared" si="223"/>
        <v>1.5609026459367887</v>
      </c>
      <c r="S326">
        <f t="shared" si="224"/>
        <v>0.16256504859229598</v>
      </c>
      <c r="T326">
        <f t="shared" si="225"/>
        <v>-1.407506598091264</v>
      </c>
      <c r="U326">
        <f t="shared" si="226"/>
        <v>0.95252905631306117</v>
      </c>
      <c r="V326">
        <f t="shared" si="227"/>
        <v>-0.3093585417848112</v>
      </c>
      <c r="X326">
        <f t="shared" si="244"/>
        <v>-41.262592503273446</v>
      </c>
      <c r="Y326">
        <f t="shared" si="228"/>
        <v>-166.19535413292814</v>
      </c>
      <c r="Z326">
        <f t="shared" si="245"/>
        <v>13.804645867071855</v>
      </c>
      <c r="AC326">
        <v>1</v>
      </c>
      <c r="AD326">
        <f t="shared" si="229"/>
        <v>179.30702881728001</v>
      </c>
      <c r="AE326">
        <f t="shared" si="230"/>
        <v>-6.3090680108478956E-3</v>
      </c>
      <c r="AF326">
        <f t="shared" si="231"/>
        <v>1.973925493848E-2</v>
      </c>
      <c r="AG326">
        <f t="shared" si="246"/>
        <v>8227.1267583719837</v>
      </c>
      <c r="AH326">
        <f t="shared" si="247"/>
        <v>-2680.2177902520857</v>
      </c>
      <c r="AJ326">
        <f t="shared" si="232"/>
        <v>18000</v>
      </c>
      <c r="AK326">
        <f t="shared" si="233"/>
        <v>109252.02599640001</v>
      </c>
      <c r="AL326">
        <v>1</v>
      </c>
      <c r="AM326">
        <f t="shared" si="234"/>
        <v>101.07131873579999</v>
      </c>
      <c r="AN326">
        <f t="shared" si="248"/>
        <v>1082.5960146002521</v>
      </c>
      <c r="AO326">
        <f t="shared" si="249"/>
        <v>-167.38085736886219</v>
      </c>
      <c r="AQ326">
        <f t="shared" si="235"/>
        <v>7.971932420334487E-3</v>
      </c>
      <c r="AR326">
        <f t="shared" si="236"/>
        <v>-8.9285643107746253</v>
      </c>
      <c r="AT326">
        <f t="shared" si="261"/>
        <v>-23864.910808616736</v>
      </c>
      <c r="AU326">
        <f t="shared" si="262"/>
        <v>-73477.796870114689</v>
      </c>
      <c r="AV326">
        <f t="shared" si="250"/>
        <v>-1.8848389800676477</v>
      </c>
      <c r="AW326">
        <f t="shared" si="251"/>
        <v>10349.546378106088</v>
      </c>
      <c r="AX326">
        <f t="shared" si="252"/>
        <v>-13792.615545346194</v>
      </c>
      <c r="AY326">
        <f t="shared" si="260"/>
        <v>-0.9270593204371731</v>
      </c>
      <c r="BA326">
        <f t="shared" si="237"/>
        <v>4.4802252472031174</v>
      </c>
      <c r="BB326">
        <f t="shared" si="253"/>
        <v>13.025996981562225</v>
      </c>
      <c r="BC326">
        <f t="shared" si="254"/>
        <v>-0.95777965963047462</v>
      </c>
      <c r="BD326">
        <f t="shared" si="238"/>
        <v>-234.87673226300851</v>
      </c>
      <c r="BF326">
        <f t="shared" si="239"/>
        <v>-46.187703631336262</v>
      </c>
      <c r="BG326">
        <f t="shared" si="240"/>
        <v>-211.81655707171737</v>
      </c>
      <c r="BH326">
        <f t="shared" si="255"/>
        <v>-31.816557071717369</v>
      </c>
      <c r="BI326">
        <f t="shared" si="256"/>
        <v>-31.816557071717369</v>
      </c>
      <c r="BJ326">
        <f t="shared" si="241"/>
        <v>0</v>
      </c>
      <c r="BK326">
        <f t="shared" si="257"/>
        <v>0</v>
      </c>
      <c r="BM326">
        <f t="shared" si="258"/>
        <v>-59.213700612898478</v>
      </c>
      <c r="BN326">
        <f t="shared" si="242"/>
        <v>-156.93982480870886</v>
      </c>
      <c r="BQ326" s="56">
        <f t="shared" si="259"/>
        <v>29.927957781847361</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1.0869572065015629</v>
      </c>
      <c r="D327">
        <f t="shared" si="213"/>
        <v>0.40271732041302216</v>
      </c>
      <c r="F327">
        <f t="shared" si="214"/>
        <v>6.6050857483084192E-5</v>
      </c>
      <c r="G327">
        <f t="shared" si="215"/>
        <v>2.927699913466697E-3</v>
      </c>
      <c r="H327">
        <f t="shared" si="216"/>
        <v>-3.1386649500865333</v>
      </c>
      <c r="J327">
        <f t="shared" si="217"/>
        <v>15</v>
      </c>
      <c r="M327">
        <f t="shared" si="218"/>
        <v>2.7895639244037876E-3</v>
      </c>
      <c r="N327">
        <f t="shared" si="219"/>
        <v>-1.5707963250000001</v>
      </c>
      <c r="O327">
        <f t="shared" si="220"/>
        <v>180.91074824660765</v>
      </c>
      <c r="P327">
        <f t="shared" si="221"/>
        <v>1.5652687110941559</v>
      </c>
      <c r="Q327">
        <f t="shared" si="222"/>
        <v>101.97864432970191</v>
      </c>
      <c r="R327">
        <f t="shared" si="223"/>
        <v>1.560990194996849</v>
      </c>
      <c r="S327">
        <f t="shared" si="224"/>
        <v>0.16116394897057493</v>
      </c>
      <c r="T327">
        <f t="shared" si="225"/>
        <v>-1.4089264210548971</v>
      </c>
      <c r="U327">
        <f t="shared" si="226"/>
        <v>0.95173823390090428</v>
      </c>
      <c r="V327">
        <f t="shared" si="227"/>
        <v>-0.31194563849444434</v>
      </c>
      <c r="X327">
        <f t="shared" si="244"/>
        <v>-41.410449915084804</v>
      </c>
      <c r="Y327">
        <f t="shared" si="228"/>
        <v>-166.23551734618823</v>
      </c>
      <c r="Z327">
        <f t="shared" si="245"/>
        <v>13.764482653811768</v>
      </c>
      <c r="AC327">
        <v>1</v>
      </c>
      <c r="AD327">
        <f t="shared" si="229"/>
        <v>180.90798443172002</v>
      </c>
      <c r="AE327">
        <f t="shared" si="230"/>
        <v>-6.4222328946521683E-3</v>
      </c>
      <c r="AF327">
        <f t="shared" si="231"/>
        <v>1.9915498286144997E-2</v>
      </c>
      <c r="AG327">
        <f t="shared" si="246"/>
        <v>8213.4715415551655</v>
      </c>
      <c r="AH327">
        <f t="shared" si="247"/>
        <v>-2698.8442037052887</v>
      </c>
      <c r="AJ327">
        <f t="shared" si="232"/>
        <v>18000</v>
      </c>
      <c r="AK327">
        <f t="shared" si="233"/>
        <v>110227.49051422501</v>
      </c>
      <c r="AL327">
        <v>1</v>
      </c>
      <c r="AM327">
        <f t="shared" si="234"/>
        <v>101.97374122451249</v>
      </c>
      <c r="AN327">
        <f t="shared" si="248"/>
        <v>1082.5668361833982</v>
      </c>
      <c r="AO327">
        <f t="shared" si="249"/>
        <v>-165.89989698004709</v>
      </c>
      <c r="AQ327">
        <f t="shared" si="235"/>
        <v>7.8314607005554853E-3</v>
      </c>
      <c r="AR327">
        <f t="shared" si="236"/>
        <v>-8.8495505916276986</v>
      </c>
      <c r="AT327">
        <f t="shared" si="261"/>
        <v>-23819.2348400183</v>
      </c>
      <c r="AU327">
        <f t="shared" si="262"/>
        <v>-72706.667832205028</v>
      </c>
      <c r="AV327">
        <f t="shared" si="250"/>
        <v>-1.887384625468886</v>
      </c>
      <c r="AW327">
        <f t="shared" si="251"/>
        <v>10357.817473088229</v>
      </c>
      <c r="AX327">
        <f t="shared" si="252"/>
        <v>-13725.610911517055</v>
      </c>
      <c r="AY327">
        <f t="shared" si="260"/>
        <v>-0.92433582558282545</v>
      </c>
      <c r="BA327">
        <f t="shared" si="237"/>
        <v>4.449420870058022</v>
      </c>
      <c r="BB327">
        <f t="shared" si="253"/>
        <v>12.966069750829108</v>
      </c>
      <c r="BC327">
        <f t="shared" si="254"/>
        <v>-0.96304879988606051</v>
      </c>
      <c r="BD327">
        <f t="shared" si="238"/>
        <v>-235.17863176166105</v>
      </c>
      <c r="BF327">
        <f t="shared" si="239"/>
        <v>-46.390286941631587</v>
      </c>
      <c r="BG327">
        <f t="shared" si="240"/>
        <v>-211.93688408989715</v>
      </c>
      <c r="BH327">
        <f t="shared" si="255"/>
        <v>-31.936884089897148</v>
      </c>
      <c r="BI327">
        <f t="shared" si="256"/>
        <v>-31.936884089897148</v>
      </c>
      <c r="BJ327">
        <f t="shared" si="241"/>
        <v>0</v>
      </c>
      <c r="BK327">
        <f t="shared" si="257"/>
        <v>0</v>
      </c>
      <c r="BM327">
        <f t="shared" si="258"/>
        <v>-59.356356692460686</v>
      </c>
      <c r="BN327">
        <f t="shared" si="242"/>
        <v>-156.75825232823613</v>
      </c>
      <c r="BQ327" s="56">
        <f t="shared" si="259"/>
        <v>29.868030551114245</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1.0884402349439939</v>
      </c>
      <c r="D328">
        <f t="shared" si="213"/>
        <v>0.40590382699255517</v>
      </c>
      <c r="F328">
        <f t="shared" si="214"/>
        <v>6.48970824545816E-5</v>
      </c>
      <c r="G328">
        <f t="shared" si="215"/>
        <v>2.9020151123457655E-3</v>
      </c>
      <c r="H328">
        <f t="shared" si="216"/>
        <v>-3.1386906348876544</v>
      </c>
      <c r="J328">
        <f t="shared" si="217"/>
        <v>15</v>
      </c>
      <c r="M328">
        <f t="shared" si="218"/>
        <v>2.7650940654177893E-3</v>
      </c>
      <c r="N328">
        <f t="shared" si="219"/>
        <v>-1.5707963250000001</v>
      </c>
      <c r="O328">
        <f t="shared" si="220"/>
        <v>182.51167961742291</v>
      </c>
      <c r="P328">
        <f t="shared" si="221"/>
        <v>1.5653171979764606</v>
      </c>
      <c r="Q328">
        <f t="shared" si="222"/>
        <v>102.88102381076052</v>
      </c>
      <c r="R328">
        <f t="shared" si="223"/>
        <v>1.5610762082548919</v>
      </c>
      <c r="S328">
        <f t="shared" si="224"/>
        <v>0.15978648039085586</v>
      </c>
      <c r="T328">
        <f t="shared" si="225"/>
        <v>-1.4103219763327273</v>
      </c>
      <c r="U328">
        <f t="shared" si="226"/>
        <v>0.95094237466758735</v>
      </c>
      <c r="V328">
        <f t="shared" si="227"/>
        <v>-0.31452842572084205</v>
      </c>
      <c r="X328">
        <f t="shared" si="244"/>
        <v>-41.556978006069116</v>
      </c>
      <c r="Y328">
        <f t="shared" si="228"/>
        <v>-166.27465154310087</v>
      </c>
      <c r="Z328">
        <f t="shared" si="245"/>
        <v>13.725348456899127</v>
      </c>
      <c r="AC328">
        <v>1</v>
      </c>
      <c r="AD328">
        <f t="shared" si="229"/>
        <v>182.50894004616001</v>
      </c>
      <c r="AE328">
        <f t="shared" si="230"/>
        <v>-6.5364036885346994E-3</v>
      </c>
      <c r="AF328">
        <f t="shared" si="231"/>
        <v>2.0091741633809997E-2</v>
      </c>
      <c r="AG328">
        <f t="shared" si="246"/>
        <v>8199.7408037223286</v>
      </c>
      <c r="AH328">
        <f t="shared" si="247"/>
        <v>-2717.3759761376105</v>
      </c>
      <c r="AJ328">
        <f t="shared" si="232"/>
        <v>18000</v>
      </c>
      <c r="AK328">
        <f t="shared" si="233"/>
        <v>111202.95503205001</v>
      </c>
      <c r="AL328">
        <v>1</v>
      </c>
      <c r="AM328">
        <f t="shared" si="234"/>
        <v>102.876163713225</v>
      </c>
      <c r="AN328">
        <f t="shared" si="248"/>
        <v>1082.5384221501229</v>
      </c>
      <c r="AO328">
        <f t="shared" si="249"/>
        <v>-164.44491092230624</v>
      </c>
      <c r="AQ328">
        <f t="shared" si="235"/>
        <v>7.6946693639047678E-3</v>
      </c>
      <c r="AR328">
        <f t="shared" si="236"/>
        <v>-8.7719230748514345</v>
      </c>
      <c r="AT328">
        <f t="shared" si="261"/>
        <v>-23773.518733774083</v>
      </c>
      <c r="AU328">
        <f t="shared" si="262"/>
        <v>-71948.404873646534</v>
      </c>
      <c r="AV328">
        <f t="shared" si="250"/>
        <v>-1.8899266885767088</v>
      </c>
      <c r="AW328">
        <f t="shared" si="251"/>
        <v>10365.305755767082</v>
      </c>
      <c r="AX328">
        <f t="shared" si="252"/>
        <v>-13660.092435317907</v>
      </c>
      <c r="AY328">
        <f t="shared" si="260"/>
        <v>-0.92168568335456469</v>
      </c>
      <c r="BA328">
        <f t="shared" si="237"/>
        <v>4.4189670039989748</v>
      </c>
      <c r="BB328">
        <f t="shared" si="253"/>
        <v>12.90641517478662</v>
      </c>
      <c r="BC328">
        <f t="shared" si="254"/>
        <v>-0.96824100522214407</v>
      </c>
      <c r="BD328">
        <f t="shared" si="238"/>
        <v>-235.47612321412387</v>
      </c>
      <c r="BF328">
        <f t="shared" si="239"/>
        <v>-46.59116443848643</v>
      </c>
      <c r="BG328">
        <f t="shared" si="240"/>
        <v>-212.053273794457</v>
      </c>
      <c r="BH328">
        <f t="shared" si="255"/>
        <v>-32.053273794456999</v>
      </c>
      <c r="BI328">
        <f t="shared" si="256"/>
        <v>-32.053273794456999</v>
      </c>
      <c r="BJ328">
        <f t="shared" si="241"/>
        <v>0</v>
      </c>
      <c r="BK328">
        <f t="shared" si="257"/>
        <v>0</v>
      </c>
      <c r="BM328">
        <f t="shared" si="258"/>
        <v>-59.497579613273061</v>
      </c>
      <c r="BN328">
        <f t="shared" si="242"/>
        <v>-156.57715058033313</v>
      </c>
      <c r="BQ328" s="56">
        <f t="shared" si="259"/>
        <v>29.808375975071758</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1.0899342850763076</v>
      </c>
      <c r="D329">
        <f t="shared" ref="D329:D392" si="265">ATAN(A329/Fesr)</f>
        <v>0.40908162982492402</v>
      </c>
      <c r="F329">
        <f t="shared" ref="F329:F392" si="266">(Ro/(Ro+Rdcr))/SQRT((A329/(Q*Fo))^2+(1-(A329^2/Fo^2))^2)</f>
        <v>6.3773277258339443E-5</v>
      </c>
      <c r="G329">
        <f t="shared" ref="G329:G392" si="267">-ATAN(A329*Fo/(Q*(Fo^2-A329^2)))</f>
        <v>2.8767770864072542E-3</v>
      </c>
      <c r="H329">
        <f t="shared" ref="H329:H392" si="268">IF(G329&gt;0,G329-Pi,G329)</f>
        <v>-3.1387158729135929</v>
      </c>
      <c r="J329">
        <f t="shared" ref="J329:J392" si="269">Vin/Vramp</f>
        <v>15</v>
      </c>
      <c r="M329">
        <f t="shared" ref="M329:M392" si="270">1/(2*Pi*_Rfb1*(Cc1ea_u+Cc2ea_u)*A329)</f>
        <v>2.7410497691967651E-3</v>
      </c>
      <c r="N329">
        <f t="shared" ref="N329:N392" si="271">-Pi/2</f>
        <v>-1.5707963250000001</v>
      </c>
      <c r="O329">
        <f t="shared" ref="O329:O392" si="272">SQRT(1+(A329/Fz1_u)^2)</f>
        <v>184.11261140985707</v>
      </c>
      <c r="P329">
        <f t="shared" ref="P329:P392" si="273">ATAN2(Fz1_u,A329)</f>
        <v>1.5653648416337347</v>
      </c>
      <c r="Q329">
        <f t="shared" ref="Q329:Q392" si="274">SQRT(1+(A329/Fz2_u)^2)</f>
        <v>103.7834040397258</v>
      </c>
      <c r="R329">
        <f t="shared" ref="R329:R392" si="275">ATAN2(Fz2_u,A329)</f>
        <v>1.561160725770292</v>
      </c>
      <c r="S329">
        <f t="shared" ref="S329:S392" si="276">1/SQRT(1+(A329/Fp1_u)^2)</f>
        <v>0.1584320579607093</v>
      </c>
      <c r="T329">
        <f t="shared" ref="T329:T392" si="277">-ATAN2(Fp1_u,A329)</f>
        <v>-1.4116938755301864</v>
      </c>
      <c r="U329">
        <f t="shared" ref="U329:U392" si="278">1/SQRT(1+(A329/Fp2_u)^2)</f>
        <v>0.95014152305174326</v>
      </c>
      <c r="V329">
        <f t="shared" ref="V329:V392" si="279">-ATAN2(Fp2_u,A329)</f>
        <v>-0.31710687985082148</v>
      </c>
      <c r="X329">
        <f t="shared" si="244"/>
        <v>-41.702199189622135</v>
      </c>
      <c r="Y329">
        <f t="shared" ref="Y329:Y392" si="280">(180/Pi)*(D329+H329+N329+P329+R329+T329+V329)</f>
        <v>-166.31278918093247</v>
      </c>
      <c r="Z329">
        <f t="shared" si="245"/>
        <v>13.687210819067531</v>
      </c>
      <c r="AC329">
        <v>1</v>
      </c>
      <c r="AD329">
        <f t="shared" ref="AD329:AD392" si="281">Rcea1_u*Cc1ea_u*A329*2*Pi</f>
        <v>184.10989566060002</v>
      </c>
      <c r="AE329">
        <f t="shared" ref="AE329:AE392" si="282">-Rcea1_u*Cc1ea_u*Cc2ea_u*(A329*2*Pi)^2</f>
        <v>-6.6515803924954908E-3</v>
      </c>
      <c r="AF329">
        <f t="shared" ref="AF329:AF392" si="283">(Cc2ea_u+Cc1ea_u)*A329*2*Pi</f>
        <v>2.0267984981475001E-2</v>
      </c>
      <c r="AG329">
        <f t="shared" si="246"/>
        <v>8185.9355286847285</v>
      </c>
      <c r="AH329">
        <f t="shared" si="247"/>
        <v>-2735.8125786807359</v>
      </c>
      <c r="AJ329">
        <f t="shared" ref="AJ329:AJ392" si="284">_Rfb1</f>
        <v>18000</v>
      </c>
      <c r="AK329">
        <f t="shared" ref="AK329:AK392" si="285">_Rfb1*Rcea2_u*Cc3ea_u*A329*2*Pi</f>
        <v>112178.41954987501</v>
      </c>
      <c r="AL329">
        <v>1</v>
      </c>
      <c r="AM329">
        <f t="shared" ref="AM329:AM392" si="286">(_Rfb1+Rcea2_u)*Cc3ea_u*A329*2*Pi</f>
        <v>103.7785862019375</v>
      </c>
      <c r="AN329">
        <f t="shared" si="248"/>
        <v>1082.5107460332417</v>
      </c>
      <c r="AO329">
        <f t="shared" si="249"/>
        <v>-163.01522185942937</v>
      </c>
      <c r="AQ329">
        <f t="shared" ref="AQ329:AQ392" si="287">Eadcg/(1+(Eadcg*A329/GBP)^2)</f>
        <v>7.5614309554397309E-3</v>
      </c>
      <c r="AR329">
        <f t="shared" ref="AR329:AR392" si="288">-(A329*Eadcg*Eadcg/GBP)/(1+(Eadcg*A329/GBP)^2)</f>
        <v>-8.6956455987556911</v>
      </c>
      <c r="AT329">
        <f t="shared" si="261"/>
        <v>-23727.75922251977</v>
      </c>
      <c r="AU329">
        <f t="shared" si="262"/>
        <v>-71202.680909625909</v>
      </c>
      <c r="AV329">
        <f t="shared" si="250"/>
        <v>-1.8924651268086607</v>
      </c>
      <c r="AW329">
        <f t="shared" si="251"/>
        <v>10372.036199540868</v>
      </c>
      <c r="AX329">
        <f t="shared" si="252"/>
        <v>-13596.017179840783</v>
      </c>
      <c r="AY329">
        <f t="shared" si="260"/>
        <v>-0.91910719272606378</v>
      </c>
      <c r="BA329">
        <f t="shared" ref="BA329:BA392" si="289">SQRT(AT329^2+AU329^2)/SQRT(AW329^2+AX329^2)</f>
        <v>4.3888596010085967</v>
      </c>
      <c r="BB329">
        <f t="shared" si="253"/>
        <v>12.847033760975549</v>
      </c>
      <c r="BC329">
        <f t="shared" si="254"/>
        <v>-0.97335793408259697</v>
      </c>
      <c r="BD329">
        <f t="shared" ref="BD329:BD392" si="290">BC329*180/Pi-180</f>
        <v>-235.76930164223151</v>
      </c>
      <c r="BF329">
        <f t="shared" ref="BF329:BF392" si="291">20*LOG(BA329*J329*F329*C329)</f>
        <v>-46.790360065575669</v>
      </c>
      <c r="BG329">
        <f t="shared" ref="BG329:BG392" si="292">(180/Pi)*(D329+H329+BC329)</f>
        <v>-212.16582356430831</v>
      </c>
      <c r="BH329">
        <f t="shared" si="255"/>
        <v>-32.165823564308312</v>
      </c>
      <c r="BI329">
        <f t="shared" si="256"/>
        <v>-32.165823564308312</v>
      </c>
      <c r="BJ329">
        <f t="shared" ref="BJ329:BJ392" si="293">SUM((BF330&lt;0)*(BF329&gt;0))*A329</f>
        <v>0</v>
      </c>
      <c r="BK329">
        <f t="shared" si="257"/>
        <v>0</v>
      </c>
      <c r="BM329">
        <f t="shared" si="258"/>
        <v>-59.637393826551211</v>
      </c>
      <c r="BN329">
        <f t="shared" ref="BN329:BN392" si="294">(H329+D329)*180/Pi</f>
        <v>-156.39652192207683</v>
      </c>
      <c r="BQ329" s="56">
        <f t="shared" si="259"/>
        <v>29.74899456126068</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1.0914393116363721</v>
      </c>
      <c r="D330">
        <f t="shared" si="265"/>
        <v>0.41225070060388874</v>
      </c>
      <c r="F330">
        <f t="shared" si="266"/>
        <v>6.2678412817348351E-5</v>
      </c>
      <c r="G330">
        <f t="shared" si="267"/>
        <v>2.8519742782955534E-3</v>
      </c>
      <c r="H330">
        <f t="shared" si="268"/>
        <v>-3.1387406757217047</v>
      </c>
      <c r="J330">
        <f t="shared" si="269"/>
        <v>15</v>
      </c>
      <c r="M330">
        <f t="shared" si="270"/>
        <v>2.717420029807138E-3</v>
      </c>
      <c r="N330">
        <f t="shared" si="271"/>
        <v>-1.5707963250000001</v>
      </c>
      <c r="O330">
        <f t="shared" si="272"/>
        <v>185.71354361300641</v>
      </c>
      <c r="P330">
        <f t="shared" si="273"/>
        <v>1.5654116638726672</v>
      </c>
      <c r="Q330">
        <f t="shared" si="274"/>
        <v>104.6857849972571</v>
      </c>
      <c r="R330">
        <f t="shared" si="275"/>
        <v>1.5612437862212805</v>
      </c>
      <c r="S330">
        <f t="shared" si="276"/>
        <v>0.15710011566371904</v>
      </c>
      <c r="T330">
        <f t="shared" si="277"/>
        <v>-1.4130427100487166</v>
      </c>
      <c r="U330">
        <f t="shared" si="278"/>
        <v>0.9493357235615365</v>
      </c>
      <c r="V330">
        <f t="shared" si="279"/>
        <v>-0.31968097758082575</v>
      </c>
      <c r="X330">
        <f t="shared" ref="X330:X393" si="296">20*LOG(C330*J330*O330*Q330*F330*M330*S330*U330)</f>
        <v>-41.846135333738196</v>
      </c>
      <c r="Y330">
        <f t="shared" si="280"/>
        <v>-166.34996162777941</v>
      </c>
      <c r="Z330">
        <f t="shared" ref="Z330:Z393" si="297">Y330+180</f>
        <v>13.650038372220592</v>
      </c>
      <c r="AC330">
        <v>1</v>
      </c>
      <c r="AD330">
        <f t="shared" si="281"/>
        <v>185.71085127504</v>
      </c>
      <c r="AE330">
        <f t="shared" si="282"/>
        <v>-6.7677630065345424E-3</v>
      </c>
      <c r="AF330">
        <f t="shared" si="283"/>
        <v>2.0444228329140002E-2</v>
      </c>
      <c r="AG330">
        <f t="shared" ref="AG330:AG359" si="298">AC330*AE330/(AE330^2+AF330^2)+AD330*AF330/(AE330^2+AF330^2)</f>
        <v>8172.0567002331436</v>
      </c>
      <c r="AH330">
        <f t="shared" ref="AH330:AH359" si="299">AD330*AE330/(AE330^2+AF330^2)-AC330*AF330/(AE330^2+AF330^2)</f>
        <v>-2754.1535007650336</v>
      </c>
      <c r="AJ330">
        <f t="shared" si="284"/>
        <v>18000</v>
      </c>
      <c r="AK330">
        <f t="shared" si="285"/>
        <v>113153.88406770001</v>
      </c>
      <c r="AL330">
        <v>1</v>
      </c>
      <c r="AM330">
        <f t="shared" si="286"/>
        <v>104.68100869065</v>
      </c>
      <c r="AN330">
        <f t="shared" ref="AN330:AN359" si="300">AJ330*AL330/(AL330^2+AM330^2)+AK330*AM330/(AL330^2+AM330^2)</f>
        <v>1082.4837825012476</v>
      </c>
      <c r="AO330">
        <f t="shared" ref="AO330:AO359" si="301">AK330*AL330/(AL330^2+AM330^2)-AJ330*AM330/(AL330^2+AM330^2)</f>
        <v>-161.61017580077834</v>
      </c>
      <c r="AQ330">
        <f t="shared" si="287"/>
        <v>7.431623490172793E-3</v>
      </c>
      <c r="AR330">
        <f t="shared" si="288"/>
        <v>-8.6206832486004394</v>
      </c>
      <c r="AT330">
        <f t="shared" si="261"/>
        <v>-23681.953299582907</v>
      </c>
      <c r="AU330">
        <f t="shared" si="262"/>
        <v>-70469.180134164664</v>
      </c>
      <c r="AV330">
        <f t="shared" ref="AV330:AV393" si="302">ATAN2(AT330,AU330)</f>
        <v>-1.894999898545987</v>
      </c>
      <c r="AW330">
        <f t="shared" ref="AW330:AW393" si="303">AG330-AH330*AO330/_Rfb2+AG330*AN330/_Rfb2+AN330-AO330*AR330+AQ330*AN330</f>
        <v>10378.032761383301</v>
      </c>
      <c r="AX330">
        <f t="shared" ref="AX330:AX393" si="304">AH330+AH330*AN330/_Rfb2+AG330*AO330/_Rfb2+AO330+AO330*AQ330+AN330*AR330</f>
        <v>-13533.34369948649</v>
      </c>
      <c r="AY330">
        <f t="shared" si="260"/>
        <v>-0.91659869882835598</v>
      </c>
      <c r="BA330">
        <f t="shared" si="289"/>
        <v>4.3590945930284031</v>
      </c>
      <c r="BB330">
        <f t="shared" ref="BB330:BB393" si="305">20*LOG(BA330)</f>
        <v>12.787925867550396</v>
      </c>
      <c r="BC330">
        <f t="shared" ref="BC330:BC393" si="306">AV330-AY330</f>
        <v>-0.97840119971763106</v>
      </c>
      <c r="BD330">
        <f t="shared" si="290"/>
        <v>-236.05825947841251</v>
      </c>
      <c r="BF330">
        <f t="shared" si="291"/>
        <v>-46.987897297899934</v>
      </c>
      <c r="BG330">
        <f t="shared" si="292"/>
        <v>-212.27462811589541</v>
      </c>
      <c r="BH330">
        <f t="shared" ref="BH330:BH393" si="307">IF(BG330&gt;180,BG330-180,BG330+180)</f>
        <v>-32.27462811589541</v>
      </c>
      <c r="BI330">
        <f t="shared" ref="BI330:BI393" si="308">IF(BH330&gt;180,BH330-360,BH330)</f>
        <v>-32.27462811589541</v>
      </c>
      <c r="BJ330">
        <f t="shared" si="293"/>
        <v>0</v>
      </c>
      <c r="BK330">
        <f t="shared" ref="BK330:BK393" si="309">IF(BJ330&gt;0,BI330,0)</f>
        <v>0</v>
      </c>
      <c r="BM330">
        <f t="shared" ref="BM330:BM393" si="310">20*LOG(J330*F330*C330)</f>
        <v>-59.775823165450326</v>
      </c>
      <c r="BN330">
        <f t="shared" si="294"/>
        <v>-156.2163686374829</v>
      </c>
      <c r="BQ330" s="56">
        <f t="shared" ref="BQ330:BQ393" si="311">20*LOG(BA330*7)</f>
        <v>29.68988666783553</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1.0929552692797466</v>
      </c>
      <c r="D331">
        <f t="shared" si="265"/>
        <v>0.41541101188010993</v>
      </c>
      <c r="F331">
        <f t="shared" si="266"/>
        <v>6.1611503848633541E-5</v>
      </c>
      <c r="G331">
        <f t="shared" si="267"/>
        <v>2.8275955258975191E-3</v>
      </c>
      <c r="H331">
        <f t="shared" si="268"/>
        <v>-3.1387650544741028</v>
      </c>
      <c r="J331">
        <f t="shared" si="269"/>
        <v>15</v>
      </c>
      <c r="M331">
        <f t="shared" si="270"/>
        <v>2.6941942175865642E-3</v>
      </c>
      <c r="N331">
        <f t="shared" si="271"/>
        <v>-1.5707963250000001</v>
      </c>
      <c r="O331">
        <f t="shared" si="272"/>
        <v>187.31447621634013</v>
      </c>
      <c r="P331">
        <f t="shared" si="273"/>
        <v>1.5654576857544562</v>
      </c>
      <c r="Q331">
        <f t="shared" si="274"/>
        <v>105.58816666467497</v>
      </c>
      <c r="R331">
        <f t="shared" si="275"/>
        <v>1.5613254269639567</v>
      </c>
      <c r="S331">
        <f t="shared" si="276"/>
        <v>0.1557901056154104</v>
      </c>
      <c r="T331">
        <f t="shared" si="277"/>
        <v>-1.4143690519058949</v>
      </c>
      <c r="U331">
        <f t="shared" si="278"/>
        <v>0.94852502076891743</v>
      </c>
      <c r="V331">
        <f t="shared" si="279"/>
        <v>-0.32225069591689481</v>
      </c>
      <c r="X331">
        <f t="shared" si="296"/>
        <v>-41.988807778516055</v>
      </c>
      <c r="Y331">
        <f t="shared" si="280"/>
        <v>-166.38619920558651</v>
      </c>
      <c r="Z331">
        <f t="shared" si="297"/>
        <v>13.613800794413493</v>
      </c>
      <c r="AC331">
        <v>1</v>
      </c>
      <c r="AD331">
        <f t="shared" si="281"/>
        <v>187.31180688948001</v>
      </c>
      <c r="AE331">
        <f t="shared" si="282"/>
        <v>-6.8849515306518543E-3</v>
      </c>
      <c r="AF331">
        <f t="shared" si="283"/>
        <v>2.0620471676804999E-2</v>
      </c>
      <c r="AG331">
        <f t="shared" si="298"/>
        <v>8158.1053019938854</v>
      </c>
      <c r="AH331">
        <f t="shared" si="299"/>
        <v>-2772.3982497688253</v>
      </c>
      <c r="AJ331">
        <f t="shared" si="284"/>
        <v>18000</v>
      </c>
      <c r="AK331">
        <f t="shared" si="285"/>
        <v>114129.348585525</v>
      </c>
      <c r="AL331">
        <v>1</v>
      </c>
      <c r="AM331">
        <f t="shared" si="286"/>
        <v>105.58343117936251</v>
      </c>
      <c r="AN331">
        <f t="shared" si="300"/>
        <v>1082.4575073003346</v>
      </c>
      <c r="AO331">
        <f t="shared" si="301"/>
        <v>-160.2291411041621</v>
      </c>
      <c r="AQ331">
        <f t="shared" si="287"/>
        <v>7.3051301737671317E-3</v>
      </c>
      <c r="AR331">
        <f t="shared" si="288"/>
        <v>-8.5470023033075435</v>
      </c>
      <c r="AT331">
        <f t="shared" si="261"/>
        <v>-23636.098205257589</v>
      </c>
      <c r="AU331">
        <f t="shared" si="262"/>
        <v>-69747.597536875299</v>
      </c>
      <c r="AV331">
        <f t="shared" si="302"/>
        <v>-1.8975309631056545</v>
      </c>
      <c r="AW331">
        <f t="shared" si="303"/>
        <v>10383.318433542137</v>
      </c>
      <c r="AX331">
        <f t="shared" si="304"/>
        <v>-13472.031976258271</v>
      </c>
      <c r="AY331">
        <f t="shared" ref="AY331:AY394" si="312">ATAN2(AW331,AX331)</f>
        <v>-0.91415859146447453</v>
      </c>
      <c r="BA331">
        <f t="shared" si="289"/>
        <v>4.3296678983212464</v>
      </c>
      <c r="BB331">
        <f t="shared" si="305"/>
        <v>12.729091712481356</v>
      </c>
      <c r="BC331">
        <f t="shared" si="306"/>
        <v>-0.98337237164117997</v>
      </c>
      <c r="BD331">
        <f t="shared" si="290"/>
        <v>-236.34308664919126</v>
      </c>
      <c r="BF331">
        <f t="shared" si="291"/>
        <v>-47.183799153705628</v>
      </c>
      <c r="BG331">
        <f t="shared" si="292"/>
        <v>-212.37977958801599</v>
      </c>
      <c r="BH331">
        <f t="shared" si="307"/>
        <v>-32.379779588015992</v>
      </c>
      <c r="BI331">
        <f t="shared" si="308"/>
        <v>-32.379779588015992</v>
      </c>
      <c r="BJ331">
        <f t="shared" si="293"/>
        <v>0</v>
      </c>
      <c r="BK331">
        <f t="shared" si="309"/>
        <v>0</v>
      </c>
      <c r="BM331">
        <f t="shared" si="310"/>
        <v>-59.912890866186984</v>
      </c>
      <c r="BN331">
        <f t="shared" si="294"/>
        <v>-156.03669293882473</v>
      </c>
      <c r="BQ331" s="56">
        <f t="shared" si="311"/>
        <v>29.631052512766495</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1.0944821125847874</v>
      </c>
      <c r="D332">
        <f t="shared" si="265"/>
        <v>0.41856253705565488</v>
      </c>
      <c r="F332">
        <f t="shared" si="266"/>
        <v>6.0571606645629835E-5</v>
      </c>
      <c r="G332">
        <f t="shared" si="267"/>
        <v>2.8036300455889234E-3</v>
      </c>
      <c r="H332">
        <f t="shared" si="268"/>
        <v>-3.1387890199544111</v>
      </c>
      <c r="J332">
        <f t="shared" si="269"/>
        <v>15</v>
      </c>
      <c r="M332">
        <f t="shared" si="270"/>
        <v>2.6713620632002372E-3</v>
      </c>
      <c r="N332">
        <f t="shared" si="271"/>
        <v>-1.5707963250000001</v>
      </c>
      <c r="O332">
        <f t="shared" si="272"/>
        <v>188.91540920968433</v>
      </c>
      <c r="P332">
        <f t="shared" si="273"/>
        <v>1.5655029276263948</v>
      </c>
      <c r="Q332">
        <f t="shared" si="274"/>
        <v>106.49054902393303</v>
      </c>
      <c r="R332">
        <f t="shared" si="275"/>
        <v>1.561405684088301</v>
      </c>
      <c r="S332">
        <f t="shared" si="276"/>
        <v>0.15450149735352742</v>
      </c>
      <c r="T332">
        <f t="shared" si="277"/>
        <v>-1.4156734545162921</v>
      </c>
      <c r="U332">
        <f t="shared" si="278"/>
        <v>0.94770945930391948</v>
      </c>
      <c r="V332">
        <f t="shared" si="279"/>
        <v>-0.32481601217459105</v>
      </c>
      <c r="X332">
        <f t="shared" si="296"/>
        <v>-42.130237352971307</v>
      </c>
      <c r="Y332">
        <f t="shared" si="280"/>
        <v>-166.42153123113837</v>
      </c>
      <c r="Z332">
        <f t="shared" si="297"/>
        <v>13.578468768861626</v>
      </c>
      <c r="AC332">
        <v>1</v>
      </c>
      <c r="AD332">
        <f t="shared" si="281"/>
        <v>188.91276250392002</v>
      </c>
      <c r="AE332">
        <f t="shared" si="282"/>
        <v>-7.0031459648474256E-3</v>
      </c>
      <c r="AF332">
        <f t="shared" si="283"/>
        <v>2.0796715024469999E-2</v>
      </c>
      <c r="AG332">
        <f t="shared" si="298"/>
        <v>8144.0823172862902</v>
      </c>
      <c r="AH332">
        <f t="shared" si="299"/>
        <v>-2790.5463506810611</v>
      </c>
      <c r="AJ332">
        <f t="shared" si="284"/>
        <v>18000</v>
      </c>
      <c r="AK332">
        <f t="shared" si="285"/>
        <v>115104.81310335001</v>
      </c>
      <c r="AL332">
        <v>1</v>
      </c>
      <c r="AM332">
        <f t="shared" si="286"/>
        <v>106.48585366807499</v>
      </c>
      <c r="AN332">
        <f t="shared" si="300"/>
        <v>1082.4318971998441</v>
      </c>
      <c r="AO332">
        <f t="shared" si="301"/>
        <v>-158.87150752938115</v>
      </c>
      <c r="AQ332">
        <f t="shared" si="287"/>
        <v>7.1818391397305802E-3</v>
      </c>
      <c r="AR332">
        <f t="shared" si="288"/>
        <v>-8.4745701848820847</v>
      </c>
      <c r="AT332">
        <f t="shared" si="261"/>
        <v>-23590.191413869754</v>
      </c>
      <c r="AU332">
        <f t="shared" si="262"/>
        <v>-69037.638444302342</v>
      </c>
      <c r="AV332">
        <f t="shared" si="302"/>
        <v>-1.9000582807137476</v>
      </c>
      <c r="AW332">
        <f t="shared" si="303"/>
        <v>10387.915292175561</v>
      </c>
      <c r="AX332">
        <f t="shared" si="304"/>
        <v>-13412.04335932048</v>
      </c>
      <c r="AY332">
        <f t="shared" si="312"/>
        <v>-0.91178530367871591</v>
      </c>
      <c r="BA332">
        <f t="shared" si="289"/>
        <v>4.3005754273140795</v>
      </c>
      <c r="BB332">
        <f t="shared" si="305"/>
        <v>12.67053138223153</v>
      </c>
      <c r="BC332">
        <f t="shared" si="306"/>
        <v>-0.9882729770350317</v>
      </c>
      <c r="BD332">
        <f t="shared" si="290"/>
        <v>-236.62387065563885</v>
      </c>
      <c r="BF332">
        <f t="shared" si="291"/>
        <v>-47.378088206027783</v>
      </c>
      <c r="BG332">
        <f t="shared" si="292"/>
        <v>-212.48136762354653</v>
      </c>
      <c r="BH332">
        <f t="shared" si="307"/>
        <v>-32.481367623546532</v>
      </c>
      <c r="BI332">
        <f t="shared" si="308"/>
        <v>-32.481367623546532</v>
      </c>
      <c r="BJ332">
        <f t="shared" si="293"/>
        <v>0</v>
      </c>
      <c r="BK332">
        <f t="shared" si="309"/>
        <v>0</v>
      </c>
      <c r="BM332">
        <f t="shared" si="310"/>
        <v>-60.048619588259314</v>
      </c>
      <c r="BN332">
        <f t="shared" si="294"/>
        <v>-155.85749696790771</v>
      </c>
      <c r="BQ332" s="56">
        <f t="shared" si="311"/>
        <v>29.572492182516669</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1.0960197960577014</v>
      </c>
      <c r="D333">
        <f t="shared" si="265"/>
        <v>0.42170525037837819</v>
      </c>
      <c r="F333">
        <f t="shared" si="266"/>
        <v>5.9557816990472933E-5</v>
      </c>
      <c r="G333">
        <f t="shared" si="267"/>
        <v>2.7800674163259752E-3</v>
      </c>
      <c r="H333">
        <f t="shared" si="268"/>
        <v>-3.1388125825836743</v>
      </c>
      <c r="J333">
        <f t="shared" si="269"/>
        <v>15</v>
      </c>
      <c r="M333">
        <f t="shared" si="270"/>
        <v>2.6489136425010759E-3</v>
      </c>
      <c r="N333">
        <f t="shared" si="271"/>
        <v>-1.5707963250000001</v>
      </c>
      <c r="O333">
        <f t="shared" si="272"/>
        <v>190.51634258320715</v>
      </c>
      <c r="P333">
        <f t="shared" si="273"/>
        <v>1.5655474091518651</v>
      </c>
      <c r="Q333">
        <f t="shared" si="274"/>
        <v>107.39293205759147</v>
      </c>
      <c r="R333">
        <f t="shared" si="275"/>
        <v>1.5614845924713634</v>
      </c>
      <c r="S333">
        <f t="shared" si="276"/>
        <v>0.15323377716085751</v>
      </c>
      <c r="T333">
        <f t="shared" si="277"/>
        <v>-1.4169564534352235</v>
      </c>
      <c r="U333">
        <f t="shared" si="278"/>
        <v>0.94688908384899662</v>
      </c>
      <c r="V333">
        <f t="shared" si="279"/>
        <v>-0.32737690397888075</v>
      </c>
      <c r="X333">
        <f t="shared" si="296"/>
        <v>-42.270444391187709</v>
      </c>
      <c r="Y333">
        <f t="shared" si="280"/>
        <v>-166.45598605513382</v>
      </c>
      <c r="Z333">
        <f t="shared" si="297"/>
        <v>13.54401394486618</v>
      </c>
      <c r="AC333">
        <v>1</v>
      </c>
      <c r="AD333">
        <f t="shared" si="281"/>
        <v>190.51371811836003</v>
      </c>
      <c r="AE333">
        <f t="shared" si="282"/>
        <v>-7.1223463091212571E-3</v>
      </c>
      <c r="AF333">
        <f t="shared" si="283"/>
        <v>2.0972958372135E-2</v>
      </c>
      <c r="AG333">
        <f t="shared" si="298"/>
        <v>8129.9887289817361</v>
      </c>
      <c r="AH333">
        <f t="shared" si="299"/>
        <v>-2808.5973457765526</v>
      </c>
      <c r="AJ333">
        <f t="shared" si="284"/>
        <v>18000</v>
      </c>
      <c r="AK333">
        <f t="shared" si="285"/>
        <v>116080.277621175</v>
      </c>
      <c r="AL333">
        <v>1</v>
      </c>
      <c r="AM333">
        <f t="shared" si="286"/>
        <v>107.3882761567875</v>
      </c>
      <c r="AN333">
        <f t="shared" si="300"/>
        <v>1082.4069299409052</v>
      </c>
      <c r="AO333">
        <f t="shared" si="301"/>
        <v>-157.53668533946214</v>
      </c>
      <c r="AQ333">
        <f t="shared" si="287"/>
        <v>7.0616432020032469E-3</v>
      </c>
      <c r="AR333">
        <f t="shared" si="288"/>
        <v>-8.4033554103838632</v>
      </c>
      <c r="AT333">
        <f t="shared" si="261"/>
        <v>-23544.230621580777</v>
      </c>
      <c r="AU333">
        <f t="shared" si="262"/>
        <v>-68339.018084402458</v>
      </c>
      <c r="AV333">
        <f t="shared" si="302"/>
        <v>-1.9025818124801601</v>
      </c>
      <c r="AW333">
        <f t="shared" si="303"/>
        <v>10391.844543131552</v>
      </c>
      <c r="AX333">
        <f t="shared" si="304"/>
        <v>-13353.340507628092</v>
      </c>
      <c r="AY333">
        <f t="shared" si="312"/>
        <v>-0.90947731037831225</v>
      </c>
      <c r="BA333">
        <f t="shared" si="289"/>
        <v>4.2718130879579919</v>
      </c>
      <c r="BB333">
        <f t="shared" si="305"/>
        <v>12.612244839940374</v>
      </c>
      <c r="BC333">
        <f t="shared" si="306"/>
        <v>-0.99310450210184786</v>
      </c>
      <c r="BD333">
        <f t="shared" si="290"/>
        <v>-236.90069665089538</v>
      </c>
      <c r="BF333">
        <f t="shared" si="291"/>
        <v>-47.570786593870842</v>
      </c>
      <c r="BG333">
        <f t="shared" si="292"/>
        <v>-212.5794794481983</v>
      </c>
      <c r="BH333">
        <f t="shared" si="307"/>
        <v>-32.579479448198299</v>
      </c>
      <c r="BI333">
        <f t="shared" si="308"/>
        <v>-32.579479448198299</v>
      </c>
      <c r="BJ333">
        <f t="shared" si="293"/>
        <v>0</v>
      </c>
      <c r="BK333">
        <f t="shared" si="309"/>
        <v>0</v>
      </c>
      <c r="BM333">
        <f t="shared" si="310"/>
        <v>-60.183031433811216</v>
      </c>
      <c r="BN333">
        <f t="shared" si="294"/>
        <v>-155.67878279730292</v>
      </c>
      <c r="BQ333" s="56">
        <f t="shared" si="311"/>
        <v>29.514205640225512</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1.0975682741375508</v>
      </c>
      <c r="D334">
        <f t="shared" si="265"/>
        <v>0.42483912693617942</v>
      </c>
      <c r="F334">
        <f t="shared" si="266"/>
        <v>5.8569268187580949E-5</v>
      </c>
      <c r="G334">
        <f t="shared" si="267"/>
        <v>2.7568975645325816E-3</v>
      </c>
      <c r="H334">
        <f t="shared" si="268"/>
        <v>-3.1388357524354675</v>
      </c>
      <c r="J334">
        <f t="shared" si="269"/>
        <v>15</v>
      </c>
      <c r="M334">
        <f t="shared" si="270"/>
        <v>2.6268393621468999E-3</v>
      </c>
      <c r="N334">
        <f t="shared" si="271"/>
        <v>-1.5707963250000001</v>
      </c>
      <c r="O334">
        <f t="shared" si="272"/>
        <v>192.11727632740423</v>
      </c>
      <c r="P334">
        <f t="shared" si="273"/>
        <v>1.5655911493388335</v>
      </c>
      <c r="Q334">
        <f t="shared" si="274"/>
        <v>108.29531574879172</v>
      </c>
      <c r="R334">
        <f t="shared" si="275"/>
        <v>1.5615621858277935</v>
      </c>
      <c r="S334">
        <f t="shared" si="276"/>
        <v>0.15198644741890632</v>
      </c>
      <c r="T334">
        <f t="shared" si="277"/>
        <v>-1.4182185670674101</v>
      </c>
      <c r="U334">
        <f t="shared" si="278"/>
        <v>0.94606393913340692</v>
      </c>
      <c r="V334">
        <f t="shared" si="279"/>
        <v>-0.32993334926397067</v>
      </c>
      <c r="X334">
        <f t="shared" si="296"/>
        <v>-42.409448747837963</v>
      </c>
      <c r="Y334">
        <f t="shared" si="280"/>
        <v>-166.48959109944684</v>
      </c>
      <c r="Z334">
        <f t="shared" si="297"/>
        <v>13.510408900553159</v>
      </c>
      <c r="AC334">
        <v>1</v>
      </c>
      <c r="AD334">
        <f t="shared" si="281"/>
        <v>192.11467373280001</v>
      </c>
      <c r="AE334">
        <f t="shared" si="282"/>
        <v>-7.2425525634733506E-3</v>
      </c>
      <c r="AF334">
        <f t="shared" si="283"/>
        <v>2.11492017198E-2</v>
      </c>
      <c r="AG334">
        <f t="shared" si="298"/>
        <v>8115.8255193641853</v>
      </c>
      <c r="AH334">
        <f t="shared" si="299"/>
        <v>-2826.550794302927</v>
      </c>
      <c r="AJ334">
        <f t="shared" si="284"/>
        <v>18000</v>
      </c>
      <c r="AK334">
        <f t="shared" si="285"/>
        <v>117055.74213900001</v>
      </c>
      <c r="AL334">
        <v>1</v>
      </c>
      <c r="AM334">
        <f t="shared" si="286"/>
        <v>108.2906986455</v>
      </c>
      <c r="AN334">
        <f t="shared" si="300"/>
        <v>1082.3825841880607</v>
      </c>
      <c r="AO334">
        <f t="shared" si="301"/>
        <v>-156.22410444680375</v>
      </c>
      <c r="AQ334">
        <f t="shared" si="287"/>
        <v>6.9444396219169296E-3</v>
      </c>
      <c r="AR334">
        <f t="shared" si="288"/>
        <v>-8.3333275463003158</v>
      </c>
      <c r="AT334">
        <f t="shared" si="261"/>
        <v>-23498.213734880384</v>
      </c>
      <c r="AU334">
        <f t="shared" si="262"/>
        <v>-67651.461172813943</v>
      </c>
      <c r="AV334">
        <f t="shared" si="302"/>
        <v>-1.9051015203744983</v>
      </c>
      <c r="AW334">
        <f t="shared" si="303"/>
        <v>10395.12656506</v>
      </c>
      <c r="AX334">
        <f t="shared" si="304"/>
        <v>-13295.887335445921</v>
      </c>
      <c r="AY334">
        <f t="shared" si="312"/>
        <v>-0.90723312700538938</v>
      </c>
      <c r="BA334">
        <f t="shared" si="289"/>
        <v>4.2433767906399771</v>
      </c>
      <c r="BB334">
        <f t="shared" si="305"/>
        <v>12.554231933142535</v>
      </c>
      <c r="BC334">
        <f t="shared" si="306"/>
        <v>-0.99786839336910893</v>
      </c>
      <c r="BD334">
        <f t="shared" si="290"/>
        <v>-237.17364751488057</v>
      </c>
      <c r="BF334">
        <f t="shared" si="291"/>
        <v>-47.761916033041139</v>
      </c>
      <c r="BG334">
        <f t="shared" si="292"/>
        <v>-212.67419994642253</v>
      </c>
      <c r="BH334">
        <f t="shared" si="307"/>
        <v>-32.674199946422533</v>
      </c>
      <c r="BI334">
        <f t="shared" si="308"/>
        <v>-32.674199946422533</v>
      </c>
      <c r="BJ334">
        <f t="shared" si="293"/>
        <v>0</v>
      </c>
      <c r="BK334">
        <f t="shared" si="309"/>
        <v>0</v>
      </c>
      <c r="BM334">
        <f t="shared" si="310"/>
        <v>-60.316147966183678</v>
      </c>
      <c r="BN334">
        <f t="shared" si="294"/>
        <v>-155.50055243154196</v>
      </c>
      <c r="BQ334" s="56">
        <f t="shared" si="311"/>
        <v>29.45619273342767</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1.0991275012012063</v>
      </c>
      <c r="D335">
        <f t="shared" si="265"/>
        <v>0.42796414265114341</v>
      </c>
      <c r="F335">
        <f t="shared" si="266"/>
        <v>5.7605129210538876E-5</v>
      </c>
      <c r="G335">
        <f t="shared" si="267"/>
        <v>2.7341107497373023E-3</v>
      </c>
      <c r="H335">
        <f t="shared" si="268"/>
        <v>-3.138858539250263</v>
      </c>
      <c r="J335">
        <f t="shared" si="269"/>
        <v>15</v>
      </c>
      <c r="M335">
        <f t="shared" si="270"/>
        <v>2.6051299459308097E-3</v>
      </c>
      <c r="N335">
        <f t="shared" si="271"/>
        <v>-1.5707963250000001</v>
      </c>
      <c r="O335">
        <f t="shared" si="272"/>
        <v>193.71821043308572</v>
      </c>
      <c r="P335">
        <f t="shared" si="273"/>
        <v>1.565634166566932</v>
      </c>
      <c r="Q335">
        <f t="shared" si="274"/>
        <v>109.1977000812325</v>
      </c>
      <c r="R335">
        <f t="shared" si="275"/>
        <v>1.5616384967578658</v>
      </c>
      <c r="S335">
        <f t="shared" si="276"/>
        <v>0.15075902599082394</v>
      </c>
      <c r="T335">
        <f t="shared" si="277"/>
        <v>-1.4194602973424524</v>
      </c>
      <c r="U335">
        <f t="shared" si="278"/>
        <v>0.94523406992763914</v>
      </c>
      <c r="V335">
        <f t="shared" si="279"/>
        <v>-0.33248532627310196</v>
      </c>
      <c r="X335">
        <f t="shared" si="296"/>
        <v>-42.547269813102879</v>
      </c>
      <c r="Y335">
        <f t="shared" si="280"/>
        <v>-166.522372892672</v>
      </c>
      <c r="Z335">
        <f t="shared" si="297"/>
        <v>13.477627107328004</v>
      </c>
      <c r="AC335">
        <v>1</v>
      </c>
      <c r="AD335">
        <f t="shared" si="281"/>
        <v>193.71562934724003</v>
      </c>
      <c r="AE335">
        <f t="shared" si="282"/>
        <v>-7.3637647279037035E-3</v>
      </c>
      <c r="AF335">
        <f t="shared" si="283"/>
        <v>2.1325445067464997E-2</v>
      </c>
      <c r="AG335">
        <f t="shared" si="298"/>
        <v>8101.593669992315</v>
      </c>
      <c r="AH335">
        <f t="shared" si="299"/>
        <v>-2844.4062721785863</v>
      </c>
      <c r="AJ335">
        <f t="shared" si="284"/>
        <v>18000</v>
      </c>
      <c r="AK335">
        <f t="shared" si="285"/>
        <v>118031.206656825</v>
      </c>
      <c r="AL335">
        <v>1</v>
      </c>
      <c r="AM335">
        <f t="shared" si="286"/>
        <v>109.1931211342125</v>
      </c>
      <c r="AN335">
        <f t="shared" si="300"/>
        <v>1082.3588394836756</v>
      </c>
      <c r="AO335">
        <f t="shared" si="301"/>
        <v>-154.9332136016366</v>
      </c>
      <c r="AQ335">
        <f t="shared" si="287"/>
        <v>6.8301298885800913E-3</v>
      </c>
      <c r="AR335">
        <f t="shared" si="288"/>
        <v>-8.264457165181911</v>
      </c>
      <c r="AT335">
        <f t="shared" si="261"/>
        <v>-23452.138859724138</v>
      </c>
      <c r="AU335">
        <f t="shared" si="262"/>
        <v>-66974.701519655267</v>
      </c>
      <c r="AV335">
        <f t="shared" si="302"/>
        <v>-1.9076173672031296</v>
      </c>
      <c r="AW335">
        <f t="shared" si="303"/>
        <v>10397.780950033284</v>
      </c>
      <c r="AX335">
        <f t="shared" si="304"/>
        <v>-13239.648960588414</v>
      </c>
      <c r="AY335">
        <f t="shared" si="312"/>
        <v>-0.90505130825718116</v>
      </c>
      <c r="BA335">
        <f t="shared" si="289"/>
        <v>4.2152624526784228</v>
      </c>
      <c r="BB335">
        <f t="shared" si="305"/>
        <v>12.496492401049306</v>
      </c>
      <c r="BC335">
        <f t="shared" si="306"/>
        <v>-1.0025660589459484</v>
      </c>
      <c r="BD335">
        <f t="shared" si="290"/>
        <v>-237.44280392630492</v>
      </c>
      <c r="BF335">
        <f t="shared" si="291"/>
        <v>-47.951497826644463</v>
      </c>
      <c r="BG335">
        <f t="shared" si="292"/>
        <v>-212.7656117345806</v>
      </c>
      <c r="BH335">
        <f t="shared" si="307"/>
        <v>-32.765611734580602</v>
      </c>
      <c r="BI335">
        <f t="shared" si="308"/>
        <v>-32.765611734580602</v>
      </c>
      <c r="BJ335">
        <f t="shared" si="293"/>
        <v>0</v>
      </c>
      <c r="BK335">
        <f t="shared" si="309"/>
        <v>0</v>
      </c>
      <c r="BM335">
        <f t="shared" si="310"/>
        <v>-60.447990227693765</v>
      </c>
      <c r="BN335">
        <f t="shared" si="294"/>
        <v>-155.32280780827568</v>
      </c>
      <c r="BQ335" s="56">
        <f t="shared" si="311"/>
        <v>29.398453201334441</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1.100697431568251</v>
      </c>
      <c r="D336">
        <f t="shared" si="265"/>
        <v>0.43108027427356621</v>
      </c>
      <c r="F336">
        <f t="shared" si="266"/>
        <v>5.6664602954886057E-5</v>
      </c>
      <c r="G336">
        <f t="shared" si="267"/>
        <v>2.7116975509169604E-3</v>
      </c>
      <c r="H336">
        <f t="shared" si="268"/>
        <v>-3.1388809524490831</v>
      </c>
      <c r="J336">
        <f t="shared" si="269"/>
        <v>15</v>
      </c>
      <c r="M336">
        <f t="shared" si="270"/>
        <v>2.583776421783836E-3</v>
      </c>
      <c r="N336">
        <f t="shared" si="271"/>
        <v>-1.5707963250000001</v>
      </c>
      <c r="O336">
        <f t="shared" si="272"/>
        <v>195.31914489136278</v>
      </c>
      <c r="P336">
        <f t="shared" si="273"/>
        <v>1.5656764786132085</v>
      </c>
      <c r="Q336">
        <f t="shared" si="274"/>
        <v>110.10008503914692</v>
      </c>
      <c r="R336">
        <f t="shared" si="275"/>
        <v>1.5617135567931424</v>
      </c>
      <c r="S336">
        <f t="shared" si="276"/>
        <v>0.14955104563207597</v>
      </c>
      <c r="T336">
        <f t="shared" si="277"/>
        <v>-1.4206821303588963</v>
      </c>
      <c r="U336">
        <f t="shared" si="278"/>
        <v>0.94439952103788483</v>
      </c>
      <c r="V336">
        <f t="shared" si="279"/>
        <v>-0.3350328135583</v>
      </c>
      <c r="X336">
        <f t="shared" si="296"/>
        <v>-42.683926527016489</v>
      </c>
      <c r="Y336">
        <f t="shared" si="280"/>
        <v>-166.55435710404566</v>
      </c>
      <c r="Z336">
        <f t="shared" si="297"/>
        <v>13.445642895954336</v>
      </c>
      <c r="AC336">
        <v>1</v>
      </c>
      <c r="AD336">
        <f t="shared" si="281"/>
        <v>195.31658496168001</v>
      </c>
      <c r="AE336">
        <f t="shared" si="282"/>
        <v>-7.4859828024123158E-3</v>
      </c>
      <c r="AF336">
        <f t="shared" si="283"/>
        <v>2.1501688415129998E-2</v>
      </c>
      <c r="AG336">
        <f t="shared" si="298"/>
        <v>8087.2941615632153</v>
      </c>
      <c r="AH336">
        <f t="shared" si="299"/>
        <v>-2862.1633717009508</v>
      </c>
      <c r="AJ336">
        <f t="shared" si="284"/>
        <v>18000</v>
      </c>
      <c r="AK336">
        <f t="shared" si="285"/>
        <v>119006.67117465001</v>
      </c>
      <c r="AL336">
        <v>1</v>
      </c>
      <c r="AM336">
        <f t="shared" si="286"/>
        <v>110.09554362292501</v>
      </c>
      <c r="AN336">
        <f t="shared" si="300"/>
        <v>1082.3356762049525</v>
      </c>
      <c r="AO336">
        <f t="shared" si="301"/>
        <v>-153.66347962037142</v>
      </c>
      <c r="AQ336">
        <f t="shared" si="287"/>
        <v>6.7186195118116689E-3</v>
      </c>
      <c r="AR336">
        <f t="shared" si="288"/>
        <v>-8.1967158044102355</v>
      </c>
      <c r="AT336">
        <f t="shared" si="261"/>
        <v>-23406.004291273632</v>
      </c>
      <c r="AU336">
        <f t="shared" si="262"/>
        <v>-66308.481655674928</v>
      </c>
      <c r="AV336">
        <f t="shared" si="302"/>
        <v>-1.9101293165873059</v>
      </c>
      <c r="AW336">
        <f t="shared" si="303"/>
        <v>10399.826541838129</v>
      </c>
      <c r="AX336">
        <f t="shared" si="304"/>
        <v>-13184.591655222339</v>
      </c>
      <c r="AY336">
        <f t="shared" si="312"/>
        <v>-0.90293044685256474</v>
      </c>
      <c r="BA336">
        <f t="shared" si="289"/>
        <v>4.1874660024321253</v>
      </c>
      <c r="BB336">
        <f t="shared" si="305"/>
        <v>12.439025881418326</v>
      </c>
      <c r="BC336">
        <f t="shared" si="306"/>
        <v>-1.0071988697347412</v>
      </c>
      <c r="BD336">
        <f t="shared" si="290"/>
        <v>-237.70824443208875</v>
      </c>
      <c r="BF336">
        <f t="shared" si="291"/>
        <v>-48.139552875261259</v>
      </c>
      <c r="BG336">
        <f t="shared" si="292"/>
        <v>-212.85379523148757</v>
      </c>
      <c r="BH336">
        <f t="shared" si="307"/>
        <v>-32.853795231487567</v>
      </c>
      <c r="BI336">
        <f t="shared" si="308"/>
        <v>-32.853795231487567</v>
      </c>
      <c r="BJ336">
        <f t="shared" si="293"/>
        <v>0</v>
      </c>
      <c r="BK336">
        <f t="shared" si="309"/>
        <v>0</v>
      </c>
      <c r="BM336">
        <f t="shared" si="310"/>
        <v>-60.57857875667959</v>
      </c>
      <c r="BN336">
        <f t="shared" si="294"/>
        <v>-155.14555079939882</v>
      </c>
      <c r="BQ336" s="56">
        <f t="shared" si="311"/>
        <v>29.340986681703463</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1.1022780195058284</v>
      </c>
      <c r="D337">
        <f t="shared" si="265"/>
        <v>0.43418749937587064</v>
      </c>
      <c r="F337">
        <f t="shared" si="266"/>
        <v>5.574692458994545E-5</v>
      </c>
      <c r="G337">
        <f t="shared" si="267"/>
        <v>2.6896488535066709E-3</v>
      </c>
      <c r="H337">
        <f t="shared" si="268"/>
        <v>-3.1389030011464936</v>
      </c>
      <c r="J337">
        <f t="shared" si="269"/>
        <v>15</v>
      </c>
      <c r="M337">
        <f t="shared" si="270"/>
        <v>2.5627701094116098E-3</v>
      </c>
      <c r="N337">
        <f t="shared" si="271"/>
        <v>-1.5707963250000001</v>
      </c>
      <c r="O337">
        <f t="shared" si="272"/>
        <v>196.92007969363581</v>
      </c>
      <c r="P337">
        <f t="shared" si="273"/>
        <v>1.5657181026766211</v>
      </c>
      <c r="Q337">
        <f t="shared" si="274"/>
        <v>111.00247060728077</v>
      </c>
      <c r="R337">
        <f t="shared" si="275"/>
        <v>1.56178739643991</v>
      </c>
      <c r="S337">
        <f t="shared" si="276"/>
        <v>0.14836205342743861</v>
      </c>
      <c r="T337">
        <f t="shared" si="277"/>
        <v>-1.4218845369985709</v>
      </c>
      <c r="U337">
        <f t="shared" si="278"/>
        <v>0.94356033730055733</v>
      </c>
      <c r="V337">
        <f t="shared" si="279"/>
        <v>-0.33757578998008214</v>
      </c>
      <c r="X337">
        <f t="shared" si="296"/>
        <v>-42.819437393263051</v>
      </c>
      <c r="Y337">
        <f t="shared" si="280"/>
        <v>-166.58556857582857</v>
      </c>
      <c r="Z337">
        <f t="shared" si="297"/>
        <v>13.414431424171426</v>
      </c>
      <c r="AC337">
        <v>1</v>
      </c>
      <c r="AD337">
        <f t="shared" si="281"/>
        <v>196.91754057612002</v>
      </c>
      <c r="AE337">
        <f t="shared" si="282"/>
        <v>-7.6092067869991892E-3</v>
      </c>
      <c r="AF337">
        <f t="shared" si="283"/>
        <v>2.1677931762794998E-2</v>
      </c>
      <c r="AG337">
        <f t="shared" si="298"/>
        <v>8072.9279737776942</v>
      </c>
      <c r="AH337">
        <f t="shared" si="299"/>
        <v>-2879.8217012643531</v>
      </c>
      <c r="AJ337">
        <f t="shared" si="284"/>
        <v>18000</v>
      </c>
      <c r="AK337">
        <f t="shared" si="285"/>
        <v>119982.13569247501</v>
      </c>
      <c r="AL337">
        <v>1</v>
      </c>
      <c r="AM337">
        <f t="shared" si="286"/>
        <v>110.99796611163751</v>
      </c>
      <c r="AN337">
        <f t="shared" si="300"/>
        <v>1082.3130755233826</v>
      </c>
      <c r="AO337">
        <f t="shared" si="301"/>
        <v>-152.41438665156667</v>
      </c>
      <c r="AQ337">
        <f t="shared" si="287"/>
        <v>6.6098178268108754E-3</v>
      </c>
      <c r="AR337">
        <f t="shared" si="288"/>
        <v>-8.1300759269773764</v>
      </c>
      <c r="AT337">
        <f t="shared" si="261"/>
        <v>-23359.808504200715</v>
      </c>
      <c r="AU337">
        <f t="shared" si="262"/>
        <v>-65652.552476651326</v>
      </c>
      <c r="AV337">
        <f t="shared" si="302"/>
        <v>-1.912637332942301</v>
      </c>
      <c r="AW337">
        <f t="shared" si="303"/>
        <v>10401.281472089704</v>
      </c>
      <c r="AX337">
        <f t="shared" si="304"/>
        <v>-13130.682799084847</v>
      </c>
      <c r="AY337">
        <f t="shared" si="312"/>
        <v>-0.9008691723430563</v>
      </c>
      <c r="BA337">
        <f t="shared" si="289"/>
        <v>4.1599833830505029</v>
      </c>
      <c r="BB337">
        <f t="shared" si="305"/>
        <v>12.381831917035402</v>
      </c>
      <c r="BC337">
        <f t="shared" si="306"/>
        <v>-1.0117681605992446</v>
      </c>
      <c r="BD337">
        <f t="shared" si="290"/>
        <v>-237.97004551429163</v>
      </c>
      <c r="BF337">
        <f t="shared" si="291"/>
        <v>-48.326101686811768</v>
      </c>
      <c r="BG337">
        <f t="shared" si="292"/>
        <v>-212.93882872643468</v>
      </c>
      <c r="BH337">
        <f t="shared" si="307"/>
        <v>-32.938828726434679</v>
      </c>
      <c r="BI337">
        <f t="shared" si="308"/>
        <v>-32.938828726434679</v>
      </c>
      <c r="BJ337">
        <f t="shared" si="293"/>
        <v>0</v>
      </c>
      <c r="BK337">
        <f t="shared" si="309"/>
        <v>0</v>
      </c>
      <c r="BM337">
        <f t="shared" si="310"/>
        <v>-60.707933603847167</v>
      </c>
      <c r="BN337">
        <f t="shared" si="294"/>
        <v>-154.96878321214308</v>
      </c>
      <c r="BQ337" s="56">
        <f t="shared" si="311"/>
        <v>29.283792717320537</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1.1038692192334418</v>
      </c>
      <c r="D338">
        <f t="shared" si="265"/>
        <v>0.4372857963464164</v>
      </c>
      <c r="F338">
        <f t="shared" si="266"/>
        <v>5.485136000333018E-5</v>
      </c>
      <c r="G338">
        <f t="shared" si="267"/>
        <v>2.6679558370386598E-3</v>
      </c>
      <c r="H338">
        <f t="shared" si="268"/>
        <v>-3.1389246941629616</v>
      </c>
      <c r="J338">
        <f t="shared" si="269"/>
        <v>15</v>
      </c>
      <c r="M338">
        <f t="shared" si="270"/>
        <v>2.5421026085292579E-3</v>
      </c>
      <c r="N338">
        <f t="shared" si="271"/>
        <v>-1.5707963250000001</v>
      </c>
      <c r="O338">
        <f t="shared" si="272"/>
        <v>198.52101483158251</v>
      </c>
      <c r="P338">
        <f t="shared" si="273"/>
        <v>1.5657590554013463</v>
      </c>
      <c r="Q338">
        <f t="shared" si="274"/>
        <v>111.90485677087183</v>
      </c>
      <c r="R338">
        <f t="shared" si="275"/>
        <v>1.5618600452205147</v>
      </c>
      <c r="S338">
        <f t="shared" si="276"/>
        <v>0.14719161025297875</v>
      </c>
      <c r="T338">
        <f t="shared" si="277"/>
        <v>-1.4230679735127691</v>
      </c>
      <c r="U338">
        <f t="shared" si="278"/>
        <v>0.94271656357685829</v>
      </c>
      <c r="V338">
        <f t="shared" si="279"/>
        <v>-0.34011423470712326</v>
      </c>
      <c r="X338">
        <f t="shared" si="296"/>
        <v>-42.953820492450575</v>
      </c>
      <c r="Y338">
        <f t="shared" si="280"/>
        <v>-166.61603135423167</v>
      </c>
      <c r="Z338">
        <f t="shared" si="297"/>
        <v>13.383968645768334</v>
      </c>
      <c r="AC338">
        <v>1</v>
      </c>
      <c r="AD338">
        <f t="shared" si="281"/>
        <v>198.51849619056</v>
      </c>
      <c r="AE338">
        <f t="shared" si="282"/>
        <v>-7.7334366816643229E-3</v>
      </c>
      <c r="AF338">
        <f t="shared" si="283"/>
        <v>2.1854175110460002E-2</v>
      </c>
      <c r="AG338">
        <f t="shared" si="298"/>
        <v>8058.4960852072418</v>
      </c>
      <c r="AH338">
        <f t="shared" si="299"/>
        <v>-2897.3808850869605</v>
      </c>
      <c r="AJ338">
        <f t="shared" si="284"/>
        <v>18000</v>
      </c>
      <c r="AK338">
        <f t="shared" si="285"/>
        <v>120957.60021030001</v>
      </c>
      <c r="AL338">
        <v>1</v>
      </c>
      <c r="AM338">
        <f t="shared" si="286"/>
        <v>111.90038860035001</v>
      </c>
      <c r="AN338">
        <f t="shared" si="300"/>
        <v>1082.2910193664741</v>
      </c>
      <c r="AO338">
        <f t="shared" si="301"/>
        <v>-151.18543547739392</v>
      </c>
      <c r="AQ338">
        <f t="shared" si="287"/>
        <v>6.5036378098089166E-3</v>
      </c>
      <c r="AR338">
        <f t="shared" si="288"/>
        <v>-8.0645108841630559</v>
      </c>
      <c r="AT338">
        <f t="shared" si="261"/>
        <v>-23313.550143519831</v>
      </c>
      <c r="AU338">
        <f t="shared" si="262"/>
        <v>-65006.672905012849</v>
      </c>
      <c r="AV338">
        <f t="shared" si="302"/>
        <v>-1.9151413814574958</v>
      </c>
      <c r="AW338">
        <f t="shared" si="303"/>
        <v>10402.163194308063</v>
      </c>
      <c r="AX338">
        <f t="shared" si="304"/>
        <v>-13077.890834979116</v>
      </c>
      <c r="AY338">
        <f t="shared" si="312"/>
        <v>-0.89886614996649172</v>
      </c>
      <c r="BA338">
        <f t="shared" si="289"/>
        <v>4.1328105558908117</v>
      </c>
      <c r="BB338">
        <f t="shared" si="305"/>
        <v>12.324909961831047</v>
      </c>
      <c r="BC338">
        <f t="shared" si="306"/>
        <v>-1.016275231491004</v>
      </c>
      <c r="BD338">
        <f t="shared" si="290"/>
        <v>-238.22828165465077</v>
      </c>
      <c r="BF338">
        <f t="shared" si="291"/>
        <v>-48.511164386122296</v>
      </c>
      <c r="BG338">
        <f t="shared" si="292"/>
        <v>-213.0207884447905</v>
      </c>
      <c r="BH338">
        <f t="shared" si="307"/>
        <v>-33.020788444790497</v>
      </c>
      <c r="BI338">
        <f t="shared" si="308"/>
        <v>-33.020788444790497</v>
      </c>
      <c r="BJ338">
        <f t="shared" si="293"/>
        <v>0</v>
      </c>
      <c r="BK338">
        <f t="shared" si="309"/>
        <v>0</v>
      </c>
      <c r="BM338">
        <f t="shared" si="310"/>
        <v>-60.836074347953343</v>
      </c>
      <c r="BN338">
        <f t="shared" si="294"/>
        <v>-154.79250679013975</v>
      </c>
      <c r="BQ338" s="56">
        <f t="shared" si="311"/>
        <v>29.226870762116185</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1.1054709849276985</v>
      </c>
      <c r="D339">
        <f t="shared" si="265"/>
        <v>0.44037514438320763</v>
      </c>
      <c r="F339">
        <f t="shared" si="266"/>
        <v>5.3977204332218831E-5</v>
      </c>
      <c r="G339">
        <f t="shared" si="267"/>
        <v>2.6466099633746347E-3</v>
      </c>
      <c r="H339">
        <f t="shared" si="268"/>
        <v>-3.1389460400366254</v>
      </c>
      <c r="J339">
        <f t="shared" si="269"/>
        <v>15</v>
      </c>
      <c r="M339">
        <f t="shared" si="270"/>
        <v>2.5217657876610241E-3</v>
      </c>
      <c r="N339">
        <f t="shared" si="271"/>
        <v>-1.5707963250000001</v>
      </c>
      <c r="O339">
        <f t="shared" si="272"/>
        <v>200.12195029714687</v>
      </c>
      <c r="P339">
        <f t="shared" si="273"/>
        <v>1.5657993528989698</v>
      </c>
      <c r="Q339">
        <f t="shared" si="274"/>
        <v>112.80724351563033</v>
      </c>
      <c r="R339">
        <f t="shared" si="275"/>
        <v>1.5619315317127129</v>
      </c>
      <c r="S339">
        <f t="shared" si="276"/>
        <v>0.14603929026175547</v>
      </c>
      <c r="T339">
        <f t="shared" si="277"/>
        <v>-1.4242328820817556</v>
      </c>
      <c r="U339">
        <f t="shared" si="278"/>
        <v>0.94186824474739217</v>
      </c>
      <c r="V339">
        <f t="shared" si="279"/>
        <v>-0.34264812721587962</v>
      </c>
      <c r="X339">
        <f t="shared" si="296"/>
        <v>-43.087093494884371</v>
      </c>
      <c r="Y339">
        <f t="shared" si="280"/>
        <v>-166.64576871896062</v>
      </c>
      <c r="Z339">
        <f t="shared" si="297"/>
        <v>13.354231281039375</v>
      </c>
      <c r="AC339">
        <v>1</v>
      </c>
      <c r="AD339">
        <f t="shared" si="281"/>
        <v>200.11945180500001</v>
      </c>
      <c r="AE339">
        <f t="shared" si="282"/>
        <v>-7.8586724864077168E-3</v>
      </c>
      <c r="AF339">
        <f t="shared" si="283"/>
        <v>2.2030418458124999E-2</v>
      </c>
      <c r="AG339">
        <f t="shared" si="298"/>
        <v>8043.9994731626202</v>
      </c>
      <c r="AH339">
        <f t="shared" si="299"/>
        <v>-2914.8405629461922</v>
      </c>
      <c r="AJ339">
        <f t="shared" si="284"/>
        <v>18000</v>
      </c>
      <c r="AK339">
        <f t="shared" si="285"/>
        <v>121933.06472812501</v>
      </c>
      <c r="AL339">
        <v>1</v>
      </c>
      <c r="AM339">
        <f t="shared" si="286"/>
        <v>112.8028110890625</v>
      </c>
      <c r="AN339">
        <f t="shared" si="300"/>
        <v>1082.269490381618</v>
      </c>
      <c r="AO339">
        <f t="shared" si="301"/>
        <v>-149.97614284861334</v>
      </c>
      <c r="AQ339">
        <f t="shared" si="287"/>
        <v>6.3999959040026214E-3</v>
      </c>
      <c r="AR339">
        <f t="shared" si="288"/>
        <v>-7.9999948800032765</v>
      </c>
      <c r="AT339">
        <f t="shared" si="261"/>
        <v>-23267.228015915363</v>
      </c>
      <c r="AU339">
        <f t="shared" si="262"/>
        <v>-64370.609567713691</v>
      </c>
      <c r="AV339">
        <f t="shared" si="302"/>
        <v>-1.9176414280773697</v>
      </c>
      <c r="AW339">
        <f t="shared" si="303"/>
        <v>10402.48851608688</v>
      </c>
      <c r="AX339">
        <f t="shared" si="304"/>
        <v>-13026.185226418795</v>
      </c>
      <c r="AY339">
        <f t="shared" si="312"/>
        <v>-0.89692007954169806</v>
      </c>
      <c r="BA339">
        <f t="shared" si="289"/>
        <v>4.1059435036263165</v>
      </c>
      <c r="BB339">
        <f t="shared" si="305"/>
        <v>12.26825938665278</v>
      </c>
      <c r="BC339">
        <f t="shared" si="306"/>
        <v>-1.0207213485356716</v>
      </c>
      <c r="BD339">
        <f t="shared" si="290"/>
        <v>-238.48302539682248</v>
      </c>
      <c r="BF339">
        <f t="shared" si="291"/>
        <v>-48.694760724203903</v>
      </c>
      <c r="BG339">
        <f t="shared" si="292"/>
        <v>-213.09974861127716</v>
      </c>
      <c r="BH339">
        <f t="shared" si="307"/>
        <v>-33.099748611277164</v>
      </c>
      <c r="BI339">
        <f t="shared" si="308"/>
        <v>-33.099748611277164</v>
      </c>
      <c r="BJ339">
        <f t="shared" si="293"/>
        <v>0</v>
      </c>
      <c r="BK339">
        <f t="shared" si="309"/>
        <v>0</v>
      </c>
      <c r="BM339">
        <f t="shared" si="310"/>
        <v>-60.963020110856689</v>
      </c>
      <c r="BN339">
        <f t="shared" si="294"/>
        <v>-154.61672321445468</v>
      </c>
      <c r="BQ339" s="56">
        <f t="shared" si="311"/>
        <v>29.170220186937918</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1.1070832707270004</v>
      </c>
      <c r="D340">
        <f t="shared" si="265"/>
        <v>0.44345552348750228</v>
      </c>
      <c r="F340">
        <f t="shared" si="266"/>
        <v>5.3123780575911694E-5</v>
      </c>
      <c r="G340">
        <f t="shared" si="267"/>
        <v>2.6256029654987316E-3</v>
      </c>
      <c r="H340">
        <f t="shared" si="268"/>
        <v>-3.1389670470345017</v>
      </c>
      <c r="J340">
        <f t="shared" si="269"/>
        <v>15</v>
      </c>
      <c r="M340">
        <f t="shared" si="270"/>
        <v>2.5017517734732381E-3</v>
      </c>
      <c r="N340">
        <f t="shared" si="271"/>
        <v>-1.5707963250000001</v>
      </c>
      <c r="O340">
        <f t="shared" si="272"/>
        <v>201.72288608252876</v>
      </c>
      <c r="P340">
        <f t="shared" si="273"/>
        <v>1.5658390107696194</v>
      </c>
      <c r="Q340">
        <f t="shared" si="274"/>
        <v>113.70963082772001</v>
      </c>
      <c r="R340">
        <f t="shared" si="275"/>
        <v>1.5620018835871501</v>
      </c>
      <c r="S340">
        <f t="shared" si="276"/>
        <v>0.14490468039204998</v>
      </c>
      <c r="T340">
        <f t="shared" si="277"/>
        <v>-1.4253796913489938</v>
      </c>
      <c r="U340">
        <f t="shared" si="278"/>
        <v>0.94101542570682961</v>
      </c>
      <c r="V340">
        <f t="shared" si="279"/>
        <v>-0.3451774472901713</v>
      </c>
      <c r="X340">
        <f t="shared" si="296"/>
        <v>-43.219273672862727</v>
      </c>
      <c r="Y340">
        <f t="shared" si="280"/>
        <v>-166.67480321145106</v>
      </c>
      <c r="Z340">
        <f t="shared" si="297"/>
        <v>13.325196788548936</v>
      </c>
      <c r="AC340">
        <v>1</v>
      </c>
      <c r="AD340">
        <f t="shared" si="281"/>
        <v>201.72040741943999</v>
      </c>
      <c r="AE340">
        <f t="shared" si="282"/>
        <v>-7.9849142012293692E-3</v>
      </c>
      <c r="AF340">
        <f t="shared" si="283"/>
        <v>2.220666180579E-2</v>
      </c>
      <c r="AG340">
        <f t="shared" si="298"/>
        <v>8029.4391135641372</v>
      </c>
      <c r="AH340">
        <f t="shared" si="299"/>
        <v>-2932.2003899220631</v>
      </c>
      <c r="AJ340">
        <f t="shared" si="284"/>
        <v>18000</v>
      </c>
      <c r="AK340">
        <f t="shared" si="285"/>
        <v>122908.52924595001</v>
      </c>
      <c r="AL340">
        <v>1</v>
      </c>
      <c r="AM340">
        <f t="shared" si="286"/>
        <v>113.705233577775</v>
      </c>
      <c r="AN340">
        <f t="shared" si="300"/>
        <v>1082.2484719019494</v>
      </c>
      <c r="AO340">
        <f t="shared" si="301"/>
        <v>-148.78604085119983</v>
      </c>
      <c r="AQ340">
        <f t="shared" si="287"/>
        <v>6.2988118551197689E-3</v>
      </c>
      <c r="AR340">
        <f t="shared" si="288"/>
        <v>-7.9365029374509088</v>
      </c>
      <c r="AT340">
        <f t="shared" si="261"/>
        <v>-23220.841081532672</v>
      </c>
      <c r="AU340">
        <f t="shared" si="262"/>
        <v>-63744.136489462624</v>
      </c>
      <c r="AV340">
        <f t="shared" si="302"/>
        <v>-1.9201374394833295</v>
      </c>
      <c r="AW340">
        <f t="shared" si="303"/>
        <v>10402.273629475265</v>
      </c>
      <c r="AX340">
        <f t="shared" si="304"/>
        <v>-12975.536417300445</v>
      </c>
      <c r="AY340">
        <f t="shared" si="312"/>
        <v>-0.89502969440252467</v>
      </c>
      <c r="BA340">
        <f t="shared" si="289"/>
        <v>4.0793782330677422</v>
      </c>
      <c r="BB340">
        <f t="shared" si="305"/>
        <v>12.211879484713029</v>
      </c>
      <c r="BC340">
        <f t="shared" si="306"/>
        <v>-1.0251077450808048</v>
      </c>
      <c r="BD340">
        <f t="shared" si="290"/>
        <v>-238.73434740641656</v>
      </c>
      <c r="BF340">
        <f t="shared" si="291"/>
        <v>-48.876910087253748</v>
      </c>
      <c r="BG340">
        <f t="shared" si="292"/>
        <v>-213.1757815110131</v>
      </c>
      <c r="BH340">
        <f t="shared" si="307"/>
        <v>-33.175781511013099</v>
      </c>
      <c r="BI340">
        <f t="shared" si="308"/>
        <v>-33.175781511013099</v>
      </c>
      <c r="BJ340">
        <f t="shared" si="293"/>
        <v>0</v>
      </c>
      <c r="BK340">
        <f t="shared" si="309"/>
        <v>0</v>
      </c>
      <c r="BM340">
        <f t="shared" si="310"/>
        <v>-61.088789571966771</v>
      </c>
      <c r="BN340">
        <f t="shared" si="294"/>
        <v>-154.44143410459657</v>
      </c>
      <c r="BQ340" s="56">
        <f t="shared" si="311"/>
        <v>29.113840284998162</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1.1087060307361822</v>
      </c>
      <c r="D341">
        <f t="shared" si="265"/>
        <v>0.44652691445732767</v>
      </c>
      <c r="F341">
        <f t="shared" si="266"/>
        <v>5.2290438284567211E-5</v>
      </c>
      <c r="G341">
        <f t="shared" si="267"/>
        <v>2.6049268368401107E-3</v>
      </c>
      <c r="H341">
        <f t="shared" si="268"/>
        <v>-3.1389877231631602</v>
      </c>
      <c r="J341">
        <f t="shared" si="269"/>
        <v>15</v>
      </c>
      <c r="M341">
        <f t="shared" si="270"/>
        <v>2.4820529406112441E-3</v>
      </c>
      <c r="N341">
        <f t="shared" si="271"/>
        <v>-1.5707963250000001</v>
      </c>
      <c r="O341">
        <f t="shared" si="272"/>
        <v>203.32382218017355</v>
      </c>
      <c r="P341">
        <f t="shared" si="273"/>
        <v>1.5658780441221003</v>
      </c>
      <c r="Q341">
        <f t="shared" si="274"/>
        <v>114.61201869374037</v>
      </c>
      <c r="R341">
        <f t="shared" si="275"/>
        <v>1.5620711276430672</v>
      </c>
      <c r="S341">
        <f t="shared" si="276"/>
        <v>0.14378737989699925</v>
      </c>
      <c r="T341">
        <f t="shared" si="277"/>
        <v>-1.4265088169314049</v>
      </c>
      <c r="U341">
        <f t="shared" si="278"/>
        <v>0.94015815135862069</v>
      </c>
      <c r="V341">
        <f t="shared" si="279"/>
        <v>-0.34770217502072498</v>
      </c>
      <c r="X341">
        <f t="shared" si="296"/>
        <v>-43.350377912516016</v>
      </c>
      <c r="Y341">
        <f t="shared" si="280"/>
        <v>-166.70315666186161</v>
      </c>
      <c r="Z341">
        <f t="shared" si="297"/>
        <v>13.296843338138387</v>
      </c>
      <c r="AC341">
        <v>1</v>
      </c>
      <c r="AD341">
        <f t="shared" si="281"/>
        <v>203.32136303388</v>
      </c>
      <c r="AE341">
        <f t="shared" si="282"/>
        <v>-8.1121618261292827E-3</v>
      </c>
      <c r="AF341">
        <f t="shared" si="283"/>
        <v>2.2382905153455E-2</v>
      </c>
      <c r="AG341">
        <f t="shared" si="298"/>
        <v>8014.815980813597</v>
      </c>
      <c r="AH341">
        <f t="shared" si="299"/>
        <v>-2949.4600361480157</v>
      </c>
      <c r="AJ341">
        <f t="shared" si="284"/>
        <v>18000</v>
      </c>
      <c r="AK341">
        <f t="shared" si="285"/>
        <v>123883.99376377501</v>
      </c>
      <c r="AL341">
        <v>1</v>
      </c>
      <c r="AM341">
        <f t="shared" si="286"/>
        <v>114.60765606648751</v>
      </c>
      <c r="AN341">
        <f t="shared" si="300"/>
        <v>1082.2279479140839</v>
      </c>
      <c r="AO341">
        <f t="shared" si="301"/>
        <v>-147.61467630287618</v>
      </c>
      <c r="AQ341">
        <f t="shared" si="287"/>
        <v>6.2000085560118077E-3</v>
      </c>
      <c r="AR341">
        <f t="shared" si="288"/>
        <v>-7.874010866134995</v>
      </c>
      <c r="AT341">
        <f t="shared" si="261"/>
        <v>-23174.388446204484</v>
      </c>
      <c r="AU341">
        <f t="shared" si="262"/>
        <v>-63127.034800458408</v>
      </c>
      <c r="AV341">
        <f t="shared" si="302"/>
        <v>-1.9226293830763446</v>
      </c>
      <c r="AW341">
        <f t="shared" si="303"/>
        <v>10401.534139684925</v>
      </c>
      <c r="AX341">
        <f t="shared" si="304"/>
        <v>-12925.915793491251</v>
      </c>
      <c r="AY341">
        <f t="shared" si="312"/>
        <v>-0.89319376036968046</v>
      </c>
      <c r="BA341">
        <f t="shared" si="289"/>
        <v>4.0531107777187474</v>
      </c>
      <c r="BB341">
        <f t="shared" si="305"/>
        <v>12.155769476731228</v>
      </c>
      <c r="BC341">
        <f t="shared" si="306"/>
        <v>-1.0294356227066641</v>
      </c>
      <c r="BD341">
        <f t="shared" si="290"/>
        <v>-238.98231652891076</v>
      </c>
      <c r="BF341">
        <f t="shared" si="291"/>
        <v>-49.057631505389232</v>
      </c>
      <c r="BG341">
        <f t="shared" si="292"/>
        <v>-213.2489575484108</v>
      </c>
      <c r="BH341">
        <f t="shared" si="307"/>
        <v>-33.2489575484108</v>
      </c>
      <c r="BI341">
        <f t="shared" si="308"/>
        <v>-33.2489575484108</v>
      </c>
      <c r="BJ341">
        <f t="shared" si="293"/>
        <v>0</v>
      </c>
      <c r="BK341">
        <f t="shared" si="309"/>
        <v>0</v>
      </c>
      <c r="BM341">
        <f t="shared" si="310"/>
        <v>-61.213400982120454</v>
      </c>
      <c r="BN341">
        <f t="shared" si="294"/>
        <v>-154.26664101950004</v>
      </c>
      <c r="BQ341" s="56">
        <f t="shared" si="311"/>
        <v>29.057730277016365</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1.1103392190310932</v>
      </c>
      <c r="D342">
        <f t="shared" si="265"/>
        <v>0.44958929888090515</v>
      </c>
      <c r="F342">
        <f t="shared" si="266"/>
        <v>5.1476552319375768E-5</v>
      </c>
      <c r="G342">
        <f t="shared" si="267"/>
        <v>2.5845738210962424E-3</v>
      </c>
      <c r="H342">
        <f t="shared" si="268"/>
        <v>-3.1390080761789041</v>
      </c>
      <c r="J342">
        <f t="shared" si="269"/>
        <v>15</v>
      </c>
      <c r="M342">
        <f t="shared" si="270"/>
        <v>2.462661902012719E-3</v>
      </c>
      <c r="N342">
        <f t="shared" si="271"/>
        <v>-1.5707963250000001</v>
      </c>
      <c r="O342">
        <f t="shared" si="272"/>
        <v>204.92475858276276</v>
      </c>
      <c r="P342">
        <f t="shared" si="273"/>
        <v>1.5659164675930872</v>
      </c>
      <c r="Q342">
        <f t="shared" si="274"/>
        <v>115.51440710070965</v>
      </c>
      <c r="R342">
        <f t="shared" si="275"/>
        <v>1.5621392898423356</v>
      </c>
      <c r="S342">
        <f t="shared" si="276"/>
        <v>0.14268699989456987</v>
      </c>
      <c r="T342">
        <f t="shared" si="277"/>
        <v>-1.4276206619068927</v>
      </c>
      <c r="U342">
        <f t="shared" si="278"/>
        <v>0.9392964666097593</v>
      </c>
      <c r="V342">
        <f t="shared" si="279"/>
        <v>-0.35022229080467554</v>
      </c>
      <c r="X342">
        <f t="shared" si="296"/>
        <v>-43.480422725208818</v>
      </c>
      <c r="Y342">
        <f t="shared" si="280"/>
        <v>-166.73085021488887</v>
      </c>
      <c r="Z342">
        <f t="shared" si="297"/>
        <v>13.269149785111125</v>
      </c>
      <c r="AC342">
        <v>1</v>
      </c>
      <c r="AD342">
        <f t="shared" si="281"/>
        <v>204.92231864832004</v>
      </c>
      <c r="AE342">
        <f t="shared" si="282"/>
        <v>-8.2404153611074574E-3</v>
      </c>
      <c r="AF342">
        <f t="shared" si="283"/>
        <v>2.2559148501120001E-2</v>
      </c>
      <c r="AG342">
        <f t="shared" si="298"/>
        <v>8000.1310476679882</v>
      </c>
      <c r="AH342">
        <f t="shared" si="299"/>
        <v>-2966.6191865687383</v>
      </c>
      <c r="AJ342">
        <f t="shared" si="284"/>
        <v>18000</v>
      </c>
      <c r="AK342">
        <f t="shared" si="285"/>
        <v>124859.4582816</v>
      </c>
      <c r="AL342">
        <v>1</v>
      </c>
      <c r="AM342">
        <f t="shared" si="286"/>
        <v>115.51007855520001</v>
      </c>
      <c r="AN342">
        <f t="shared" si="300"/>
        <v>1082.2079030276134</v>
      </c>
      <c r="AO342">
        <f t="shared" si="301"/>
        <v>-146.46161017791798</v>
      </c>
      <c r="AQ342">
        <f t="shared" si="287"/>
        <v>6.1035118997119749E-3</v>
      </c>
      <c r="AR342">
        <f t="shared" si="288"/>
        <v>-7.8124952316313285</v>
      </c>
      <c r="AT342">
        <f t="shared" ref="AT342:AT405" si="313">-AR342*AH342+AG342*AQ342</f>
        <v>-23127.869354085582</v>
      </c>
      <c r="AU342">
        <f t="shared" ref="AU342:AU405" si="314">AQ342*AH342+AG342*AR342</f>
        <v>-62519.092457839033</v>
      </c>
      <c r="AV342">
        <f t="shared" si="302"/>
        <v>-1.9251172269603272</v>
      </c>
      <c r="AW342">
        <f t="shared" si="303"/>
        <v>10400.285092227055</v>
      </c>
      <c r="AX342">
        <f t="shared" si="304"/>
        <v>-12877.29564622611</v>
      </c>
      <c r="AY342">
        <f t="shared" si="312"/>
        <v>-0.89141107475888925</v>
      </c>
      <c r="BA342">
        <f t="shared" si="289"/>
        <v>4.0271372000847645</v>
      </c>
      <c r="BB342">
        <f t="shared" si="305"/>
        <v>12.099928515787653</v>
      </c>
      <c r="BC342">
        <f t="shared" si="306"/>
        <v>-1.0337061522014379</v>
      </c>
      <c r="BD342">
        <f t="shared" si="290"/>
        <v>-239.22699984552702</v>
      </c>
      <c r="BF342">
        <f t="shared" si="291"/>
        <v>-49.236943661124485</v>
      </c>
      <c r="BG342">
        <f t="shared" si="292"/>
        <v>-213.31934530401278</v>
      </c>
      <c r="BH342">
        <f t="shared" si="307"/>
        <v>-33.319345304012785</v>
      </c>
      <c r="BI342">
        <f t="shared" si="308"/>
        <v>-33.319345304012785</v>
      </c>
      <c r="BJ342">
        <f t="shared" si="293"/>
        <v>0</v>
      </c>
      <c r="BK342">
        <f t="shared" si="309"/>
        <v>0</v>
      </c>
      <c r="BM342">
        <f t="shared" si="310"/>
        <v>-61.336872176912138</v>
      </c>
      <c r="BN342">
        <f t="shared" si="294"/>
        <v>-154.0923454584858</v>
      </c>
      <c r="BQ342" s="56">
        <f t="shared" si="311"/>
        <v>29.001889316072788</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1.1119827896631251</v>
      </c>
      <c r="D343">
        <f t="shared" si="265"/>
        <v>0.45264265912998847</v>
      </c>
      <c r="F343">
        <f t="shared" si="266"/>
        <v>5.0681521679756974E-5</v>
      </c>
      <c r="G343">
        <f t="shared" si="267"/>
        <v>2.5645364025296889E-3</v>
      </c>
      <c r="H343">
        <f t="shared" si="268"/>
        <v>-3.1390281135974707</v>
      </c>
      <c r="J343">
        <f t="shared" si="269"/>
        <v>15</v>
      </c>
      <c r="M343">
        <f t="shared" si="270"/>
        <v>2.4435714996715349E-3</v>
      </c>
      <c r="N343">
        <f t="shared" si="271"/>
        <v>-1.5707963250000001</v>
      </c>
      <c r="O343">
        <f t="shared" si="272"/>
        <v>206.5256952832049</v>
      </c>
      <c r="P343">
        <f t="shared" si="273"/>
        <v>1.5659542953654217</v>
      </c>
      <c r="Q343">
        <f t="shared" si="274"/>
        <v>116.41679603604855</v>
      </c>
      <c r="R343">
        <f t="shared" si="275"/>
        <v>1.5622063953419076</v>
      </c>
      <c r="S343">
        <f t="shared" si="276"/>
        <v>0.1416031629368682</v>
      </c>
      <c r="T343">
        <f t="shared" si="277"/>
        <v>-1.4287156172803011</v>
      </c>
      <c r="U343">
        <f t="shared" si="278"/>
        <v>0.93843041636559887</v>
      </c>
      <c r="V343">
        <f t="shared" si="279"/>
        <v>-0.35273777534502909</v>
      </c>
      <c r="X343">
        <f t="shared" si="296"/>
        <v>-43.609424258524562</v>
      </c>
      <c r="Y343">
        <f t="shared" si="280"/>
        <v>-166.75790435446396</v>
      </c>
      <c r="Z343">
        <f t="shared" si="297"/>
        <v>13.24209564553604</v>
      </c>
      <c r="AC343">
        <v>1</v>
      </c>
      <c r="AD343">
        <f t="shared" si="281"/>
        <v>206.52327426276</v>
      </c>
      <c r="AE343">
        <f t="shared" si="282"/>
        <v>-8.3696748061638914E-3</v>
      </c>
      <c r="AF343">
        <f t="shared" si="283"/>
        <v>2.2735391848784998E-2</v>
      </c>
      <c r="AG343">
        <f t="shared" si="298"/>
        <v>7985.3852851148513</v>
      </c>
      <c r="AH343">
        <f t="shared" si="299"/>
        <v>-2983.6775407045739</v>
      </c>
      <c r="AJ343">
        <f t="shared" si="284"/>
        <v>18000</v>
      </c>
      <c r="AK343">
        <f t="shared" si="285"/>
        <v>125834.92279942501</v>
      </c>
      <c r="AL343">
        <v>1</v>
      </c>
      <c r="AM343">
        <f t="shared" si="286"/>
        <v>116.41250104391251</v>
      </c>
      <c r="AN343">
        <f t="shared" si="300"/>
        <v>1082.1883224462474</v>
      </c>
      <c r="AO343">
        <f t="shared" si="301"/>
        <v>-145.32641705869804</v>
      </c>
      <c r="AQ343">
        <f t="shared" si="287"/>
        <v>6.0092506404358873E-3</v>
      </c>
      <c r="AR343">
        <f t="shared" si="288"/>
        <v>-7.7519333261622938</v>
      </c>
      <c r="AT343">
        <f t="shared" si="313"/>
        <v>-23081.283180671038</v>
      </c>
      <c r="AU343">
        <f t="shared" si="314"/>
        <v>-61920.103980100139</v>
      </c>
      <c r="AV343">
        <f t="shared" si="302"/>
        <v>-1.9276009399262288</v>
      </c>
      <c r="AW343">
        <f t="shared" si="303"/>
        <v>10398.540998576056</v>
      </c>
      <c r="AX343">
        <f t="shared" si="304"/>
        <v>-12829.649137214928</v>
      </c>
      <c r="AY343">
        <f t="shared" si="312"/>
        <v>-0.88968046542393475</v>
      </c>
      <c r="BA343">
        <f t="shared" si="289"/>
        <v>4.001453593753121</v>
      </c>
      <c r="BB343">
        <f t="shared" si="305"/>
        <v>12.044355691905251</v>
      </c>
      <c r="BC343">
        <f t="shared" si="306"/>
        <v>-1.0379204745022941</v>
      </c>
      <c r="BD343">
        <f t="shared" si="290"/>
        <v>-239.46846272714987</v>
      </c>
      <c r="BF343">
        <f t="shared" si="291"/>
        <v>-49.414864897598356</v>
      </c>
      <c r="BG343">
        <f t="shared" si="292"/>
        <v>-213.38701158934774</v>
      </c>
      <c r="BH343">
        <f t="shared" si="307"/>
        <v>-33.387011589347736</v>
      </c>
      <c r="BI343">
        <f t="shared" si="308"/>
        <v>-33.387011589347736</v>
      </c>
      <c r="BJ343">
        <f t="shared" si="293"/>
        <v>0</v>
      </c>
      <c r="BK343">
        <f t="shared" si="309"/>
        <v>0</v>
      </c>
      <c r="BM343">
        <f t="shared" si="310"/>
        <v>-61.459220589503609</v>
      </c>
      <c r="BN343">
        <f t="shared" si="294"/>
        <v>-153.91854886219789</v>
      </c>
      <c r="BQ343" s="56">
        <f t="shared" si="311"/>
        <v>28.946316492190384</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1.1136366966636848</v>
      </c>
      <c r="D344">
        <f t="shared" si="265"/>
        <v>0.45568697835311944</v>
      </c>
      <c r="F344">
        <f t="shared" si="266"/>
        <v>4.9904768393471364E-5</v>
      </c>
      <c r="G344">
        <f t="shared" si="267"/>
        <v>2.54480729671288E-3</v>
      </c>
      <c r="H344">
        <f t="shared" si="268"/>
        <v>-3.1390478427032873</v>
      </c>
      <c r="J344">
        <f t="shared" si="269"/>
        <v>15</v>
      </c>
      <c r="M344">
        <f t="shared" si="270"/>
        <v>2.4247747958279077E-3</v>
      </c>
      <c r="N344">
        <f t="shared" si="271"/>
        <v>-1.5707963250000001</v>
      </c>
      <c r="O344">
        <f t="shared" si="272"/>
        <v>208.1266322746265</v>
      </c>
      <c r="P344">
        <f t="shared" si="273"/>
        <v>1.565991541185568</v>
      </c>
      <c r="Q344">
        <f t="shared" si="274"/>
        <v>117.31918548756487</v>
      </c>
      <c r="R344">
        <f t="shared" si="275"/>
        <v>1.5622724685247706</v>
      </c>
      <c r="S344">
        <f t="shared" si="276"/>
        <v>0.14053550259783867</v>
      </c>
      <c r="T344">
        <f t="shared" si="277"/>
        <v>-1.4297940624288961</v>
      </c>
      <c r="U344">
        <f t="shared" si="278"/>
        <v>0.93756004552471983</v>
      </c>
      <c r="V344">
        <f t="shared" si="279"/>
        <v>-0.3552486096500867</v>
      </c>
      <c r="X344">
        <f t="shared" si="296"/>
        <v>-43.737398306850466</v>
      </c>
      <c r="Y344">
        <f t="shared" si="280"/>
        <v>-166.78433892738644</v>
      </c>
      <c r="Z344">
        <f t="shared" si="297"/>
        <v>13.215661072613557</v>
      </c>
      <c r="AC344">
        <v>1</v>
      </c>
      <c r="AD344">
        <f t="shared" si="281"/>
        <v>208.12422987720004</v>
      </c>
      <c r="AE344">
        <f t="shared" si="282"/>
        <v>-8.4999401612985848E-3</v>
      </c>
      <c r="AF344">
        <f t="shared" si="283"/>
        <v>2.2911635196449998E-2</v>
      </c>
      <c r="AG344">
        <f t="shared" si="298"/>
        <v>7970.5796622494336</v>
      </c>
      <c r="AH344">
        <f t="shared" si="299"/>
        <v>-3000.6348124221154</v>
      </c>
      <c r="AJ344">
        <f t="shared" si="284"/>
        <v>18000</v>
      </c>
      <c r="AK344">
        <f t="shared" si="285"/>
        <v>126810.38731725</v>
      </c>
      <c r="AL344">
        <v>1</v>
      </c>
      <c r="AM344">
        <f t="shared" si="286"/>
        <v>117.31492353262502</v>
      </c>
      <c r="AN344">
        <f t="shared" si="300"/>
        <v>1082.1691919405014</v>
      </c>
      <c r="AO344">
        <f t="shared" si="301"/>
        <v>-144.20868461253087</v>
      </c>
      <c r="AQ344">
        <f t="shared" si="287"/>
        <v>5.9171562620377151E-3</v>
      </c>
      <c r="AR344">
        <f t="shared" si="288"/>
        <v>-7.6923031406490292</v>
      </c>
      <c r="AT344">
        <f t="shared" si="313"/>
        <v>-23034.629426174899</v>
      </c>
      <c r="AU344">
        <f t="shared" si="314"/>
        <v>-61329.870193785006</v>
      </c>
      <c r="AV344">
        <f t="shared" si="302"/>
        <v>-1.930080491436803</v>
      </c>
      <c r="AW344">
        <f t="shared" si="303"/>
        <v>10396.315860450606</v>
      </c>
      <c r="AX344">
        <f t="shared" si="304"/>
        <v>-12782.950265367199</v>
      </c>
      <c r="AY344">
        <f t="shared" si="312"/>
        <v>-0.88800078983322994</v>
      </c>
      <c r="BA344">
        <f t="shared" si="289"/>
        <v>3.9760560852612312</v>
      </c>
      <c r="BB344">
        <f t="shared" si="305"/>
        <v>11.989050036375119</v>
      </c>
      <c r="BC344">
        <f t="shared" si="306"/>
        <v>-1.0420797016035732</v>
      </c>
      <c r="BD344">
        <f t="shared" si="290"/>
        <v>-239.70676888636189</v>
      </c>
      <c r="BF344">
        <f t="shared" si="291"/>
        <v>-49.591413226562622</v>
      </c>
      <c r="BG344">
        <f t="shared" si="292"/>
        <v>-213.45202149988265</v>
      </c>
      <c r="BH344">
        <f t="shared" si="307"/>
        <v>-33.452021499882648</v>
      </c>
      <c r="BI344">
        <f t="shared" si="308"/>
        <v>-33.452021499882648</v>
      </c>
      <c r="BJ344">
        <f t="shared" si="293"/>
        <v>0</v>
      </c>
      <c r="BK344">
        <f t="shared" si="309"/>
        <v>0</v>
      </c>
      <c r="BM344">
        <f t="shared" si="310"/>
        <v>-61.580463262937748</v>
      </c>
      <c r="BN344">
        <f t="shared" si="294"/>
        <v>-153.74525261352079</v>
      </c>
      <c r="BQ344" s="56">
        <f t="shared" si="311"/>
        <v>28.891010836660254</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1.1153008940486115</v>
      </c>
      <c r="D345">
        <f t="shared" si="265"/>
        <v>0.45872224046880422</v>
      </c>
      <c r="F345">
        <f t="shared" si="266"/>
        <v>4.9145736465818815E-5</v>
      </c>
      <c r="G345">
        <f t="shared" si="267"/>
        <v>2.5253794416969415E-3</v>
      </c>
      <c r="H345">
        <f t="shared" si="268"/>
        <v>-3.1390672705583031</v>
      </c>
      <c r="J345">
        <f t="shared" si="269"/>
        <v>15</v>
      </c>
      <c r="M345">
        <f t="shared" si="270"/>
        <v>2.4062650645620461E-3</v>
      </c>
      <c r="N345">
        <f t="shared" si="271"/>
        <v>-1.5707963250000001</v>
      </c>
      <c r="O345">
        <f t="shared" si="272"/>
        <v>209.72756955036411</v>
      </c>
      <c r="P345">
        <f t="shared" si="273"/>
        <v>1.5660282183802665</v>
      </c>
      <c r="Q345">
        <f t="shared" si="274"/>
        <v>118.2215754434386</v>
      </c>
      <c r="R345">
        <f t="shared" si="275"/>
        <v>1.562337533029484</v>
      </c>
      <c r="S345">
        <f t="shared" si="276"/>
        <v>0.13948366307845264</v>
      </c>
      <c r="T345">
        <f t="shared" si="277"/>
        <v>-1.4308563655284103</v>
      </c>
      <c r="U345">
        <f t="shared" si="278"/>
        <v>0.93668539897385017</v>
      </c>
      <c r="V345">
        <f t="shared" si="279"/>
        <v>-0.3577547750328296</v>
      </c>
      <c r="X345">
        <f t="shared" si="296"/>
        <v>-43.864360321579966</v>
      </c>
      <c r="Y345">
        <f t="shared" si="280"/>
        <v>-166.81017316595066</v>
      </c>
      <c r="Z345">
        <f t="shared" si="297"/>
        <v>13.189826834049342</v>
      </c>
      <c r="AC345">
        <v>1</v>
      </c>
      <c r="AD345">
        <f t="shared" si="281"/>
        <v>209.72518549163999</v>
      </c>
      <c r="AE345">
        <f t="shared" si="282"/>
        <v>-8.6312114265115394E-3</v>
      </c>
      <c r="AF345">
        <f t="shared" si="283"/>
        <v>2.3087878544114999E-2</v>
      </c>
      <c r="AG345">
        <f t="shared" si="298"/>
        <v>7955.715146153545</v>
      </c>
      <c r="AH345">
        <f t="shared" si="299"/>
        <v>-3017.4907297106056</v>
      </c>
      <c r="AJ345">
        <f t="shared" si="284"/>
        <v>18000</v>
      </c>
      <c r="AK345">
        <f t="shared" si="285"/>
        <v>127785.85183507501</v>
      </c>
      <c r="AL345">
        <v>1</v>
      </c>
      <c r="AM345">
        <f t="shared" si="286"/>
        <v>118.21734602133751</v>
      </c>
      <c r="AN345">
        <f t="shared" si="300"/>
        <v>1082.1504978218431</v>
      </c>
      <c r="AO345">
        <f t="shared" si="301"/>
        <v>-143.10801309246605</v>
      </c>
      <c r="AQ345">
        <f t="shared" si="287"/>
        <v>5.8271628534684143E-3</v>
      </c>
      <c r="AR345">
        <f t="shared" si="288"/>
        <v>-7.6335833380436231</v>
      </c>
      <c r="AT345">
        <f t="shared" si="313"/>
        <v>-22987.907709247531</v>
      </c>
      <c r="AU345">
        <f t="shared" si="314"/>
        <v>-60748.197991789842</v>
      </c>
      <c r="AV345">
        <f t="shared" si="302"/>
        <v>-1.9325558516120043</v>
      </c>
      <c r="AW345">
        <f t="shared" si="303"/>
        <v>10393.6231927962</v>
      </c>
      <c r="AX345">
        <f t="shared" si="304"/>
        <v>-12737.17383504656</v>
      </c>
      <c r="AY345">
        <f t="shared" si="312"/>
        <v>-0.88637093417860868</v>
      </c>
      <c r="BA345">
        <f t="shared" si="289"/>
        <v>3.9509408357683653</v>
      </c>
      <c r="BB345">
        <f t="shared" si="305"/>
        <v>11.934010525839962</v>
      </c>
      <c r="BC345">
        <f t="shared" si="306"/>
        <v>-1.0461849174333957</v>
      </c>
      <c r="BD345">
        <f t="shared" si="290"/>
        <v>-239.94198042766976</v>
      </c>
      <c r="BF345">
        <f t="shared" si="291"/>
        <v>-49.766606336138793</v>
      </c>
      <c r="BG345">
        <f t="shared" si="292"/>
        <v>-213.5144384661458</v>
      </c>
      <c r="BH345">
        <f t="shared" si="307"/>
        <v>-33.514438466145805</v>
      </c>
      <c r="BI345">
        <f t="shared" si="308"/>
        <v>-33.514438466145805</v>
      </c>
      <c r="BJ345">
        <f t="shared" si="293"/>
        <v>0</v>
      </c>
      <c r="BK345">
        <f t="shared" si="309"/>
        <v>0</v>
      </c>
      <c r="BM345">
        <f t="shared" si="310"/>
        <v>-61.700616861978759</v>
      </c>
      <c r="BN345">
        <f t="shared" si="294"/>
        <v>-153.57245803847604</v>
      </c>
      <c r="BQ345" s="56">
        <f t="shared" si="311"/>
        <v>28.835971326125097</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1.1169753358225376</v>
      </c>
      <c r="D346">
        <f t="shared" si="265"/>
        <v>0.46174843015861505</v>
      </c>
      <c r="F346">
        <f t="shared" si="266"/>
        <v>4.8403890884355555E-5</v>
      </c>
      <c r="G346">
        <f t="shared" si="267"/>
        <v>2.506245989582065E-3</v>
      </c>
      <c r="H346">
        <f t="shared" si="268"/>
        <v>-3.1390864040104183</v>
      </c>
      <c r="J346">
        <f t="shared" si="269"/>
        <v>15</v>
      </c>
      <c r="M346">
        <f t="shared" si="270"/>
        <v>2.3880357837699089E-3</v>
      </c>
      <c r="N346">
        <f t="shared" si="271"/>
        <v>-1.5707963250000001</v>
      </c>
      <c r="O346">
        <f t="shared" si="272"/>
        <v>211.32850710395616</v>
      </c>
      <c r="P346">
        <f t="shared" si="273"/>
        <v>1.5660643398724325</v>
      </c>
      <c r="Q346">
        <f t="shared" si="274"/>
        <v>119.12396589220786</v>
      </c>
      <c r="R346">
        <f t="shared" si="275"/>
        <v>1.5624016117783721</v>
      </c>
      <c r="S346">
        <f t="shared" si="276"/>
        <v>0.13844729882854101</v>
      </c>
      <c r="T346">
        <f t="shared" si="277"/>
        <v>-1.4319028839606236</v>
      </c>
      <c r="U346">
        <f t="shared" si="278"/>
        <v>0.93580652158283961</v>
      </c>
      <c r="V346">
        <f t="shared" si="279"/>
        <v>-0.36025625311026677</v>
      </c>
      <c r="X346">
        <f t="shared" si="296"/>
        <v>-43.990325420949112</v>
      </c>
      <c r="Y346">
        <f t="shared" si="280"/>
        <v>-166.83542570961259</v>
      </c>
      <c r="Z346">
        <f t="shared" si="297"/>
        <v>13.164574290387407</v>
      </c>
      <c r="AC346">
        <v>1</v>
      </c>
      <c r="AD346">
        <f t="shared" si="281"/>
        <v>211.32614110608003</v>
      </c>
      <c r="AE346">
        <f t="shared" si="282"/>
        <v>-8.763488601802755E-3</v>
      </c>
      <c r="AF346">
        <f t="shared" si="283"/>
        <v>2.3264121891779999E-2</v>
      </c>
      <c r="AG346">
        <f t="shared" si="298"/>
        <v>7940.7927017762486</v>
      </c>
      <c r="AH346">
        <f t="shared" si="299"/>
        <v>-3034.2450344638264</v>
      </c>
      <c r="AJ346">
        <f t="shared" si="284"/>
        <v>18000</v>
      </c>
      <c r="AK346">
        <f t="shared" si="285"/>
        <v>128761.31635290002</v>
      </c>
      <c r="AL346">
        <v>1</v>
      </c>
      <c r="AM346">
        <f t="shared" si="286"/>
        <v>119.11976851005001</v>
      </c>
      <c r="AN346">
        <f t="shared" si="300"/>
        <v>1082.132226918199</v>
      </c>
      <c r="AO346">
        <f t="shared" si="301"/>
        <v>-142.02401486076138</v>
      </c>
      <c r="AQ346">
        <f t="shared" si="287"/>
        <v>5.7392069908132511E-3</v>
      </c>
      <c r="AR346">
        <f t="shared" si="288"/>
        <v>-7.5757532278734914</v>
      </c>
      <c r="AT346">
        <f t="shared" si="313"/>
        <v>-22941.117761011814</v>
      </c>
      <c r="AU346">
        <f t="shared" si="314"/>
        <v>-60174.900102669315</v>
      </c>
      <c r="AV346">
        <f t="shared" si="302"/>
        <v>-1.9350269912149811</v>
      </c>
      <c r="AW346">
        <f t="shared" si="303"/>
        <v>10390.476045547877</v>
      </c>
      <c r="AX346">
        <f t="shared" si="304"/>
        <v>-12692.295425773449</v>
      </c>
      <c r="AY346">
        <f t="shared" si="312"/>
        <v>-0.88478981251507793</v>
      </c>
      <c r="BA346">
        <f t="shared" si="289"/>
        <v>3.9261040425455143</v>
      </c>
      <c r="BB346">
        <f t="shared" si="305"/>
        <v>11.879236086149271</v>
      </c>
      <c r="BC346">
        <f t="shared" si="306"/>
        <v>-1.0502371786999032</v>
      </c>
      <c r="BD346">
        <f t="shared" si="290"/>
        <v>-240.17415789599028</v>
      </c>
      <c r="BF346">
        <f t="shared" si="291"/>
        <v>-49.940461598351639</v>
      </c>
      <c r="BG346">
        <f t="shared" si="292"/>
        <v>-213.574324303091</v>
      </c>
      <c r="BH346">
        <f t="shared" si="307"/>
        <v>-33.574324303091004</v>
      </c>
      <c r="BI346">
        <f t="shared" si="308"/>
        <v>-33.574324303091004</v>
      </c>
      <c r="BJ346">
        <f t="shared" si="293"/>
        <v>0</v>
      </c>
      <c r="BK346">
        <f t="shared" si="309"/>
        <v>0</v>
      </c>
      <c r="BM346">
        <f t="shared" si="310"/>
        <v>-61.819697684500916</v>
      </c>
      <c r="BN346">
        <f t="shared" si="294"/>
        <v>-153.40016640710073</v>
      </c>
      <c r="BQ346" s="56">
        <f t="shared" si="311"/>
        <v>28.781196886434408</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1.1186599759831934</v>
      </c>
      <c r="D347">
        <f t="shared" si="265"/>
        <v>0.46476553286021954</v>
      </c>
      <c r="F347">
        <f t="shared" si="266"/>
        <v>4.7678716675802857E-5</v>
      </c>
      <c r="G347">
        <f t="shared" si="267"/>
        <v>2.4874002984683003E-3</v>
      </c>
      <c r="H347">
        <f t="shared" si="268"/>
        <v>-3.1391052497015317</v>
      </c>
      <c r="J347">
        <f t="shared" si="269"/>
        <v>15</v>
      </c>
      <c r="M347">
        <f t="shared" si="270"/>
        <v>2.3700806275009623E-3</v>
      </c>
      <c r="N347">
        <f t="shared" si="271"/>
        <v>-1.5707963250000001</v>
      </c>
      <c r="O347">
        <f t="shared" si="272"/>
        <v>212.92944492913534</v>
      </c>
      <c r="P347">
        <f t="shared" si="273"/>
        <v>1.5660999181963369</v>
      </c>
      <c r="Q347">
        <f t="shared" si="274"/>
        <v>120.0263568227555</v>
      </c>
      <c r="R347">
        <f t="shared" si="275"/>
        <v>1.5624647270044472</v>
      </c>
      <c r="S347">
        <f t="shared" si="276"/>
        <v>0.13742607418446764</v>
      </c>
      <c r="T347">
        <f t="shared" si="277"/>
        <v>-1.432933964703399</v>
      </c>
      <c r="U347">
        <f t="shared" si="278"/>
        <v>0.93492345819968814</v>
      </c>
      <c r="V347">
        <f t="shared" si="279"/>
        <v>-0.3627530258027451</v>
      </c>
      <c r="X347">
        <f t="shared" si="296"/>
        <v>-44.115308399522213</v>
      </c>
      <c r="Y347">
        <f t="shared" si="280"/>
        <v>-166.86011462574592</v>
      </c>
      <c r="Z347">
        <f t="shared" si="297"/>
        <v>13.139885374254078</v>
      </c>
      <c r="AC347">
        <v>1</v>
      </c>
      <c r="AD347">
        <f t="shared" si="281"/>
        <v>212.92709672051998</v>
      </c>
      <c r="AE347">
        <f t="shared" si="282"/>
        <v>-8.8967716871722301E-3</v>
      </c>
      <c r="AF347">
        <f t="shared" si="283"/>
        <v>2.3440365239444996E-2</v>
      </c>
      <c r="AG347">
        <f t="shared" si="298"/>
        <v>7925.8132918162582</v>
      </c>
      <c r="AH347">
        <f t="shared" si="299"/>
        <v>-3050.8974822671098</v>
      </c>
      <c r="AJ347">
        <f t="shared" si="284"/>
        <v>18000</v>
      </c>
      <c r="AK347">
        <f t="shared" si="285"/>
        <v>129736.78087072501</v>
      </c>
      <c r="AL347">
        <v>1</v>
      </c>
      <c r="AM347">
        <f t="shared" si="286"/>
        <v>120.02219099876251</v>
      </c>
      <c r="AN347">
        <f t="shared" si="300"/>
        <v>1082.1143665507486</v>
      </c>
      <c r="AO347">
        <f t="shared" si="301"/>
        <v>-140.95631393384318</v>
      </c>
      <c r="AQ347">
        <f t="shared" si="287"/>
        <v>5.6532276255143732E-3</v>
      </c>
      <c r="AR347">
        <f t="shared" si="288"/>
        <v>-7.5187927419341163</v>
      </c>
      <c r="AT347">
        <f t="shared" si="313"/>
        <v>-22894.259419399052</v>
      </c>
      <c r="AU347">
        <f t="shared" si="314"/>
        <v>-59609.794870362392</v>
      </c>
      <c r="AV347">
        <f t="shared" si="302"/>
        <v>-1.9374938816386382</v>
      </c>
      <c r="AW347">
        <f t="shared" si="303"/>
        <v>10386.887024246154</v>
      </c>
      <c r="AX347">
        <f t="shared" si="304"/>
        <v>-12648.291363298917</v>
      </c>
      <c r="AY347">
        <f t="shared" si="312"/>
        <v>-0.88325636593034373</v>
      </c>
      <c r="BA347">
        <f t="shared" si="289"/>
        <v>3.9015419402967959</v>
      </c>
      <c r="BB347">
        <f t="shared" si="305"/>
        <v>11.824725595999004</v>
      </c>
      <c r="BC347">
        <f t="shared" si="306"/>
        <v>-1.0542375157082944</v>
      </c>
      <c r="BD347">
        <f t="shared" si="290"/>
        <v>-240.403360323463</v>
      </c>
      <c r="BF347">
        <f t="shared" si="291"/>
        <v>-50.112996076446962</v>
      </c>
      <c r="BG347">
        <f t="shared" si="292"/>
        <v>-213.63173925777079</v>
      </c>
      <c r="BH347">
        <f t="shared" si="307"/>
        <v>-33.631739257770789</v>
      </c>
      <c r="BI347">
        <f t="shared" si="308"/>
        <v>-33.631739257770789</v>
      </c>
      <c r="BJ347">
        <f t="shared" si="293"/>
        <v>0</v>
      </c>
      <c r="BK347">
        <f t="shared" si="309"/>
        <v>0</v>
      </c>
      <c r="BM347">
        <f t="shared" si="310"/>
        <v>-61.937721672445967</v>
      </c>
      <c r="BN347">
        <f t="shared" si="294"/>
        <v>-153.22837893430778</v>
      </c>
      <c r="BQ347" s="56">
        <f t="shared" si="311"/>
        <v>28.726686396284144</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1.1203547685256567</v>
      </c>
      <c r="D348">
        <f t="shared" si="265"/>
        <v>0.467773534760343</v>
      </c>
      <c r="F348">
        <f t="shared" si="266"/>
        <v>4.696971801204237E-5</v>
      </c>
      <c r="G348">
        <f t="shared" si="267"/>
        <v>2.4688359247668611E-3</v>
      </c>
      <c r="H348">
        <f t="shared" si="268"/>
        <v>-3.1391238140752336</v>
      </c>
      <c r="J348">
        <f t="shared" si="269"/>
        <v>15</v>
      </c>
      <c r="M348">
        <f t="shared" si="270"/>
        <v>2.3523934586390152E-3</v>
      </c>
      <c r="N348">
        <f t="shared" si="271"/>
        <v>-1.5707963250000001</v>
      </c>
      <c r="O348">
        <f t="shared" si="272"/>
        <v>214.53038301982156</v>
      </c>
      <c r="P348">
        <f t="shared" si="273"/>
        <v>1.5661349655121066</v>
      </c>
      <c r="Q348">
        <f t="shared" si="274"/>
        <v>120.9287482242962</v>
      </c>
      <c r="R348">
        <f t="shared" si="275"/>
        <v>1.5625269002771265</v>
      </c>
      <c r="S348">
        <f t="shared" si="276"/>
        <v>0.13641966302188577</v>
      </c>
      <c r="T348">
        <f t="shared" si="277"/>
        <v>-1.4339499447040436</v>
      </c>
      <c r="U348">
        <f t="shared" si="278"/>
        <v>0.93403625364562848</v>
      </c>
      <c r="V348">
        <f t="shared" si="279"/>
        <v>-0.36524507533322303</v>
      </c>
      <c r="X348">
        <f t="shared" si="296"/>
        <v>-44.239323737341877</v>
      </c>
      <c r="Y348">
        <f t="shared" si="280"/>
        <v>-166.88425742953223</v>
      </c>
      <c r="Z348">
        <f t="shared" si="297"/>
        <v>13.115742570467773</v>
      </c>
      <c r="AC348">
        <v>1</v>
      </c>
      <c r="AD348">
        <f t="shared" si="281"/>
        <v>214.52805233496002</v>
      </c>
      <c r="AE348">
        <f t="shared" si="282"/>
        <v>-9.0310606826199645E-3</v>
      </c>
      <c r="AF348">
        <f t="shared" si="283"/>
        <v>2.361660858711E-2</v>
      </c>
      <c r="AG348">
        <f t="shared" si="298"/>
        <v>7910.7778766061874</v>
      </c>
      <c r="AH348">
        <f t="shared" si="299"/>
        <v>-3067.4478421892204</v>
      </c>
      <c r="AJ348">
        <f t="shared" si="284"/>
        <v>18000</v>
      </c>
      <c r="AK348">
        <f t="shared" si="285"/>
        <v>130712.24538855001</v>
      </c>
      <c r="AL348">
        <v>1</v>
      </c>
      <c r="AM348">
        <f t="shared" si="286"/>
        <v>120.92461348747501</v>
      </c>
      <c r="AN348">
        <f t="shared" si="300"/>
        <v>1082.0969045119245</v>
      </c>
      <c r="AO348">
        <f t="shared" si="301"/>
        <v>-139.90454554763059</v>
      </c>
      <c r="AQ348">
        <f t="shared" si="287"/>
        <v>5.5691659784105714E-3</v>
      </c>
      <c r="AR348">
        <f t="shared" si="288"/>
        <v>-7.4626824110701655</v>
      </c>
      <c r="AT348">
        <f t="shared" si="313"/>
        <v>-22847.33262376747</v>
      </c>
      <c r="AU348">
        <f t="shared" si="314"/>
        <v>-59052.70604379526</v>
      </c>
      <c r="AV348">
        <f t="shared" si="302"/>
        <v>-1.9399564948927295</v>
      </c>
      <c r="AW348">
        <f t="shared" si="303"/>
        <v>10382.868309574706</v>
      </c>
      <c r="AX348">
        <f t="shared" si="304"/>
        <v>-12605.138691977319</v>
      </c>
      <c r="AY348">
        <f t="shared" si="312"/>
        <v>-0.88176956174294996</v>
      </c>
      <c r="BA348">
        <f t="shared" si="289"/>
        <v>3.8772508023249639</v>
      </c>
      <c r="BB348">
        <f t="shared" si="305"/>
        <v>11.770477890367875</v>
      </c>
      <c r="BC348">
        <f t="shared" si="306"/>
        <v>-1.0581869331497795</v>
      </c>
      <c r="BD348">
        <f t="shared" si="290"/>
        <v>-240.62964527465402</v>
      </c>
      <c r="BF348">
        <f t="shared" si="291"/>
        <v>-50.284226532001199</v>
      </c>
      <c r="BG348">
        <f t="shared" si="292"/>
        <v>-213.68674205538412</v>
      </c>
      <c r="BH348">
        <f t="shared" si="307"/>
        <v>-33.686742055384116</v>
      </c>
      <c r="BI348">
        <f t="shared" si="308"/>
        <v>-33.686742055384116</v>
      </c>
      <c r="BJ348">
        <f t="shared" si="293"/>
        <v>0</v>
      </c>
      <c r="BK348">
        <f t="shared" si="309"/>
        <v>0</v>
      </c>
      <c r="BM348">
        <f t="shared" si="310"/>
        <v>-62.05470442236907</v>
      </c>
      <c r="BN348">
        <f t="shared" si="294"/>
        <v>-153.05709678073009</v>
      </c>
      <c r="BQ348" s="56">
        <f t="shared" si="311"/>
        <v>28.672438690653014</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1.1220596674465431</v>
      </c>
      <c r="D349">
        <f t="shared" si="265"/>
        <v>0.47077242278766529</v>
      </c>
      <c r="F349">
        <f t="shared" si="266"/>
        <v>4.6276417362300091E-5</v>
      </c>
      <c r="G349">
        <f t="shared" si="267"/>
        <v>2.4505466158532747E-3</v>
      </c>
      <c r="H349">
        <f t="shared" si="268"/>
        <v>-3.1391421033841471</v>
      </c>
      <c r="J349">
        <f t="shared" si="269"/>
        <v>15</v>
      </c>
      <c r="M349">
        <f t="shared" si="270"/>
        <v>2.3349683219083556E-3</v>
      </c>
      <c r="N349">
        <f t="shared" si="271"/>
        <v>-1.5707963250000001</v>
      </c>
      <c r="O349">
        <f t="shared" si="272"/>
        <v>216.13132137011476</v>
      </c>
      <c r="P349">
        <f t="shared" si="273"/>
        <v>1.5661694936195822</v>
      </c>
      <c r="Q349">
        <f t="shared" si="274"/>
        <v>121.83114008636414</v>
      </c>
      <c r="R349">
        <f t="shared" si="275"/>
        <v>1.5625881525268057</v>
      </c>
      <c r="S349">
        <f t="shared" si="276"/>
        <v>0.13542774842285873</v>
      </c>
      <c r="T349">
        <f t="shared" si="277"/>
        <v>-1.4349511512368149</v>
      </c>
      <c r="U349">
        <f t="shared" si="278"/>
        <v>0.93314495271026554</v>
      </c>
      <c r="V349">
        <f t="shared" si="279"/>
        <v>-0.36773238422650778</v>
      </c>
      <c r="X349">
        <f t="shared" si="296"/>
        <v>-44.362385608757066</v>
      </c>
      <c r="Y349">
        <f t="shared" si="280"/>
        <v>-166.90787110302631</v>
      </c>
      <c r="Z349">
        <f t="shared" si="297"/>
        <v>13.092128896973691</v>
      </c>
      <c r="AC349">
        <v>1</v>
      </c>
      <c r="AD349">
        <f t="shared" si="281"/>
        <v>216.12900794940003</v>
      </c>
      <c r="AE349">
        <f t="shared" si="282"/>
        <v>-9.1663555881459618E-3</v>
      </c>
      <c r="AF349">
        <f t="shared" si="283"/>
        <v>2.3792851934775001E-2</v>
      </c>
      <c r="AG349">
        <f t="shared" si="298"/>
        <v>7895.687413998573</v>
      </c>
      <c r="AH349">
        <f t="shared" si="299"/>
        <v>-3083.8958965787983</v>
      </c>
      <c r="AJ349">
        <f t="shared" si="284"/>
        <v>18000</v>
      </c>
      <c r="AK349">
        <f t="shared" si="285"/>
        <v>131687.70990637501</v>
      </c>
      <c r="AL349">
        <v>1</v>
      </c>
      <c r="AM349">
        <f t="shared" si="286"/>
        <v>121.82703597618752</v>
      </c>
      <c r="AN349">
        <f t="shared" si="300"/>
        <v>1082.0798290445496</v>
      </c>
      <c r="AO349">
        <f t="shared" si="301"/>
        <v>-138.86835574217082</v>
      </c>
      <c r="AQ349">
        <f t="shared" si="287"/>
        <v>5.4869654392507876E-3</v>
      </c>
      <c r="AR349">
        <f t="shared" si="288"/>
        <v>-7.4074033429885633</v>
      </c>
      <c r="AT349">
        <f t="shared" si="313"/>
        <v>-22800.337409786764</v>
      </c>
      <c r="AU349">
        <f t="shared" si="314"/>
        <v>-58503.462575848527</v>
      </c>
      <c r="AV349">
        <f t="shared" si="302"/>
        <v>-1.9424148035914586</v>
      </c>
      <c r="AW349">
        <f t="shared" si="303"/>
        <v>10378.431675883459</v>
      </c>
      <c r="AX349">
        <f t="shared" si="304"/>
        <v>-12562.815148369929</v>
      </c>
      <c r="AY349">
        <f t="shared" si="312"/>
        <v>-0.88032839272793917</v>
      </c>
      <c r="BA349">
        <f t="shared" si="289"/>
        <v>3.8532269415526796</v>
      </c>
      <c r="BB349">
        <f t="shared" si="305"/>
        <v>11.716491763761617</v>
      </c>
      <c r="BC349">
        <f t="shared" si="306"/>
        <v>-1.0620864108635195</v>
      </c>
      <c r="BD349">
        <f t="shared" si="290"/>
        <v>-240.85306889021194</v>
      </c>
      <c r="BF349">
        <f t="shared" si="291"/>
        <v>-50.454169431829669</v>
      </c>
      <c r="BG349">
        <f t="shared" si="292"/>
        <v>-213.73938994375993</v>
      </c>
      <c r="BH349">
        <f t="shared" si="307"/>
        <v>-33.739389943759932</v>
      </c>
      <c r="BI349">
        <f t="shared" si="308"/>
        <v>-33.739389943759932</v>
      </c>
      <c r="BJ349">
        <f t="shared" si="293"/>
        <v>0</v>
      </c>
      <c r="BK349">
        <f t="shared" si="309"/>
        <v>0</v>
      </c>
      <c r="BM349">
        <f t="shared" si="310"/>
        <v>-62.170661195591286</v>
      </c>
      <c r="BN349">
        <f t="shared" si="294"/>
        <v>-152.88632105354802</v>
      </c>
      <c r="BQ349" s="56">
        <f t="shared" si="311"/>
        <v>28.618452564046756</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1.1237746267481421</v>
      </c>
      <c r="D350">
        <f t="shared" si="265"/>
        <v>0.47376218460565794</v>
      </c>
      <c r="F350">
        <f t="shared" si="266"/>
        <v>4.5598354688811565E-5</v>
      </c>
      <c r="G350">
        <f t="shared" si="267"/>
        <v>2.4325263030447446E-3</v>
      </c>
      <c r="H350">
        <f t="shared" si="268"/>
        <v>-3.1391601236969553</v>
      </c>
      <c r="J350">
        <f t="shared" si="269"/>
        <v>15</v>
      </c>
      <c r="M350">
        <f t="shared" si="270"/>
        <v>2.317799437188441E-3</v>
      </c>
      <c r="N350">
        <f t="shared" si="271"/>
        <v>-1.5707963250000001</v>
      </c>
      <c r="O350">
        <f t="shared" si="272"/>
        <v>217.73225997428838</v>
      </c>
      <c r="P350">
        <f t="shared" si="273"/>
        <v>1.5662035139715618</v>
      </c>
      <c r="Q350">
        <f t="shared" si="274"/>
        <v>122.73353239880133</v>
      </c>
      <c r="R350">
        <f t="shared" si="275"/>
        <v>1.5626485040683507</v>
      </c>
      <c r="S350">
        <f t="shared" si="276"/>
        <v>0.13445002235666542</v>
      </c>
      <c r="T350">
        <f t="shared" si="277"/>
        <v>-1.4359379022453436</v>
      </c>
      <c r="U350">
        <f t="shared" si="278"/>
        <v>0.9322496001467705</v>
      </c>
      <c r="V350">
        <f t="shared" si="279"/>
        <v>-0.37021493530845734</v>
      </c>
      <c r="X350">
        <f t="shared" si="296"/>
        <v>-44.484507890942922</v>
      </c>
      <c r="Y350">
        <f t="shared" si="280"/>
        <v>-166.93097211343849</v>
      </c>
      <c r="Z350">
        <f t="shared" si="297"/>
        <v>13.069027886561514</v>
      </c>
      <c r="AC350">
        <v>1</v>
      </c>
      <c r="AD350">
        <f t="shared" si="281"/>
        <v>217.72996356384002</v>
      </c>
      <c r="AE350">
        <f t="shared" si="282"/>
        <v>-9.3026564037502167E-3</v>
      </c>
      <c r="AF350">
        <f t="shared" si="283"/>
        <v>2.3969095282440001E-2</v>
      </c>
      <c r="AG350">
        <f t="shared" si="298"/>
        <v>7880.5428592537173</v>
      </c>
      <c r="AH350">
        <f t="shared" si="299"/>
        <v>-3100.2414408650989</v>
      </c>
      <c r="AJ350">
        <f t="shared" si="284"/>
        <v>18000</v>
      </c>
      <c r="AK350">
        <f t="shared" si="285"/>
        <v>132663.1744242</v>
      </c>
      <c r="AL350">
        <v>1</v>
      </c>
      <c r="AM350">
        <f t="shared" si="286"/>
        <v>122.72945846490002</v>
      </c>
      <c r="AN350">
        <f t="shared" si="300"/>
        <v>1082.0631288220422</v>
      </c>
      <c r="AO350">
        <f t="shared" si="301"/>
        <v>-137.8474009645891</v>
      </c>
      <c r="AQ350">
        <f t="shared" si="287"/>
        <v>5.4065714713605797E-3</v>
      </c>
      <c r="AR350">
        <f t="shared" si="288"/>
        <v>-7.3529372010503886</v>
      </c>
      <c r="AT350">
        <f t="shared" si="313"/>
        <v>-22753.273904573369</v>
      </c>
      <c r="AU350">
        <f t="shared" si="314"/>
        <v>-57961.898431207163</v>
      </c>
      <c r="AV350">
        <f t="shared" si="302"/>
        <v>-1.9448687809415557</v>
      </c>
      <c r="AW350">
        <f t="shared" si="303"/>
        <v>10373.588508756759</v>
      </c>
      <c r="AX350">
        <f t="shared" si="304"/>
        <v>-12521.29913601551</v>
      </c>
      <c r="AY350">
        <f t="shared" si="312"/>
        <v>-0.87893187636897396</v>
      </c>
      <c r="BA350">
        <f t="shared" si="289"/>
        <v>3.8294667114104053</v>
      </c>
      <c r="BB350">
        <f t="shared" si="305"/>
        <v>11.66276597327589</v>
      </c>
      <c r="BC350">
        <f t="shared" si="306"/>
        <v>-1.0659369045725817</v>
      </c>
      <c r="BD350">
        <f t="shared" si="290"/>
        <v>-241.07368592903498</v>
      </c>
      <c r="BF350">
        <f t="shared" si="291"/>
        <v>-50.622840954700493</v>
      </c>
      <c r="BG350">
        <f t="shared" si="292"/>
        <v>-213.78973873633745</v>
      </c>
      <c r="BH350">
        <f t="shared" si="307"/>
        <v>-33.789738736337455</v>
      </c>
      <c r="BI350">
        <f t="shared" si="308"/>
        <v>-33.789738736337455</v>
      </c>
      <c r="BJ350">
        <f t="shared" si="293"/>
        <v>0</v>
      </c>
      <c r="BK350">
        <f t="shared" si="309"/>
        <v>0</v>
      </c>
      <c r="BM350">
        <f t="shared" si="310"/>
        <v>-62.285606927976389</v>
      </c>
      <c r="BN350">
        <f t="shared" si="294"/>
        <v>-152.7160528073025</v>
      </c>
      <c r="BQ350" s="56">
        <f t="shared" si="311"/>
        <v>28.564726773561027</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1.1254996004424946</v>
      </c>
      <c r="D351">
        <f t="shared" si="265"/>
        <v>0.47674280860536361</v>
      </c>
      <c r="F351">
        <f t="shared" si="266"/>
        <v>4.4935086683438072E-5</v>
      </c>
      <c r="G351">
        <f t="shared" si="267"/>
        <v>2.4147690948851815E-3</v>
      </c>
      <c r="H351">
        <f t="shared" si="268"/>
        <v>-3.1391778809051152</v>
      </c>
      <c r="J351">
        <f t="shared" si="269"/>
        <v>15</v>
      </c>
      <c r="M351">
        <f t="shared" si="270"/>
        <v>2.3008811931213725E-3</v>
      </c>
      <c r="N351">
        <f t="shared" si="271"/>
        <v>-1.5707963250000001</v>
      </c>
      <c r="O351">
        <f t="shared" si="272"/>
        <v>219.33319882678319</v>
      </c>
      <c r="P351">
        <f t="shared" si="273"/>
        <v>1.5662370376864672</v>
      </c>
      <c r="Q351">
        <f t="shared" si="274"/>
        <v>123.63592515174631</v>
      </c>
      <c r="R351">
        <f t="shared" si="275"/>
        <v>1.562707974623557</v>
      </c>
      <c r="S351">
        <f t="shared" si="276"/>
        <v>0.13348618537364657</v>
      </c>
      <c r="T351">
        <f t="shared" si="277"/>
        <v>-1.4369105066707109</v>
      </c>
      <c r="U351">
        <f t="shared" si="278"/>
        <v>0.93135024066713101</v>
      </c>
      <c r="V351">
        <f t="shared" si="279"/>
        <v>-0.37269271170514678</v>
      </c>
      <c r="X351">
        <f t="shared" si="296"/>
        <v>-44.605704172125016</v>
      </c>
      <c r="Y351">
        <f t="shared" si="280"/>
        <v>-166.95357643066967</v>
      </c>
      <c r="Z351">
        <f t="shared" si="297"/>
        <v>13.046423569330329</v>
      </c>
      <c r="AC351">
        <v>1</v>
      </c>
      <c r="AD351">
        <f t="shared" si="281"/>
        <v>219.33091917828003</v>
      </c>
      <c r="AE351">
        <f t="shared" si="282"/>
        <v>-9.439963129432731E-3</v>
      </c>
      <c r="AF351">
        <f t="shared" si="283"/>
        <v>2.4145338630104998E-2</v>
      </c>
      <c r="AG351">
        <f t="shared" si="298"/>
        <v>7865.345164929362</v>
      </c>
      <c r="AH351">
        <f t="shared" si="299"/>
        <v>-3116.4842833628109</v>
      </c>
      <c r="AJ351">
        <f t="shared" si="284"/>
        <v>18000</v>
      </c>
      <c r="AK351">
        <f t="shared" si="285"/>
        <v>133638.63894202502</v>
      </c>
      <c r="AL351">
        <v>1</v>
      </c>
      <c r="AM351">
        <f t="shared" si="286"/>
        <v>123.63188095361252</v>
      </c>
      <c r="AN351">
        <f t="shared" si="300"/>
        <v>1082.0467929296317</v>
      </c>
      <c r="AO351">
        <f t="shared" si="301"/>
        <v>-136.84134768942076</v>
      </c>
      <c r="AQ351">
        <f t="shared" si="287"/>
        <v>5.327931521161745E-3</v>
      </c>
      <c r="AR351">
        <f t="shared" si="288"/>
        <v>-7.2992661839915902</v>
      </c>
      <c r="AT351">
        <f t="shared" si="313"/>
        <v>-22706.142322062387</v>
      </c>
      <c r="AU351">
        <f t="shared" si="314"/>
        <v>-57427.852402639182</v>
      </c>
      <c r="AV351">
        <f t="shared" si="302"/>
        <v>-1.9473184007308069</v>
      </c>
      <c r="AW351">
        <f t="shared" si="303"/>
        <v>10368.349821682286</v>
      </c>
      <c r="AX351">
        <f t="shared" si="304"/>
        <v>-12480.569701307773</v>
      </c>
      <c r="AY351">
        <f t="shared" si="312"/>
        <v>-0.87757905413591331</v>
      </c>
      <c r="BA351">
        <f t="shared" si="289"/>
        <v>3.8059665066010182</v>
      </c>
      <c r="BB351">
        <f t="shared" si="305"/>
        <v>11.609299241487916</v>
      </c>
      <c r="BC351">
        <f t="shared" si="306"/>
        <v>-1.0697393465948934</v>
      </c>
      <c r="BD351">
        <f t="shared" si="290"/>
        <v>-241.29154980900557</v>
      </c>
      <c r="BF351">
        <f t="shared" si="291"/>
        <v>-50.790256997860546</v>
      </c>
      <c r="BG351">
        <f t="shared" si="292"/>
        <v>-213.83784285369907</v>
      </c>
      <c r="BH351">
        <f t="shared" si="307"/>
        <v>-33.837842853699073</v>
      </c>
      <c r="BI351">
        <f t="shared" si="308"/>
        <v>-33.837842853699073</v>
      </c>
      <c r="BJ351">
        <f t="shared" si="293"/>
        <v>0</v>
      </c>
      <c r="BK351">
        <f t="shared" si="309"/>
        <v>0</v>
      </c>
      <c r="BM351">
        <f t="shared" si="310"/>
        <v>-62.399556239348463</v>
      </c>
      <c r="BN351">
        <f t="shared" si="294"/>
        <v>-152.5462930446935</v>
      </c>
      <c r="BQ351" s="56">
        <f t="shared" si="311"/>
        <v>28.511260041773056</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1.1272345425554147</v>
      </c>
      <c r="D352">
        <f t="shared" si="265"/>
        <v>0.47971428389812121</v>
      </c>
      <c r="F352">
        <f t="shared" si="266"/>
        <v>4.4286186042868627E-5</v>
      </c>
      <c r="G352">
        <f t="shared" si="267"/>
        <v>2.397269270722271E-3</v>
      </c>
      <c r="H352">
        <f t="shared" si="268"/>
        <v>-3.1391953807292778</v>
      </c>
      <c r="J352">
        <f t="shared" si="269"/>
        <v>15</v>
      </c>
      <c r="M352">
        <f t="shared" si="270"/>
        <v>2.2842081409973044E-3</v>
      </c>
      <c r="N352">
        <f t="shared" si="271"/>
        <v>-1.5707963250000001</v>
      </c>
      <c r="O352">
        <f t="shared" si="272"/>
        <v>220.93413792220096</v>
      </c>
      <c r="P352">
        <f t="shared" si="273"/>
        <v>1.5662700755604586</v>
      </c>
      <c r="Q352">
        <f t="shared" si="274"/>
        <v>124.53831833562344</v>
      </c>
      <c r="R352">
        <f t="shared" si="275"/>
        <v>1.5627665833426376</v>
      </c>
      <c r="S352">
        <f t="shared" si="276"/>
        <v>0.13253594631148224</v>
      </c>
      <c r="T352">
        <f t="shared" si="277"/>
        <v>-1.4378692647658662</v>
      </c>
      <c r="U352">
        <f t="shared" si="278"/>
        <v>0.9304469189374609</v>
      </c>
      <c r="V352">
        <f t="shared" si="279"/>
        <v>-0.37516569684200107</v>
      </c>
      <c r="X352">
        <f t="shared" si="296"/>
        <v>-44.725987759519924</v>
      </c>
      <c r="Y352">
        <f t="shared" si="280"/>
        <v>-166.97569954413629</v>
      </c>
      <c r="Z352">
        <f t="shared" si="297"/>
        <v>13.02430045586371</v>
      </c>
      <c r="AC352">
        <v>1</v>
      </c>
      <c r="AD352">
        <f t="shared" si="281"/>
        <v>220.93187479272001</v>
      </c>
      <c r="AE352">
        <f t="shared" si="282"/>
        <v>-9.5782757651935047E-3</v>
      </c>
      <c r="AF352">
        <f t="shared" si="283"/>
        <v>2.4321581977769999E-2</v>
      </c>
      <c r="AG352">
        <f t="shared" si="298"/>
        <v>7850.0952807721796</v>
      </c>
      <c r="AH352">
        <f t="shared" si="299"/>
        <v>-3132.6242450806985</v>
      </c>
      <c r="AJ352">
        <f t="shared" si="284"/>
        <v>18000</v>
      </c>
      <c r="AK352">
        <f t="shared" si="285"/>
        <v>134614.10345985001</v>
      </c>
      <c r="AL352">
        <v>1</v>
      </c>
      <c r="AM352">
        <f t="shared" si="286"/>
        <v>124.53430344232501</v>
      </c>
      <c r="AN352">
        <f t="shared" si="300"/>
        <v>1082.0308108465197</v>
      </c>
      <c r="AO352">
        <f t="shared" si="301"/>
        <v>-135.84987205544232</v>
      </c>
      <c r="AQ352">
        <f t="shared" si="287"/>
        <v>5.2509949322647907E-3</v>
      </c>
      <c r="AR352">
        <f t="shared" si="288"/>
        <v>-7.2463730065254115</v>
      </c>
      <c r="AT352">
        <f t="shared" si="313"/>
        <v>-22658.942958602685</v>
      </c>
      <c r="AU352">
        <f t="shared" si="314"/>
        <v>-56901.167935275655</v>
      </c>
      <c r="AV352">
        <f t="shared" si="302"/>
        <v>-1.9497636373170117</v>
      </c>
      <c r="AW352">
        <f t="shared" si="303"/>
        <v>10362.726271872798</v>
      </c>
      <c r="AX352">
        <f t="shared" si="304"/>
        <v>-12440.606510422993</v>
      </c>
      <c r="AY352">
        <f t="shared" si="312"/>
        <v>-0.8762689907868717</v>
      </c>
      <c r="BA352">
        <f t="shared" si="289"/>
        <v>3.7827227637505594</v>
      </c>
      <c r="BB352">
        <f t="shared" si="305"/>
        <v>11.556090259186346</v>
      </c>
      <c r="BC352">
        <f t="shared" si="306"/>
        <v>-1.07349464653014</v>
      </c>
      <c r="BD352">
        <f t="shared" si="290"/>
        <v>-241.50671264634681</v>
      </c>
      <c r="BF352">
        <f t="shared" si="291"/>
        <v>-50.956433183379708</v>
      </c>
      <c r="BG352">
        <f t="shared" si="292"/>
        <v>-213.88375536371123</v>
      </c>
      <c r="BH352">
        <f t="shared" si="307"/>
        <v>-33.883755363711231</v>
      </c>
      <c r="BI352">
        <f t="shared" si="308"/>
        <v>-33.883755363711231</v>
      </c>
      <c r="BJ352">
        <f t="shared" si="293"/>
        <v>0</v>
      </c>
      <c r="BK352">
        <f t="shared" si="309"/>
        <v>0</v>
      </c>
      <c r="BM352">
        <f t="shared" si="310"/>
        <v>-62.512523442566057</v>
      </c>
      <c r="BN352">
        <f t="shared" si="294"/>
        <v>-152.37704271736445</v>
      </c>
      <c r="BQ352" s="56">
        <f t="shared" si="311"/>
        <v>28.458051059471483</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1.1289794071304509</v>
      </c>
      <c r="D353">
        <f t="shared" si="265"/>
        <v>0.48267660030824161</v>
      </c>
      <c r="F353">
        <f t="shared" si="266"/>
        <v>4.3651240780194413E-5</v>
      </c>
      <c r="G353">
        <f t="shared" si="267"/>
        <v>2.3800212745618771E-3</v>
      </c>
      <c r="H353">
        <f t="shared" si="268"/>
        <v>-3.1392126287254385</v>
      </c>
      <c r="J353">
        <f t="shared" si="269"/>
        <v>15</v>
      </c>
      <c r="M353">
        <f t="shared" si="270"/>
        <v>2.2677749889037984E-3</v>
      </c>
      <c r="N353">
        <f t="shared" si="271"/>
        <v>-1.5707963250000001</v>
      </c>
      <c r="O353">
        <f t="shared" si="272"/>
        <v>222.53507725529889</v>
      </c>
      <c r="P353">
        <f t="shared" si="273"/>
        <v>1.5663026380790255</v>
      </c>
      <c r="Q353">
        <f t="shared" si="274"/>
        <v>125.44071194113263</v>
      </c>
      <c r="R353">
        <f t="shared" si="275"/>
        <v>1.5628243488247784</v>
      </c>
      <c r="S353">
        <f t="shared" si="276"/>
        <v>0.13159902201332233</v>
      </c>
      <c r="T353">
        <f t="shared" si="277"/>
        <v>-1.438814468397043</v>
      </c>
      <c r="U353">
        <f t="shared" si="278"/>
        <v>0.92953967957336436</v>
      </c>
      <c r="V353">
        <f t="shared" si="279"/>
        <v>-0.37763387444289337</v>
      </c>
      <c r="X353">
        <f t="shared" si="296"/>
        <v>-44.845371687004139</v>
      </c>
      <c r="Y353">
        <f t="shared" si="280"/>
        <v>-166.99735647891822</v>
      </c>
      <c r="Z353">
        <f t="shared" si="297"/>
        <v>13.002643521081779</v>
      </c>
      <c r="AC353">
        <v>1</v>
      </c>
      <c r="AD353">
        <f t="shared" si="281"/>
        <v>222.53283040716002</v>
      </c>
      <c r="AE353">
        <f t="shared" si="282"/>
        <v>-9.7175943110325413E-3</v>
      </c>
      <c r="AF353">
        <f t="shared" si="283"/>
        <v>2.4497825325434999E-2</v>
      </c>
      <c r="AG353">
        <f t="shared" si="298"/>
        <v>7834.7941536111193</v>
      </c>
      <c r="AH353">
        <f t="shared" si="299"/>
        <v>-3148.6611595338727</v>
      </c>
      <c r="AJ353">
        <f t="shared" si="284"/>
        <v>18000</v>
      </c>
      <c r="AK353">
        <f t="shared" si="285"/>
        <v>135589.567977675</v>
      </c>
      <c r="AL353">
        <v>1</v>
      </c>
      <c r="AM353">
        <f t="shared" si="286"/>
        <v>125.43672593103751</v>
      </c>
      <c r="AN353">
        <f t="shared" si="300"/>
        <v>1082.0151724289394</v>
      </c>
      <c r="AO353">
        <f t="shared" si="301"/>
        <v>-134.87265951817182</v>
      </c>
      <c r="AQ353">
        <f t="shared" si="287"/>
        <v>5.1757128638720232E-3</v>
      </c>
      <c r="AR353">
        <f t="shared" si="288"/>
        <v>-7.1942408807821119</v>
      </c>
      <c r="AT353">
        <f t="shared" si="313"/>
        <v>-22611.676188762762</v>
      </c>
      <c r="AU353">
        <f t="shared" si="314"/>
        <v>-56381.69295848917</v>
      </c>
      <c r="AV353">
        <f t="shared" si="302"/>
        <v>-1.9522044656173472</v>
      </c>
      <c r="AW353">
        <f t="shared" si="303"/>
        <v>10356.728175289421</v>
      </c>
      <c r="AX353">
        <f t="shared" si="304"/>
        <v>-12401.389827244548</v>
      </c>
      <c r="AY353">
        <f t="shared" si="312"/>
        <v>-0.87500077369383511</v>
      </c>
      <c r="BA353">
        <f t="shared" si="289"/>
        <v>3.7597319619538543</v>
      </c>
      <c r="BB353">
        <f t="shared" si="305"/>
        <v>11.503137687948271</v>
      </c>
      <c r="BC353">
        <f t="shared" si="306"/>
        <v>-1.0772036919235122</v>
      </c>
      <c r="BD353">
        <f t="shared" si="290"/>
        <v>-241.7192252936523</v>
      </c>
      <c r="BF353">
        <f t="shared" si="291"/>
        <v>-51.121384864319509</v>
      </c>
      <c r="BG353">
        <f t="shared" si="292"/>
        <v>-213.92752802032675</v>
      </c>
      <c r="BH353">
        <f t="shared" si="307"/>
        <v>-33.927528020326747</v>
      </c>
      <c r="BI353">
        <f t="shared" si="308"/>
        <v>-33.927528020326747</v>
      </c>
      <c r="BJ353">
        <f t="shared" si="293"/>
        <v>0</v>
      </c>
      <c r="BK353">
        <f t="shared" si="309"/>
        <v>0</v>
      </c>
      <c r="BM353">
        <f t="shared" si="310"/>
        <v>-62.624522552267777</v>
      </c>
      <c r="BN353">
        <f t="shared" si="294"/>
        <v>-152.20830272667448</v>
      </c>
      <c r="BQ353" s="56">
        <f t="shared" si="311"/>
        <v>28.40509848823341</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1.1307341482327948</v>
      </c>
      <c r="D354">
        <f t="shared" si="265"/>
        <v>0.48562974836563538</v>
      </c>
      <c r="F354">
        <f t="shared" si="266"/>
        <v>4.3029853570784553E-5</v>
      </c>
      <c r="G354">
        <f t="shared" si="267"/>
        <v>2.3630197091859023E-3</v>
      </c>
      <c r="H354">
        <f t="shared" si="268"/>
        <v>-3.1392296302908145</v>
      </c>
      <c r="J354">
        <f t="shared" si="269"/>
        <v>15</v>
      </c>
      <c r="M354">
        <f t="shared" si="270"/>
        <v>2.2515765961259142E-3</v>
      </c>
      <c r="N354">
        <f t="shared" si="271"/>
        <v>-1.5707963250000001</v>
      </c>
      <c r="O354">
        <f t="shared" si="272"/>
        <v>224.13601682098391</v>
      </c>
      <c r="P354">
        <f t="shared" si="273"/>
        <v>1.5663347354280823</v>
      </c>
      <c r="Q354">
        <f t="shared" si="274"/>
        <v>126.34310595923951</v>
      </c>
      <c r="R354">
        <f t="shared" si="275"/>
        <v>1.5628812891378165</v>
      </c>
      <c r="S354">
        <f t="shared" si="276"/>
        <v>0.13067513705722192</v>
      </c>
      <c r="T354">
        <f t="shared" si="277"/>
        <v>-1.439746401332791</v>
      </c>
      <c r="U354">
        <f t="shared" si="278"/>
        <v>0.92862856713535913</v>
      </c>
      <c r="V354">
        <f t="shared" si="279"/>
        <v>-0.38009722852920996</v>
      </c>
      <c r="X354">
        <f t="shared" si="296"/>
        <v>-44.963868722522051</v>
      </c>
      <c r="Y354">
        <f t="shared" si="280"/>
        <v>-167.01856181126172</v>
      </c>
      <c r="Z354">
        <f t="shared" si="297"/>
        <v>12.981438188738281</v>
      </c>
      <c r="AC354">
        <v>1</v>
      </c>
      <c r="AD354">
        <f t="shared" si="281"/>
        <v>224.1337860216</v>
      </c>
      <c r="AE354">
        <f t="shared" si="282"/>
        <v>-9.8579187669498372E-3</v>
      </c>
      <c r="AF354">
        <f t="shared" si="283"/>
        <v>2.46740686731E-2</v>
      </c>
      <c r="AG354">
        <f t="shared" si="298"/>
        <v>7819.4427272525863</v>
      </c>
      <c r="AH354">
        <f t="shared" si="299"/>
        <v>-3164.5948725594781</v>
      </c>
      <c r="AJ354">
        <f t="shared" si="284"/>
        <v>18000</v>
      </c>
      <c r="AK354">
        <f t="shared" si="285"/>
        <v>136565.0324955</v>
      </c>
      <c r="AL354">
        <v>1</v>
      </c>
      <c r="AM354">
        <f t="shared" si="286"/>
        <v>126.33914841975002</v>
      </c>
      <c r="AN354">
        <f t="shared" si="300"/>
        <v>1081.9998678940574</v>
      </c>
      <c r="AO354">
        <f t="shared" si="301"/>
        <v>-133.90940451725595</v>
      </c>
      <c r="AQ354">
        <f t="shared" si="287"/>
        <v>5.1020382132458096E-3</v>
      </c>
      <c r="AR354">
        <f t="shared" si="288"/>
        <v>-7.1428534985441337</v>
      </c>
      <c r="AT354">
        <f t="shared" si="313"/>
        <v>-22564.342461335567</v>
      </c>
      <c r="AU354">
        <f t="shared" si="314"/>
        <v>-55869.279724990862</v>
      </c>
      <c r="AV354">
        <f t="shared" si="302"/>
        <v>-1.9546408610981123</v>
      </c>
      <c r="AW354">
        <f t="shared" si="303"/>
        <v>10350.365520912092</v>
      </c>
      <c r="AX354">
        <f t="shared" si="304"/>
        <v>-12362.900492234014</v>
      </c>
      <c r="AY354">
        <f t="shared" si="312"/>
        <v>-0.87377351219094157</v>
      </c>
      <c r="BA354">
        <f t="shared" si="289"/>
        <v>3.736990623223154</v>
      </c>
      <c r="BB354">
        <f t="shared" si="305"/>
        <v>11.450440162571818</v>
      </c>
      <c r="BC354">
        <f t="shared" si="306"/>
        <v>-1.0808673489071707</v>
      </c>
      <c r="BD354">
        <f t="shared" si="290"/>
        <v>-241.92913737663943</v>
      </c>
      <c r="BF354">
        <f t="shared" si="291"/>
        <v>-51.285127130731773</v>
      </c>
      <c r="BG354">
        <f t="shared" si="292"/>
        <v>-213.96921130109686</v>
      </c>
      <c r="BH354">
        <f t="shared" si="307"/>
        <v>-33.969211301096863</v>
      </c>
      <c r="BI354">
        <f t="shared" si="308"/>
        <v>-33.969211301096863</v>
      </c>
      <c r="BJ354">
        <f t="shared" si="293"/>
        <v>0</v>
      </c>
      <c r="BK354">
        <f t="shared" si="309"/>
        <v>0</v>
      </c>
      <c r="BM354">
        <f t="shared" si="310"/>
        <v>-62.735567293303596</v>
      </c>
      <c r="BN354">
        <f t="shared" si="294"/>
        <v>-152.04007392445746</v>
      </c>
      <c r="BQ354" s="56">
        <f t="shared" si="311"/>
        <v>28.352400962856954</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1.1324987199531285</v>
      </c>
      <c r="D355">
        <f t="shared" si="265"/>
        <v>0.48857371929839777</v>
      </c>
      <c r="F355">
        <f t="shared" si="266"/>
        <v>4.2421641130523867E-5</v>
      </c>
      <c r="G355">
        <f t="shared" si="267"/>
        <v>2.3462593305205309E-3</v>
      </c>
      <c r="H355">
        <f t="shared" si="268"/>
        <v>-3.1392463906694799</v>
      </c>
      <c r="J355">
        <f t="shared" si="269"/>
        <v>15</v>
      </c>
      <c r="M355">
        <f t="shared" si="270"/>
        <v>2.2356079677845957E-3</v>
      </c>
      <c r="N355">
        <f t="shared" si="271"/>
        <v>-1.5707963250000001</v>
      </c>
      <c r="O355">
        <f t="shared" si="272"/>
        <v>225.73695661430747</v>
      </c>
      <c r="P355">
        <f t="shared" si="273"/>
        <v>1.5663663775045911</v>
      </c>
      <c r="Q355">
        <f t="shared" si="274"/>
        <v>127.24550038116591</v>
      </c>
      <c r="R355">
        <f t="shared" si="275"/>
        <v>1.5629374218370804</v>
      </c>
      <c r="S355">
        <f t="shared" si="276"/>
        <v>0.1297640234963629</v>
      </c>
      <c r="T355">
        <f t="shared" si="277"/>
        <v>-1.4406653395212101</v>
      </c>
      <c r="U355">
        <f t="shared" si="278"/>
        <v>0.92771362612435959</v>
      </c>
      <c r="V355">
        <f t="shared" si="279"/>
        <v>-0.38255574341888332</v>
      </c>
      <c r="X355">
        <f t="shared" si="296"/>
        <v>-45.081491375243516</v>
      </c>
      <c r="Y355">
        <f t="shared" si="280"/>
        <v>-167.03932968346825</v>
      </c>
      <c r="Z355">
        <f t="shared" si="297"/>
        <v>12.960670316531747</v>
      </c>
      <c r="AC355">
        <v>1</v>
      </c>
      <c r="AD355">
        <f t="shared" si="281"/>
        <v>225.73474163604001</v>
      </c>
      <c r="AE355">
        <f t="shared" si="282"/>
        <v>-9.9992491329453943E-3</v>
      </c>
      <c r="AF355">
        <f t="shared" si="283"/>
        <v>2.4850312020765E-2</v>
      </c>
      <c r="AG355">
        <f t="shared" si="298"/>
        <v>7804.041942377492</v>
      </c>
      <c r="AH355">
        <f t="shared" si="299"/>
        <v>-3180.4252421356355</v>
      </c>
      <c r="AJ355">
        <f t="shared" si="284"/>
        <v>18000</v>
      </c>
      <c r="AK355">
        <f t="shared" si="285"/>
        <v>137540.49701332502</v>
      </c>
      <c r="AL355">
        <v>1</v>
      </c>
      <c r="AM355">
        <f t="shared" si="286"/>
        <v>127.24157090846252</v>
      </c>
      <c r="AN355">
        <f t="shared" si="300"/>
        <v>1081.9848878046719</v>
      </c>
      <c r="AO355">
        <f t="shared" si="301"/>
        <v>-132.95981015800356</v>
      </c>
      <c r="AQ355">
        <f t="shared" si="287"/>
        <v>5.0299255420122018E-3</v>
      </c>
      <c r="AR355">
        <f t="shared" si="288"/>
        <v>-7.0921950142372046</v>
      </c>
      <c r="AT355">
        <f t="shared" si="313"/>
        <v>-22516.942295531608</v>
      </c>
      <c r="AU355">
        <f t="shared" si="314"/>
        <v>-55363.784656787553</v>
      </c>
      <c r="AV355">
        <f t="shared" si="302"/>
        <v>-1.9570727997648401</v>
      </c>
      <c r="AW355">
        <f t="shared" si="303"/>
        <v>10343.647984299845</v>
      </c>
      <c r="AX355">
        <f t="shared" si="304"/>
        <v>-12325.119902201524</v>
      </c>
      <c r="AY355">
        <f t="shared" si="312"/>
        <v>-0.87258633694457433</v>
      </c>
      <c r="BA355">
        <f t="shared" si="289"/>
        <v>3.7144953128473568</v>
      </c>
      <c r="BB355">
        <f t="shared" si="305"/>
        <v>11.397996293372239</v>
      </c>
      <c r="BC355">
        <f t="shared" si="306"/>
        <v>-1.0844864628202657</v>
      </c>
      <c r="BD355">
        <f t="shared" si="290"/>
        <v>-242.1364973296738</v>
      </c>
      <c r="BF355">
        <f t="shared" si="291"/>
        <v>-51.447674815493052</v>
      </c>
      <c r="BG355">
        <f t="shared" si="292"/>
        <v>-214.00885444344368</v>
      </c>
      <c r="BH355">
        <f t="shared" si="307"/>
        <v>-34.008854443443681</v>
      </c>
      <c r="BI355">
        <f t="shared" si="308"/>
        <v>-34.008854443443681</v>
      </c>
      <c r="BJ355">
        <f t="shared" si="293"/>
        <v>0</v>
      </c>
      <c r="BK355">
        <f t="shared" si="309"/>
        <v>0</v>
      </c>
      <c r="BM355">
        <f t="shared" si="310"/>
        <v>-62.84567110886529</v>
      </c>
      <c r="BN355">
        <f t="shared" si="294"/>
        <v>-151.87235711376991</v>
      </c>
      <c r="BQ355" s="56">
        <f t="shared" si="311"/>
        <v>28.299957093657376</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1.1342730764114144</v>
      </c>
      <c r="D356">
        <f t="shared" si="265"/>
        <v>0.4915085050253522</v>
      </c>
      <c r="F356">
        <f t="shared" si="266"/>
        <v>4.1826233624595576E-5</v>
      </c>
      <c r="G356">
        <f t="shared" si="267"/>
        <v>2.3297350422424963E-3</v>
      </c>
      <c r="H356">
        <f t="shared" si="268"/>
        <v>-3.1392629149577576</v>
      </c>
      <c r="J356">
        <f t="shared" si="269"/>
        <v>15</v>
      </c>
      <c r="M356">
        <f t="shared" si="270"/>
        <v>2.2198642497016055E-3</v>
      </c>
      <c r="N356">
        <f t="shared" si="271"/>
        <v>-1.5707963250000001</v>
      </c>
      <c r="O356">
        <f t="shared" si="272"/>
        <v>227.33789663046042</v>
      </c>
      <c r="P356">
        <f t="shared" si="273"/>
        <v>1.5663975739267348</v>
      </c>
      <c r="Q356">
        <f t="shared" si="274"/>
        <v>128.14789519838095</v>
      </c>
      <c r="R356">
        <f t="shared" si="275"/>
        <v>1.5629927639834322</v>
      </c>
      <c r="S356">
        <f t="shared" si="276"/>
        <v>0.12886542060956824</v>
      </c>
      <c r="T356">
        <f t="shared" si="277"/>
        <v>-1.4415715513559415</v>
      </c>
      <c r="U356">
        <f t="shared" si="278"/>
        <v>0.92679490097721595</v>
      </c>
      <c r="V356">
        <f t="shared" si="279"/>
        <v>-0.38500940372539183</v>
      </c>
      <c r="X356">
        <f t="shared" si="296"/>
        <v>-45.198251902481204</v>
      </c>
      <c r="Y356">
        <f t="shared" si="280"/>
        <v>-167.05967381819627</v>
      </c>
      <c r="Z356">
        <f t="shared" si="297"/>
        <v>12.940326181803727</v>
      </c>
      <c r="AC356">
        <v>1</v>
      </c>
      <c r="AD356">
        <f t="shared" si="281"/>
        <v>227.33569725048002</v>
      </c>
      <c r="AE356">
        <f t="shared" si="282"/>
        <v>-1.0141585409019211E-2</v>
      </c>
      <c r="AF356">
        <f t="shared" si="283"/>
        <v>2.5026555368430001E-2</v>
      </c>
      <c r="AG356">
        <f t="shared" si="298"/>
        <v>7788.592736440125</v>
      </c>
      <c r="AH356">
        <f t="shared" si="299"/>
        <v>-3196.1521382034343</v>
      </c>
      <c r="AJ356">
        <f t="shared" si="284"/>
        <v>18000</v>
      </c>
      <c r="AK356">
        <f t="shared" si="285"/>
        <v>138515.96153115001</v>
      </c>
      <c r="AL356">
        <v>1</v>
      </c>
      <c r="AM356">
        <f t="shared" si="286"/>
        <v>128.14399339717502</v>
      </c>
      <c r="AN356">
        <f t="shared" si="300"/>
        <v>1081.9702230546604</v>
      </c>
      <c r="AO356">
        <f t="shared" si="301"/>
        <v>-132.02358790637084</v>
      </c>
      <c r="AQ356">
        <f t="shared" si="287"/>
        <v>4.9593310060846033E-3</v>
      </c>
      <c r="AR356">
        <f t="shared" si="288"/>
        <v>-7.0422500286401366</v>
      </c>
      <c r="AT356">
        <f t="shared" si="313"/>
        <v>-22469.476277349779</v>
      </c>
      <c r="AU356">
        <f t="shared" si="314"/>
        <v>-54865.068197660992</v>
      </c>
      <c r="AV356">
        <f t="shared" si="302"/>
        <v>-1.9595002581527536</v>
      </c>
      <c r="AW356">
        <f t="shared" si="303"/>
        <v>10336.584940480905</v>
      </c>
      <c r="AX356">
        <f t="shared" si="304"/>
        <v>-12288.029990930647</v>
      </c>
      <c r="AY356">
        <f t="shared" si="312"/>
        <v>-0.871438399344451</v>
      </c>
      <c r="BA356">
        <f t="shared" si="289"/>
        <v>3.6922426396688768</v>
      </c>
      <c r="BB356">
        <f t="shared" si="305"/>
        <v>11.345804668349022</v>
      </c>
      <c r="BC356">
        <f t="shared" si="306"/>
        <v>-1.0880618588083026</v>
      </c>
      <c r="BD356">
        <f t="shared" si="290"/>
        <v>-242.34135243011039</v>
      </c>
      <c r="BF356">
        <f t="shared" si="291"/>
        <v>-51.609042499979878</v>
      </c>
      <c r="BG356">
        <f t="shared" si="292"/>
        <v>-214.04650547973725</v>
      </c>
      <c r="BH356">
        <f t="shared" si="307"/>
        <v>-34.046505479737249</v>
      </c>
      <c r="BI356">
        <f t="shared" si="308"/>
        <v>-34.046505479737249</v>
      </c>
      <c r="BJ356">
        <f t="shared" si="293"/>
        <v>0</v>
      </c>
      <c r="BK356">
        <f t="shared" si="309"/>
        <v>0</v>
      </c>
      <c r="BM356">
        <f t="shared" si="310"/>
        <v>-62.954847168328897</v>
      </c>
      <c r="BN356">
        <f t="shared" si="294"/>
        <v>-151.70515304962689</v>
      </c>
      <c r="BQ356" s="56">
        <f t="shared" si="311"/>
        <v>28.247765468634157</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1.1360571717606316</v>
      </c>
      <c r="D357">
        <f t="shared" si="265"/>
        <v>0.49443409814855721</v>
      </c>
      <c r="F357">
        <f t="shared" si="266"/>
        <v>4.1243274105105846E-5</v>
      </c>
      <c r="G357">
        <f t="shared" si="267"/>
        <v>2.3134418906117279E-3</v>
      </c>
      <c r="H357">
        <f t="shared" si="268"/>
        <v>-3.1392792081093885</v>
      </c>
      <c r="J357">
        <f t="shared" si="269"/>
        <v>15</v>
      </c>
      <c r="M357">
        <f t="shared" si="270"/>
        <v>2.2043407234799161E-3</v>
      </c>
      <c r="N357">
        <f t="shared" si="271"/>
        <v>-1.5707963250000001</v>
      </c>
      <c r="O357">
        <f t="shared" si="272"/>
        <v>228.93883686476809</v>
      </c>
      <c r="P357">
        <f t="shared" si="273"/>
        <v>1.5664283340436658</v>
      </c>
      <c r="Q357">
        <f t="shared" si="274"/>
        <v>129.05029040259242</v>
      </c>
      <c r="R357">
        <f t="shared" si="275"/>
        <v>1.5630473321605562</v>
      </c>
      <c r="S357">
        <f t="shared" si="276"/>
        <v>0.1279790746616421</v>
      </c>
      <c r="T357">
        <f t="shared" si="277"/>
        <v>-1.4424652979314392</v>
      </c>
      <c r="U357">
        <f t="shared" si="278"/>
        <v>0.9258724360623154</v>
      </c>
      <c r="V357">
        <f t="shared" si="279"/>
        <v>-0.38745819435672918</v>
      </c>
      <c r="X357">
        <f t="shared" si="296"/>
        <v>-45.314162316377242</v>
      </c>
      <c r="Y357">
        <f t="shared" si="280"/>
        <v>-167.07960753220502</v>
      </c>
      <c r="Z357">
        <f t="shared" si="297"/>
        <v>12.920392467794983</v>
      </c>
      <c r="AC357">
        <v>1</v>
      </c>
      <c r="AD357">
        <f t="shared" si="281"/>
        <v>228.93665286492001</v>
      </c>
      <c r="AE357">
        <f t="shared" si="282"/>
        <v>-1.0284927595171287E-2</v>
      </c>
      <c r="AF357">
        <f t="shared" si="283"/>
        <v>2.5202798716095001E-2</v>
      </c>
      <c r="AG357">
        <f t="shared" si="298"/>
        <v>7773.0960435689312</v>
      </c>
      <c r="AH357">
        <f t="shared" si="299"/>
        <v>-3211.7754424918426</v>
      </c>
      <c r="AJ357">
        <f t="shared" si="284"/>
        <v>18000</v>
      </c>
      <c r="AK357">
        <f t="shared" si="285"/>
        <v>139491.426048975</v>
      </c>
      <c r="AL357">
        <v>1</v>
      </c>
      <c r="AM357">
        <f t="shared" si="286"/>
        <v>129.04641588588751</v>
      </c>
      <c r="AN357">
        <f t="shared" si="300"/>
        <v>1081.9558648551417</v>
      </c>
      <c r="AO357">
        <f t="shared" si="301"/>
        <v>-131.10045729673777</v>
      </c>
      <c r="AQ357">
        <f t="shared" si="287"/>
        <v>4.8902122890056784E-3</v>
      </c>
      <c r="AR357">
        <f t="shared" si="288"/>
        <v>-6.9930035732781199</v>
      </c>
      <c r="AT357">
        <f t="shared" si="313"/>
        <v>-22421.945056116489</v>
      </c>
      <c r="AU357">
        <f t="shared" si="314"/>
        <v>-54372.994671849956</v>
      </c>
      <c r="AV357">
        <f t="shared" si="302"/>
        <v>-1.9619232133175468</v>
      </c>
      <c r="AW357">
        <f t="shared" si="303"/>
        <v>10329.185476210187</v>
      </c>
      <c r="AX357">
        <f t="shared" si="304"/>
        <v>-12251.613210615644</v>
      </c>
      <c r="AY357">
        <f t="shared" si="312"/>
        <v>-0.87032887091491717</v>
      </c>
      <c r="BA357">
        <f t="shared" si="289"/>
        <v>3.6702292562846845</v>
      </c>
      <c r="BB357">
        <f t="shared" si="305"/>
        <v>11.293863855231008</v>
      </c>
      <c r="BC357">
        <f t="shared" si="306"/>
        <v>-1.0915943424026295</v>
      </c>
      <c r="BD357">
        <f t="shared" si="290"/>
        <v>-242.5437488314958</v>
      </c>
      <c r="BF357">
        <f t="shared" si="291"/>
        <v>-51.769244519590231</v>
      </c>
      <c r="BG357">
        <f t="shared" si="292"/>
        <v>-214.08221127122349</v>
      </c>
      <c r="BH357">
        <f t="shared" si="307"/>
        <v>-34.082211271223485</v>
      </c>
      <c r="BI357">
        <f t="shared" si="308"/>
        <v>-34.082211271223485</v>
      </c>
      <c r="BJ357">
        <f t="shared" si="293"/>
        <v>0</v>
      </c>
      <c r="BK357">
        <f t="shared" si="309"/>
        <v>0</v>
      </c>
      <c r="BM357">
        <f t="shared" si="310"/>
        <v>-63.063108374821233</v>
      </c>
      <c r="BN357">
        <f t="shared" si="294"/>
        <v>-151.53846243972768</v>
      </c>
      <c r="BQ357" s="56">
        <f t="shared" si="311"/>
        <v>28.195824655516141</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1.1378509601904485</v>
      </c>
      <c r="D358">
        <f t="shared" si="265"/>
        <v>0.49735049194577913</v>
      </c>
      <c r="F358">
        <f t="shared" si="266"/>
        <v>4.067241797595353E-5</v>
      </c>
      <c r="G358">
        <f t="shared" si="267"/>
        <v>2.2973750595193594E-3</v>
      </c>
      <c r="H358">
        <f t="shared" si="268"/>
        <v>-3.1392952749404808</v>
      </c>
      <c r="J358">
        <f t="shared" si="269"/>
        <v>15</v>
      </c>
      <c r="M358">
        <f t="shared" si="270"/>
        <v>2.1890328017890835E-3</v>
      </c>
      <c r="N358">
        <f t="shared" si="271"/>
        <v>-1.5707963250000001</v>
      </c>
      <c r="O358">
        <f t="shared" si="272"/>
        <v>230.53977731268566</v>
      </c>
      <c r="P358">
        <f t="shared" si="273"/>
        <v>1.566458666944845</v>
      </c>
      <c r="Q358">
        <f t="shared" si="274"/>
        <v>129.95268598573833</v>
      </c>
      <c r="R358">
        <f t="shared" si="275"/>
        <v>1.5631011424915251</v>
      </c>
      <c r="S358">
        <f t="shared" si="276"/>
        <v>0.12710473867309163</v>
      </c>
      <c r="T358">
        <f t="shared" si="277"/>
        <v>-1.4433468332880213</v>
      </c>
      <c r="U358">
        <f t="shared" si="278"/>
        <v>0.92494627567524001</v>
      </c>
      <c r="V358">
        <f t="shared" si="279"/>
        <v>-0.38990210051434188</v>
      </c>
      <c r="X358">
        <f t="shared" si="296"/>
        <v>-45.429234390368194</v>
      </c>
      <c r="Y358">
        <f t="shared" si="280"/>
        <v>-167.09914374956438</v>
      </c>
      <c r="Z358">
        <f t="shared" si="297"/>
        <v>12.900856250435623</v>
      </c>
      <c r="AC358">
        <v>1</v>
      </c>
      <c r="AD358">
        <f t="shared" si="281"/>
        <v>230.53760847936002</v>
      </c>
      <c r="AE358">
        <f t="shared" si="282"/>
        <v>-1.0429275691401625E-2</v>
      </c>
      <c r="AF358">
        <f t="shared" si="283"/>
        <v>2.5379042063760002E-2</v>
      </c>
      <c r="AG358">
        <f t="shared" si="298"/>
        <v>7757.5527944691221</v>
      </c>
      <c r="AH358">
        <f t="shared" si="299"/>
        <v>-3227.2950483453719</v>
      </c>
      <c r="AJ358">
        <f t="shared" si="284"/>
        <v>18000</v>
      </c>
      <c r="AK358">
        <f t="shared" si="285"/>
        <v>140466.89056680002</v>
      </c>
      <c r="AL358">
        <v>1</v>
      </c>
      <c r="AM358">
        <f t="shared" si="286"/>
        <v>129.9488383746</v>
      </c>
      <c r="AN358">
        <f t="shared" si="300"/>
        <v>1081.9418047213048</v>
      </c>
      <c r="AO358">
        <f t="shared" si="301"/>
        <v>-130.1901456518562</v>
      </c>
      <c r="AQ358">
        <f t="shared" si="287"/>
        <v>4.822528538518259E-3</v>
      </c>
      <c r="AR358">
        <f t="shared" si="288"/>
        <v>-6.944441095466293</v>
      </c>
      <c r="AT358">
        <f t="shared" si="313"/>
        <v>-22374.349341184086</v>
      </c>
      <c r="AU358">
        <f t="shared" si="314"/>
        <v>-53887.432148633619</v>
      </c>
      <c r="AV358">
        <f t="shared" si="302"/>
        <v>-1.9643416428264779</v>
      </c>
      <c r="AW358">
        <f t="shared" si="303"/>
        <v>10321.458401629236</v>
      </c>
      <c r="AX358">
        <f t="shared" si="304"/>
        <v>-12215.852514071328</v>
      </c>
      <c r="AY358">
        <f t="shared" si="312"/>
        <v>-0.86925694274570142</v>
      </c>
      <c r="BA358">
        <f t="shared" si="289"/>
        <v>3.6484518591776425</v>
      </c>
      <c r="BB358">
        <f t="shared" si="305"/>
        <v>11.242172403406244</v>
      </c>
      <c r="BC358">
        <f t="shared" si="306"/>
        <v>-1.0950847000807764</v>
      </c>
      <c r="BD358">
        <f t="shared" si="290"/>
        <v>-242.74373159567321</v>
      </c>
      <c r="BF358">
        <f t="shared" si="291"/>
        <v>-51.928294969116003</v>
      </c>
      <c r="BG358">
        <f t="shared" si="292"/>
        <v>-214.11601754084381</v>
      </c>
      <c r="BH358">
        <f t="shared" si="307"/>
        <v>-34.116017540843814</v>
      </c>
      <c r="BI358">
        <f t="shared" si="308"/>
        <v>-34.116017540843814</v>
      </c>
      <c r="BJ358">
        <f t="shared" si="293"/>
        <v>0</v>
      </c>
      <c r="BK358">
        <f t="shared" si="309"/>
        <v>0</v>
      </c>
      <c r="BM358">
        <f t="shared" si="310"/>
        <v>-63.170467372522239</v>
      </c>
      <c r="BN358">
        <f t="shared" si="294"/>
        <v>-151.3722859451706</v>
      </c>
      <c r="BQ358" s="56">
        <f t="shared" si="311"/>
        <v>28.144133203691378</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1.1396543959308436</v>
      </c>
      <c r="D359">
        <f t="shared" si="265"/>
        <v>0.50025768036293405</v>
      </c>
      <c r="F359">
        <f t="shared" si="266"/>
        <v>4.0113332483446638E-5</v>
      </c>
      <c r="G359">
        <f t="shared" si="267"/>
        <v>2.28152986574071E-3</v>
      </c>
      <c r="H359">
        <f t="shared" si="268"/>
        <v>-3.1393111201342596</v>
      </c>
      <c r="J359">
        <f t="shared" si="269"/>
        <v>15</v>
      </c>
      <c r="M359">
        <f t="shared" si="270"/>
        <v>2.1739360238457101E-3</v>
      </c>
      <c r="N359">
        <f t="shared" si="271"/>
        <v>-1.5707963250000001</v>
      </c>
      <c r="O359">
        <f t="shared" si="272"/>
        <v>232.14071796979371</v>
      </c>
      <c r="P359">
        <f t="shared" si="273"/>
        <v>1.5664885814689986</v>
      </c>
      <c r="Q359">
        <f t="shared" si="274"/>
        <v>130.85508193997916</v>
      </c>
      <c r="R359">
        <f t="shared" si="275"/>
        <v>1.5631542106546803</v>
      </c>
      <c r="S359">
        <f t="shared" si="276"/>
        <v>0.12624217219880976</v>
      </c>
      <c r="T359">
        <f t="shared" si="277"/>
        <v>-1.4442164046471722</v>
      </c>
      <c r="U359">
        <f t="shared" si="278"/>
        <v>0.9240164640344869</v>
      </c>
      <c r="V359">
        <f t="shared" si="279"/>
        <v>-0.39234110769203712</v>
      </c>
      <c r="X359">
        <f t="shared" si="296"/>
        <v>-45.543479665437232</v>
      </c>
      <c r="Y359">
        <f t="shared" si="280"/>
        <v>-167.11829501435648</v>
      </c>
      <c r="Z359">
        <f t="shared" si="297"/>
        <v>12.881704985643523</v>
      </c>
      <c r="AC359">
        <v>1</v>
      </c>
      <c r="AD359">
        <f t="shared" si="281"/>
        <v>232.1385640938</v>
      </c>
      <c r="AE359">
        <f t="shared" si="282"/>
        <v>-1.0574629697710222E-2</v>
      </c>
      <c r="AF359">
        <f t="shared" si="283"/>
        <v>2.5555285411424999E-2</v>
      </c>
      <c r="AG359">
        <f t="shared" si="298"/>
        <v>7741.9639163271686</v>
      </c>
      <c r="AH359">
        <f t="shared" si="299"/>
        <v>-3242.7108605543585</v>
      </c>
      <c r="AJ359">
        <f t="shared" si="284"/>
        <v>18000</v>
      </c>
      <c r="AK359">
        <f t="shared" si="285"/>
        <v>141442.35508462501</v>
      </c>
      <c r="AL359">
        <v>1</v>
      </c>
      <c r="AM359">
        <f t="shared" si="286"/>
        <v>130.85126086331249</v>
      </c>
      <c r="AN359">
        <f t="shared" si="300"/>
        <v>1081.9280344598699</v>
      </c>
      <c r="AO359">
        <f t="shared" si="301"/>
        <v>-129.29238781438099</v>
      </c>
      <c r="AQ359">
        <f t="shared" si="287"/>
        <v>4.7562403061877263E-3</v>
      </c>
      <c r="AR359">
        <f t="shared" si="288"/>
        <v>-6.8965484439722022</v>
      </c>
      <c r="AT359">
        <f t="shared" si="313"/>
        <v>-22326.689898780038</v>
      </c>
      <c r="AU359">
        <f t="shared" si="314"/>
        <v>-53408.252312531353</v>
      </c>
      <c r="AV359">
        <f t="shared" si="302"/>
        <v>-1.9667555247497568</v>
      </c>
      <c r="AW359">
        <f t="shared" si="303"/>
        <v>10313.412261361647</v>
      </c>
      <c r="AX359">
        <f t="shared" si="304"/>
        <v>-12180.731337677862</v>
      </c>
      <c r="AY359">
        <f t="shared" si="312"/>
        <v>-0.86822182494139988</v>
      </c>
      <c r="BA359">
        <f t="shared" si="289"/>
        <v>3.6269071887837989</v>
      </c>
      <c r="BB359">
        <f t="shared" si="305"/>
        <v>11.190728845742813</v>
      </c>
      <c r="BC359">
        <f t="shared" si="306"/>
        <v>-1.0985336998083568</v>
      </c>
      <c r="BD359">
        <f t="shared" si="290"/>
        <v>-242.94134472383115</v>
      </c>
      <c r="BF359">
        <f t="shared" si="291"/>
        <v>-52.086207707971241</v>
      </c>
      <c r="BG359">
        <f t="shared" si="292"/>
        <v>-214.14796890498926</v>
      </c>
      <c r="BH359">
        <f t="shared" si="307"/>
        <v>-34.147968904989256</v>
      </c>
      <c r="BI359">
        <f t="shared" si="308"/>
        <v>-34.147968904989256</v>
      </c>
      <c r="BJ359">
        <f t="shared" si="293"/>
        <v>0</v>
      </c>
      <c r="BK359">
        <f t="shared" si="309"/>
        <v>0</v>
      </c>
      <c r="BM359">
        <f t="shared" si="310"/>
        <v>-63.276936553714052</v>
      </c>
      <c r="BN359">
        <f t="shared" si="294"/>
        <v>-151.20662418115811</v>
      </c>
      <c r="BQ359" s="56">
        <f t="shared" si="311"/>
        <v>28.092689646027949</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1.1414674332556654</v>
      </c>
      <c r="D360">
        <f t="shared" si="265"/>
        <v>0.50315565800650119</v>
      </c>
      <c r="F360">
        <f t="shared" si="266"/>
        <v>3.9565696231259817E-5</v>
      </c>
      <c r="G360">
        <f t="shared" si="267"/>
        <v>2.2659017543833933E-3</v>
      </c>
      <c r="H360">
        <f t="shared" si="268"/>
        <v>-3.1393267482456166</v>
      </c>
      <c r="J360">
        <f t="shared" si="269"/>
        <v>15</v>
      </c>
      <c r="M360">
        <f t="shared" si="270"/>
        <v>2.159046051079644E-3</v>
      </c>
      <c r="N360">
        <f t="shared" si="271"/>
        <v>-1.5707963250000001</v>
      </c>
      <c r="O360">
        <f t="shared" si="272"/>
        <v>233.74165883179387</v>
      </c>
      <c r="P360">
        <f t="shared" si="273"/>
        <v>1.5665180862127024</v>
      </c>
      <c r="Q360">
        <f t="shared" si="274"/>
        <v>131.75747825769008</v>
      </c>
      <c r="R360">
        <f t="shared" si="275"/>
        <v>1.5632065518988623</v>
      </c>
      <c r="S360">
        <f t="shared" si="276"/>
        <v>0.12539114111531857</v>
      </c>
      <c r="T360">
        <f t="shared" si="277"/>
        <v>-1.4450742526375413</v>
      </c>
      <c r="U360">
        <f t="shared" si="278"/>
        <v>0.92308304527724616</v>
      </c>
      <c r="V360">
        <f t="shared" si="279"/>
        <v>-0.39477520167486041</v>
      </c>
      <c r="X360">
        <f t="shared" si="296"/>
        <v>-45.656909456161728</v>
      </c>
      <c r="Y360">
        <f t="shared" si="280"/>
        <v>-167.13707350289081</v>
      </c>
      <c r="Z360">
        <f t="shared" si="297"/>
        <v>12.862926497109186</v>
      </c>
      <c r="AC360">
        <v>1</v>
      </c>
      <c r="AD360">
        <f t="shared" si="281"/>
        <v>233.73951970824001</v>
      </c>
      <c r="AE360">
        <f t="shared" si="282"/>
        <v>-1.0720989614097079E-2</v>
      </c>
      <c r="AF360">
        <f t="shared" si="283"/>
        <v>2.5731528759089999E-2</v>
      </c>
      <c r="AG360">
        <f t="shared" ref="AG360:AG423" si="315">AC360*AE360/(AE360^2+AF360^2)+AD360*AF360/(AE360^2+AF360^2)</f>
        <v>7726.3303327171543</v>
      </c>
      <c r="AH360">
        <f t="shared" ref="AH360:AH423" si="316">AD360*AE360/(AE360^2+AF360^2)-AC360*AF360/(AE360^2+AF360^2)</f>
        <v>-3258.0227951877287</v>
      </c>
      <c r="AJ360">
        <f t="shared" si="284"/>
        <v>18000</v>
      </c>
      <c r="AK360">
        <f t="shared" si="285"/>
        <v>142417.81960245001</v>
      </c>
      <c r="AL360">
        <v>1</v>
      </c>
      <c r="AM360">
        <f t="shared" si="286"/>
        <v>131.75368335202501</v>
      </c>
      <c r="AN360">
        <f t="shared" ref="AN360:AN423" si="317">AJ360*AL360/(AL360^2+AM360^2)+AK360*AM360/(AL360^2+AM360^2)</f>
        <v>1081.9145461571532</v>
      </c>
      <c r="AO360">
        <f t="shared" ref="AO360:AO423" si="318">AK360*AL360/(AL360^2+AM360^2)-AJ360*AM360/(AL360^2+AM360^2)</f>
        <v>-128.40692588942957</v>
      </c>
      <c r="AQ360">
        <f t="shared" si="287"/>
        <v>4.691309489909228E-3</v>
      </c>
      <c r="AR360">
        <f t="shared" si="288"/>
        <v>-6.849311855267473</v>
      </c>
      <c r="AT360">
        <f t="shared" si="313"/>
        <v>-22278.967548998931</v>
      </c>
      <c r="AU360">
        <f t="shared" si="314"/>
        <v>-52935.330338849686</v>
      </c>
      <c r="AV360">
        <f t="shared" si="302"/>
        <v>-1.9691648376522095</v>
      </c>
      <c r="AW360">
        <f t="shared" si="303"/>
        <v>10305.055345074945</v>
      </c>
      <c r="AX360">
        <f t="shared" si="304"/>
        <v>-12146.233585025122</v>
      </c>
      <c r="AY360">
        <f t="shared" si="312"/>
        <v>-0.86722274608900529</v>
      </c>
      <c r="BA360">
        <f t="shared" si="289"/>
        <v>3.6055920295008868</v>
      </c>
      <c r="BB360">
        <f t="shared" si="305"/>
        <v>11.13953170030652</v>
      </c>
      <c r="BC360">
        <f t="shared" si="306"/>
        <v>-1.1019420915632043</v>
      </c>
      <c r="BD360">
        <f t="shared" si="290"/>
        <v>-243.13663118653426</v>
      </c>
      <c r="BF360">
        <f t="shared" si="291"/>
        <v>-52.242996365280796</v>
      </c>
      <c r="BG360">
        <f t="shared" si="292"/>
        <v>-214.17810890422649</v>
      </c>
      <c r="BH360">
        <f t="shared" si="307"/>
        <v>-34.178108904226491</v>
      </c>
      <c r="BI360">
        <f t="shared" si="308"/>
        <v>-34.178108904226491</v>
      </c>
      <c r="BJ360">
        <f t="shared" si="293"/>
        <v>0</v>
      </c>
      <c r="BK360">
        <f t="shared" si="309"/>
        <v>0</v>
      </c>
      <c r="BM360">
        <f t="shared" si="310"/>
        <v>-63.382528065587316</v>
      </c>
      <c r="BN360">
        <f t="shared" si="294"/>
        <v>-151.04147771769226</v>
      </c>
      <c r="BQ360" s="56">
        <f t="shared" si="311"/>
        <v>28.041492500591655</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1.1432900264861354</v>
      </c>
      <c r="D361">
        <f t="shared" si="265"/>
        <v>0.50604442013591211</v>
      </c>
      <c r="F361">
        <f t="shared" si="266"/>
        <v>3.9029198718412231E-5</v>
      </c>
      <c r="G361">
        <f t="shared" si="267"/>
        <v>2.2504862945212775E-3</v>
      </c>
      <c r="H361">
        <f t="shared" si="268"/>
        <v>-3.139342163705479</v>
      </c>
      <c r="J361">
        <f t="shared" si="269"/>
        <v>15</v>
      </c>
      <c r="M361">
        <f t="shared" si="270"/>
        <v>2.1443586629770611E-3</v>
      </c>
      <c r="N361">
        <f t="shared" si="271"/>
        <v>-1.5707963250000001</v>
      </c>
      <c r="O361">
        <f t="shared" si="272"/>
        <v>235.34259989450479</v>
      </c>
      <c r="P361">
        <f t="shared" si="273"/>
        <v>1.5665471895386194</v>
      </c>
      <c r="Q361">
        <f t="shared" si="274"/>
        <v>132.65987493145374</v>
      </c>
      <c r="R361">
        <f t="shared" si="275"/>
        <v>1.5632581810580162</v>
      </c>
      <c r="S361">
        <f t="shared" si="276"/>
        <v>0.1245514174161938</v>
      </c>
      <c r="T361">
        <f t="shared" si="277"/>
        <v>-1.4459206115120635</v>
      </c>
      <c r="U361">
        <f t="shared" si="278"/>
        <v>0.92214606345524219</v>
      </c>
      <c r="V361">
        <f t="shared" si="279"/>
        <v>-0.39720436853794433</v>
      </c>
      <c r="X361">
        <f t="shared" si="296"/>
        <v>-45.769534856564292</v>
      </c>
      <c r="Y361">
        <f t="shared" si="280"/>
        <v>-167.1554910354559</v>
      </c>
      <c r="Z361">
        <f t="shared" si="297"/>
        <v>12.844508964544104</v>
      </c>
      <c r="AC361">
        <v>1</v>
      </c>
      <c r="AD361">
        <f t="shared" si="281"/>
        <v>235.34047532267999</v>
      </c>
      <c r="AE361">
        <f t="shared" si="282"/>
        <v>-1.0868355440562198E-2</v>
      </c>
      <c r="AF361">
        <f t="shared" si="283"/>
        <v>2.5907772106755E-2</v>
      </c>
      <c r="AG361">
        <f t="shared" si="315"/>
        <v>7710.6529635090119</v>
      </c>
      <c r="AH361">
        <f t="shared" si="316"/>
        <v>-3273.2307794281364</v>
      </c>
      <c r="AJ361">
        <f t="shared" si="284"/>
        <v>18000</v>
      </c>
      <c r="AK361">
        <f t="shared" si="285"/>
        <v>143393.284120275</v>
      </c>
      <c r="AL361">
        <v>1</v>
      </c>
      <c r="AM361">
        <f t="shared" si="286"/>
        <v>132.6561058407375</v>
      </c>
      <c r="AN361">
        <f t="shared" si="317"/>
        <v>1081.9013321676948</v>
      </c>
      <c r="AO361">
        <f t="shared" si="318"/>
        <v>-127.53350899764548</v>
      </c>
      <c r="AQ361">
        <f t="shared" si="287"/>
        <v>4.627699279143283E-3</v>
      </c>
      <c r="AR361">
        <f t="shared" si="288"/>
        <v>-6.8027179403406262</v>
      </c>
      <c r="AT361">
        <f t="shared" si="313"/>
        <v>-22231.183162929963</v>
      </c>
      <c r="AU361">
        <f t="shared" si="314"/>
        <v>-52468.544774321803</v>
      </c>
      <c r="AV361">
        <f t="shared" si="302"/>
        <v>-1.9715695605852113</v>
      </c>
      <c r="AW361">
        <f t="shared" si="303"/>
        <v>10296.395697537942</v>
      </c>
      <c r="AX361">
        <f t="shared" si="304"/>
        <v>-12112.343611222961</v>
      </c>
      <c r="AY361">
        <f t="shared" si="312"/>
        <v>-0.86625895274281028</v>
      </c>
      <c r="BA361">
        <f t="shared" si="289"/>
        <v>3.5845032096429712</v>
      </c>
      <c r="BB361">
        <f t="shared" si="305"/>
        <v>11.088579471981102</v>
      </c>
      <c r="BC361">
        <f t="shared" si="306"/>
        <v>-1.1053106078424011</v>
      </c>
      <c r="BD361">
        <f t="shared" si="290"/>
        <v>-243.32963295277386</v>
      </c>
      <c r="BF361">
        <f t="shared" si="291"/>
        <v>-52.398674344833708</v>
      </c>
      <c r="BG361">
        <f t="shared" si="292"/>
        <v>-214.20648003303489</v>
      </c>
      <c r="BH361">
        <f t="shared" si="307"/>
        <v>-34.206480033034893</v>
      </c>
      <c r="BI361">
        <f t="shared" si="308"/>
        <v>-34.206480033034893</v>
      </c>
      <c r="BJ361">
        <f t="shared" si="293"/>
        <v>0</v>
      </c>
      <c r="BK361">
        <f t="shared" si="309"/>
        <v>0</v>
      </c>
      <c r="BM361">
        <f t="shared" si="310"/>
        <v>-63.487253816814814</v>
      </c>
      <c r="BN361">
        <f t="shared" si="294"/>
        <v>-150.87684708026103</v>
      </c>
      <c r="BQ361" s="56">
        <f t="shared" si="311"/>
        <v>27.990540272266241</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1.1451221299942942</v>
      </c>
      <c r="D362">
        <f t="shared" si="265"/>
        <v>0.50892396265591755</v>
      </c>
      <c r="F362">
        <f t="shared" si="266"/>
        <v>3.8503539899025776E-5</v>
      </c>
      <c r="G362">
        <f t="shared" si="267"/>
        <v>2.2352791750054873E-3</v>
      </c>
      <c r="H362">
        <f t="shared" si="268"/>
        <v>-3.1393573708249947</v>
      </c>
      <c r="J362">
        <f t="shared" si="269"/>
        <v>15</v>
      </c>
      <c r="M362">
        <f t="shared" si="270"/>
        <v>2.1298697530920808E-3</v>
      </c>
      <c r="N362">
        <f t="shared" si="271"/>
        <v>-1.5707963250000001</v>
      </c>
      <c r="O362">
        <f t="shared" si="272"/>
        <v>236.94354115385804</v>
      </c>
      <c r="P362">
        <f t="shared" si="273"/>
        <v>1.5665758995834014</v>
      </c>
      <c r="Q362">
        <f t="shared" si="274"/>
        <v>133.56227195405333</v>
      </c>
      <c r="R362">
        <f t="shared" si="275"/>
        <v>1.5633091125652081</v>
      </c>
      <c r="S362">
        <f t="shared" si="276"/>
        <v>0.12372277901530905</v>
      </c>
      <c r="T362">
        <f t="shared" si="277"/>
        <v>-1.4467557093566028</v>
      </c>
      <c r="U362">
        <f t="shared" si="278"/>
        <v>0.92120556253063235</v>
      </c>
      <c r="V362">
        <f t="shared" si="279"/>
        <v>-0.39962859464532829</v>
      </c>
      <c r="X362">
        <f t="shared" si="296"/>
        <v>-45.881366745774798</v>
      </c>
      <c r="Y362">
        <f t="shared" si="280"/>
        <v>-167.17355908762764</v>
      </c>
      <c r="Z362">
        <f t="shared" si="297"/>
        <v>12.826440912372362</v>
      </c>
      <c r="AC362">
        <v>1</v>
      </c>
      <c r="AD362">
        <f t="shared" si="281"/>
        <v>236.94143093712</v>
      </c>
      <c r="AE362">
        <f t="shared" si="282"/>
        <v>-1.1016727177105574E-2</v>
      </c>
      <c r="AF362">
        <f t="shared" si="283"/>
        <v>2.608401545442E-2</v>
      </c>
      <c r="AG362">
        <f t="shared" si="315"/>
        <v>7694.9327247786277</v>
      </c>
      <c r="AH362">
        <f t="shared" si="316"/>
        <v>-3288.3347514093471</v>
      </c>
      <c r="AJ362">
        <f t="shared" si="284"/>
        <v>18000</v>
      </c>
      <c r="AK362">
        <f t="shared" si="285"/>
        <v>144368.74863810002</v>
      </c>
      <c r="AL362">
        <v>1</v>
      </c>
      <c r="AM362">
        <f t="shared" si="286"/>
        <v>133.55852832945001</v>
      </c>
      <c r="AN362">
        <f t="shared" si="317"/>
        <v>1081.8883851034216</v>
      </c>
      <c r="AO362">
        <f t="shared" si="318"/>
        <v>-126.671893038268</v>
      </c>
      <c r="AQ362">
        <f t="shared" si="287"/>
        <v>4.5653741027327872E-3</v>
      </c>
      <c r="AR362">
        <f t="shared" si="288"/>
        <v>-6.7567536720445256</v>
      </c>
      <c r="AT362">
        <f t="shared" si="313"/>
        <v>-22183.337659912751</v>
      </c>
      <c r="AU362">
        <f t="shared" si="314"/>
        <v>-52007.777422598781</v>
      </c>
      <c r="AV362">
        <f t="shared" si="302"/>
        <v>-1.9739696730788683</v>
      </c>
      <c r="AW362">
        <f t="shared" si="303"/>
        <v>10287.44112820091</v>
      </c>
      <c r="AX362">
        <f t="shared" si="304"/>
        <v>-12079.046207845669</v>
      </c>
      <c r="AY362">
        <f t="shared" si="312"/>
        <v>-0.86532970892604899</v>
      </c>
      <c r="BA362">
        <f t="shared" si="289"/>
        <v>3.5636376013457829</v>
      </c>
      <c r="BB362">
        <f t="shared" si="305"/>
        <v>11.037870653996203</v>
      </c>
      <c r="BC362">
        <f t="shared" si="306"/>
        <v>-1.1086399641528193</v>
      </c>
      <c r="BD362">
        <f t="shared" si="290"/>
        <v>-243.52039101807406</v>
      </c>
      <c r="BF362">
        <f t="shared" si="291"/>
        <v>-52.553254829905583</v>
      </c>
      <c r="BG362">
        <f t="shared" si="292"/>
        <v>-214.23312376858956</v>
      </c>
      <c r="BH362">
        <f t="shared" si="307"/>
        <v>-34.233123768589564</v>
      </c>
      <c r="BI362">
        <f t="shared" si="308"/>
        <v>-34.233123768589564</v>
      </c>
      <c r="BJ362">
        <f t="shared" si="293"/>
        <v>0</v>
      </c>
      <c r="BK362">
        <f t="shared" si="309"/>
        <v>0</v>
      </c>
      <c r="BM362">
        <f t="shared" si="310"/>
        <v>-63.591125483901791</v>
      </c>
      <c r="BN362">
        <f t="shared" si="294"/>
        <v>-150.71273275051553</v>
      </c>
      <c r="BQ362" s="56">
        <f t="shared" si="311"/>
        <v>27.93983145428134</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1.1469636982063909</v>
      </c>
      <c r="D363">
        <f t="shared" si="265"/>
        <v>0.51179428210893541</v>
      </c>
      <c r="F363">
        <f t="shared" si="266"/>
        <v>3.7988429762698013E-5</v>
      </c>
      <c r="G363">
        <f t="shared" si="267"/>
        <v>2.2202762004441337E-3</v>
      </c>
      <c r="H363">
        <f t="shared" si="268"/>
        <v>-3.139372373799556</v>
      </c>
      <c r="J363">
        <f t="shared" si="269"/>
        <v>15</v>
      </c>
      <c r="M363">
        <f t="shared" si="270"/>
        <v>2.11557532521898E-3</v>
      </c>
      <c r="N363">
        <f t="shared" si="271"/>
        <v>-1.5707963250000001</v>
      </c>
      <c r="O363">
        <f t="shared" si="272"/>
        <v>238.54448260589444</v>
      </c>
      <c r="P363">
        <f t="shared" si="273"/>
        <v>1.5666042242652729</v>
      </c>
      <c r="Q363">
        <f t="shared" si="274"/>
        <v>134.46466931846564</v>
      </c>
      <c r="R363">
        <f t="shared" si="275"/>
        <v>1.5633593604660754</v>
      </c>
      <c r="S363">
        <f t="shared" si="276"/>
        <v>0.12290500955755682</v>
      </c>
      <c r="T363">
        <f t="shared" si="277"/>
        <v>-1.4475797682904992</v>
      </c>
      <c r="U363">
        <f t="shared" si="278"/>
        <v>0.92026158637196931</v>
      </c>
      <c r="V363">
        <f t="shared" si="279"/>
        <v>-0.40204786664875086</v>
      </c>
      <c r="X363">
        <f t="shared" si="296"/>
        <v>-45.992415793510716</v>
      </c>
      <c r="Y363">
        <f t="shared" si="280"/>
        <v>-167.19128880115443</v>
      </c>
      <c r="Z363">
        <f t="shared" si="297"/>
        <v>12.808711198845572</v>
      </c>
      <c r="AC363">
        <v>1</v>
      </c>
      <c r="AD363">
        <f t="shared" si="281"/>
        <v>238.54238655156004</v>
      </c>
      <c r="AE363">
        <f t="shared" si="282"/>
        <v>-1.1166104823727213E-2</v>
      </c>
      <c r="AF363">
        <f t="shared" si="283"/>
        <v>2.6260258802084997E-2</v>
      </c>
      <c r="AG363">
        <f t="shared" si="315"/>
        <v>7679.1705287198056</v>
      </c>
      <c r="AH363">
        <f t="shared" si="316"/>
        <v>-3303.3346600557734</v>
      </c>
      <c r="AJ363">
        <f t="shared" si="284"/>
        <v>18000</v>
      </c>
      <c r="AK363">
        <f t="shared" si="285"/>
        <v>145344.21315592501</v>
      </c>
      <c r="AL363">
        <v>1</v>
      </c>
      <c r="AM363">
        <f t="shared" si="286"/>
        <v>134.4609508181625</v>
      </c>
      <c r="AN363">
        <f t="shared" si="317"/>
        <v>1081.8756978233205</v>
      </c>
      <c r="AO363">
        <f t="shared" si="318"/>
        <v>-125.82184046173975</v>
      </c>
      <c r="AQ363">
        <f t="shared" si="287"/>
        <v>4.50429957916329E-3</v>
      </c>
      <c r="AR363">
        <f t="shared" si="288"/>
        <v>-6.7114063729533022</v>
      </c>
      <c r="AT363">
        <f t="shared" si="313"/>
        <v>-22135.432004915008</v>
      </c>
      <c r="AU363">
        <f t="shared" si="314"/>
        <v>-51552.913234364409</v>
      </c>
      <c r="AV363">
        <f t="shared" si="302"/>
        <v>-1.976365155134441</v>
      </c>
      <c r="AW363">
        <f t="shared" si="303"/>
        <v>10278.199220324206</v>
      </c>
      <c r="AX363">
        <f t="shared" si="304"/>
        <v>-12046.326588480704</v>
      </c>
      <c r="AY363">
        <f t="shared" si="312"/>
        <v>-0.86443429564866603</v>
      </c>
      <c r="BA363">
        <f t="shared" si="289"/>
        <v>3.5429921204269559</v>
      </c>
      <c r="BB363">
        <f t="shared" si="305"/>
        <v>10.987403729368044</v>
      </c>
      <c r="BC363">
        <f t="shared" si="306"/>
        <v>-1.1119308594857751</v>
      </c>
      <c r="BD363">
        <f t="shared" si="290"/>
        <v>-243.70894543168717</v>
      </c>
      <c r="BF363">
        <f t="shared" si="291"/>
        <v>-52.706750787954128</v>
      </c>
      <c r="BG363">
        <f t="shared" si="292"/>
        <v>-214.25808059862604</v>
      </c>
      <c r="BH363">
        <f t="shared" si="307"/>
        <v>-34.258080598626037</v>
      </c>
      <c r="BI363">
        <f t="shared" si="308"/>
        <v>-34.258080598626037</v>
      </c>
      <c r="BJ363">
        <f t="shared" si="293"/>
        <v>0</v>
      </c>
      <c r="BK363">
        <f t="shared" si="309"/>
        <v>0</v>
      </c>
      <c r="BM363">
        <f t="shared" si="310"/>
        <v>-63.694154517322168</v>
      </c>
      <c r="BN363">
        <f t="shared" si="294"/>
        <v>-150.54913516693887</v>
      </c>
      <c r="BQ363" s="56">
        <f t="shared" si="311"/>
        <v>27.889364529653179</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1.1488146856062131</v>
      </c>
      <c r="D364">
        <f t="shared" si="265"/>
        <v>0.51465537566738229</v>
      </c>
      <c r="F364">
        <f t="shared" si="266"/>
        <v>3.7483587934393905E-5</v>
      </c>
      <c r="G364">
        <f t="shared" si="267"/>
        <v>2.2054732873429011E-3</v>
      </c>
      <c r="H364">
        <f t="shared" si="268"/>
        <v>-3.1393871767126571</v>
      </c>
      <c r="J364">
        <f t="shared" si="269"/>
        <v>15</v>
      </c>
      <c r="M364">
        <f t="shared" si="270"/>
        <v>2.1014714897175202E-3</v>
      </c>
      <c r="N364">
        <f t="shared" si="271"/>
        <v>-1.5707963250000001</v>
      </c>
      <c r="O364">
        <f t="shared" si="272"/>
        <v>240.14542424676046</v>
      </c>
      <c r="P364">
        <f t="shared" si="273"/>
        <v>1.5666321712913125</v>
      </c>
      <c r="Q364">
        <f t="shared" si="274"/>
        <v>135.36706701785485</v>
      </c>
      <c r="R364">
        <f t="shared" si="275"/>
        <v>1.5634089384317398</v>
      </c>
      <c r="S364">
        <f t="shared" si="276"/>
        <v>0.1220978982367205</v>
      </c>
      <c r="T364">
        <f t="shared" si="277"/>
        <v>-1.4483930046593845</v>
      </c>
      <c r="U364">
        <f t="shared" si="278"/>
        <v>0.91931417875022203</v>
      </c>
      <c r="V364">
        <f t="shared" si="279"/>
        <v>-0.40446217148641428</v>
      </c>
      <c r="X364">
        <f t="shared" si="296"/>
        <v>-46.102692465382624</v>
      </c>
      <c r="Y364">
        <f t="shared" si="280"/>
        <v>-167.20869099443675</v>
      </c>
      <c r="Z364">
        <f t="shared" si="297"/>
        <v>12.791309005563249</v>
      </c>
      <c r="AC364">
        <v>1</v>
      </c>
      <c r="AD364">
        <f t="shared" si="281"/>
        <v>240.143342166</v>
      </c>
      <c r="AE364">
        <f t="shared" si="282"/>
        <v>-1.1316488380427111E-2</v>
      </c>
      <c r="AF364">
        <f t="shared" si="283"/>
        <v>2.6436502149749998E-2</v>
      </c>
      <c r="AG364">
        <f t="shared" si="315"/>
        <v>7663.3672835581074</v>
      </c>
      <c r="AH364">
        <f t="shared" si="316"/>
        <v>-3318.2304649240505</v>
      </c>
      <c r="AJ364">
        <f t="shared" si="284"/>
        <v>18000</v>
      </c>
      <c r="AK364">
        <f t="shared" si="285"/>
        <v>146319.67767375</v>
      </c>
      <c r="AL364">
        <v>1</v>
      </c>
      <c r="AM364">
        <f t="shared" si="286"/>
        <v>135.36337330687499</v>
      </c>
      <c r="AN364">
        <f t="shared" si="317"/>
        <v>1081.8632634235896</v>
      </c>
      <c r="AO364">
        <f t="shared" si="318"/>
        <v>-124.98312005140576</v>
      </c>
      <c r="AQ364">
        <f t="shared" si="287"/>
        <v>4.4444424691366807E-3</v>
      </c>
      <c r="AR364">
        <f t="shared" si="288"/>
        <v>-6.6666637037050203</v>
      </c>
      <c r="AT364">
        <f t="shared" si="313"/>
        <v>-22087.467206025762</v>
      </c>
      <c r="AU364">
        <f t="shared" si="314"/>
        <v>-51103.84020185806</v>
      </c>
      <c r="AV364">
        <f t="shared" si="302"/>
        <v>-1.9787559872169938</v>
      </c>
      <c r="AW364">
        <f t="shared" si="303"/>
        <v>10268.677339679469</v>
      </c>
      <c r="AX364">
        <f t="shared" si="304"/>
        <v>-12014.170374853175</v>
      </c>
      <c r="AY364">
        <f t="shared" si="312"/>
        <v>-0.86357201044062193</v>
      </c>
      <c r="BA364">
        <f t="shared" si="289"/>
        <v>3.5225637262051572</v>
      </c>
      <c r="BB364">
        <f t="shared" si="305"/>
        <v>10.937177172257604</v>
      </c>
      <c r="BC364">
        <f t="shared" si="306"/>
        <v>-1.1151839767763718</v>
      </c>
      <c r="BD364">
        <f t="shared" si="290"/>
        <v>-243.89533532291239</v>
      </c>
      <c r="BF364">
        <f t="shared" si="291"/>
        <v>-52.859174975191578</v>
      </c>
      <c r="BG364">
        <f t="shared" si="292"/>
        <v>-214.28139004841901</v>
      </c>
      <c r="BH364">
        <f t="shared" si="307"/>
        <v>-34.281390048419013</v>
      </c>
      <c r="BI364">
        <f t="shared" si="308"/>
        <v>-34.281390048419013</v>
      </c>
      <c r="BJ364">
        <f t="shared" si="293"/>
        <v>0</v>
      </c>
      <c r="BK364">
        <f t="shared" si="309"/>
        <v>0</v>
      </c>
      <c r="BM364">
        <f t="shared" si="310"/>
        <v>-63.796352147449191</v>
      </c>
      <c r="BN364">
        <f t="shared" si="294"/>
        <v>-150.38605472550663</v>
      </c>
      <c r="BQ364" s="56">
        <f t="shared" si="311"/>
        <v>27.839137972542744</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1.1506750467383631</v>
      </c>
      <c r="D365">
        <f t="shared" si="265"/>
        <v>0.51750724112599145</v>
      </c>
      <c r="F365">
        <f t="shared" si="266"/>
        <v>3.6988743292825549E-5</v>
      </c>
      <c r="G365">
        <f t="shared" si="267"/>
        <v>2.1908664603990245E-3</v>
      </c>
      <c r="H365">
        <f t="shared" si="268"/>
        <v>-3.1394017835396011</v>
      </c>
      <c r="J365">
        <f t="shared" si="269"/>
        <v>15</v>
      </c>
      <c r="M365">
        <f t="shared" si="270"/>
        <v>2.0875544599842913E-3</v>
      </c>
      <c r="N365">
        <f t="shared" si="271"/>
        <v>-1.5707963250000001</v>
      </c>
      <c r="O365">
        <f t="shared" si="272"/>
        <v>241.74636607270452</v>
      </c>
      <c r="P365">
        <f t="shared" si="273"/>
        <v>1.5666597481644431</v>
      </c>
      <c r="Q365">
        <f t="shared" si="274"/>
        <v>136.26946504556608</v>
      </c>
      <c r="R365">
        <f t="shared" si="275"/>
        <v>1.5634578597712065</v>
      </c>
      <c r="S365">
        <f t="shared" si="276"/>
        <v>0.12130123962018649</v>
      </c>
      <c r="T365">
        <f t="shared" si="277"/>
        <v>-1.4491956292206061</v>
      </c>
      <c r="U365">
        <f t="shared" si="278"/>
        <v>0.91836338333486101</v>
      </c>
      <c r="V365">
        <f t="shared" si="279"/>
        <v>-0.40687149638172215</v>
      </c>
      <c r="X365">
        <f t="shared" si="296"/>
        <v>-46.212207028031585</v>
      </c>
      <c r="Y365">
        <f t="shared" si="280"/>
        <v>-167.22577617262121</v>
      </c>
      <c r="Z365">
        <f t="shared" si="297"/>
        <v>12.77422382737879</v>
      </c>
      <c r="AC365">
        <v>1</v>
      </c>
      <c r="AD365">
        <f t="shared" si="281"/>
        <v>241.74429778044004</v>
      </c>
      <c r="AE365">
        <f t="shared" si="282"/>
        <v>-1.1467877847205269E-2</v>
      </c>
      <c r="AF365">
        <f t="shared" si="283"/>
        <v>2.6612745497414998E-2</v>
      </c>
      <c r="AG365">
        <f t="shared" si="315"/>
        <v>7647.5238934665858</v>
      </c>
      <c r="AH365">
        <f t="shared" si="316"/>
        <v>-3333.0221360465921</v>
      </c>
      <c r="AJ365">
        <f t="shared" si="284"/>
        <v>18000</v>
      </c>
      <c r="AK365">
        <f t="shared" si="285"/>
        <v>147295.142191575</v>
      </c>
      <c r="AL365">
        <v>1</v>
      </c>
      <c r="AM365">
        <f t="shared" si="286"/>
        <v>136.26579579558751</v>
      </c>
      <c r="AN365">
        <f t="shared" si="317"/>
        <v>1081.8510752282457</v>
      </c>
      <c r="AO365">
        <f t="shared" si="318"/>
        <v>-124.15550671388358</v>
      </c>
      <c r="AQ365">
        <f t="shared" si="287"/>
        <v>4.3857706303361121E-3</v>
      </c>
      <c r="AR365">
        <f t="shared" si="288"/>
        <v>-6.6225136518075294</v>
      </c>
      <c r="AT365">
        <f t="shared" si="313"/>
        <v>-22039.444312058491</v>
      </c>
      <c r="AU365">
        <f t="shared" si="314"/>
        <v>-50660.449257601271</v>
      </c>
      <c r="AV365">
        <f t="shared" si="302"/>
        <v>-1.9811421502482593</v>
      </c>
      <c r="AW365">
        <f t="shared" si="303"/>
        <v>10258.882642846189</v>
      </c>
      <c r="AX365">
        <f t="shared" si="304"/>
        <v>-11982.563583499359</v>
      </c>
      <c r="AY365">
        <f t="shared" si="312"/>
        <v>-0.86274216690017136</v>
      </c>
      <c r="BA365">
        <f t="shared" si="289"/>
        <v>3.5023494212817061</v>
      </c>
      <c r="BB365">
        <f t="shared" si="305"/>
        <v>10.887189449250624</v>
      </c>
      <c r="BC365">
        <f t="shared" si="306"/>
        <v>-1.118399983348088</v>
      </c>
      <c r="BD365">
        <f t="shared" si="290"/>
        <v>-244.07959892656862</v>
      </c>
      <c r="BF365">
        <f t="shared" si="291"/>
        <v>-53.010539941038203</v>
      </c>
      <c r="BG365">
        <f t="shared" si="292"/>
        <v>-214.30309070690802</v>
      </c>
      <c r="BH365">
        <f t="shared" si="307"/>
        <v>-34.303090706908023</v>
      </c>
      <c r="BI365">
        <f t="shared" si="308"/>
        <v>-34.303090706908023</v>
      </c>
      <c r="BJ365">
        <f t="shared" si="293"/>
        <v>0</v>
      </c>
      <c r="BK365">
        <f t="shared" si="309"/>
        <v>0</v>
      </c>
      <c r="BM365">
        <f t="shared" si="310"/>
        <v>-63.897729390288816</v>
      </c>
      <c r="BN365">
        <f t="shared" si="294"/>
        <v>-150.2234917803394</v>
      </c>
      <c r="BQ365" s="56">
        <f t="shared" si="311"/>
        <v>27.789150249535759</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1.152544736211474</v>
      </c>
      <c r="D366">
        <f t="shared" si="265"/>
        <v>0.52034987689412093</v>
      </c>
      <c r="F366">
        <f t="shared" si="266"/>
        <v>3.6503633606350125E-5</v>
      </c>
      <c r="G366">
        <f t="shared" si="267"/>
        <v>2.1764518489415935E-3</v>
      </c>
      <c r="H366">
        <f t="shared" si="268"/>
        <v>-3.1394161981510584</v>
      </c>
      <c r="J366">
        <f t="shared" si="269"/>
        <v>15</v>
      </c>
      <c r="M366">
        <f t="shared" si="270"/>
        <v>2.0738205490633422E-3</v>
      </c>
      <c r="N366">
        <f t="shared" si="271"/>
        <v>-1.5707963250000001</v>
      </c>
      <c r="O366">
        <f t="shared" si="272"/>
        <v>243.34730808007382</v>
      </c>
      <c r="P366">
        <f t="shared" si="273"/>
        <v>1.566686962190148</v>
      </c>
      <c r="Q366">
        <f t="shared" si="274"/>
        <v>137.17186339511966</v>
      </c>
      <c r="R366">
        <f t="shared" si="275"/>
        <v>1.5635061374432762</v>
      </c>
      <c r="S366">
        <f t="shared" si="276"/>
        <v>0.12051483348020173</v>
      </c>
      <c r="T366">
        <f t="shared" si="277"/>
        <v>-1.4499878473215897</v>
      </c>
      <c r="U366">
        <f t="shared" si="278"/>
        <v>0.91740924369000121</v>
      </c>
      <c r="V366">
        <f t="shared" si="279"/>
        <v>-0.40927582884199126</v>
      </c>
      <c r="X366">
        <f t="shared" si="296"/>
        <v>-46.320969554104778</v>
      </c>
      <c r="Y366">
        <f t="shared" si="280"/>
        <v>-167.2425545373226</v>
      </c>
      <c r="Z366">
        <f t="shared" si="297"/>
        <v>12.757445462677396</v>
      </c>
      <c r="AC366">
        <v>1</v>
      </c>
      <c r="AD366">
        <f t="shared" si="281"/>
        <v>243.34525339487999</v>
      </c>
      <c r="AE366">
        <f t="shared" si="282"/>
        <v>-1.1620273224061688E-2</v>
      </c>
      <c r="AF366">
        <f t="shared" si="283"/>
        <v>2.6788988845079999E-2</v>
      </c>
      <c r="AG366">
        <f t="shared" si="315"/>
        <v>7631.641258483337</v>
      </c>
      <c r="AH366">
        <f t="shared" si="316"/>
        <v>-3347.7096537769885</v>
      </c>
      <c r="AJ366">
        <f t="shared" si="284"/>
        <v>18000</v>
      </c>
      <c r="AK366">
        <f t="shared" si="285"/>
        <v>148270.60670940002</v>
      </c>
      <c r="AL366">
        <v>1</v>
      </c>
      <c r="AM366">
        <f t="shared" si="286"/>
        <v>137.1682182843</v>
      </c>
      <c r="AN366">
        <f t="shared" si="317"/>
        <v>1081.8391267801619</v>
      </c>
      <c r="AO366">
        <f t="shared" si="318"/>
        <v>-123.33878127770546</v>
      </c>
      <c r="AQ366">
        <f t="shared" si="287"/>
        <v>4.3282529742672375E-3</v>
      </c>
      <c r="AR366">
        <f t="shared" si="288"/>
        <v>-6.5789445208862007</v>
      </c>
      <c r="AT366">
        <f t="shared" si="313"/>
        <v>-21991.364410258386</v>
      </c>
      <c r="AU366">
        <f t="shared" si="314"/>
        <v>-50222.634177133965</v>
      </c>
      <c r="AV366">
        <f t="shared" si="302"/>
        <v>-1.9835236255997122</v>
      </c>
      <c r="AW366">
        <f t="shared" si="303"/>
        <v>10248.82208512477</v>
      </c>
      <c r="AX366">
        <f t="shared" si="304"/>
        <v>-11951.492612963655</v>
      </c>
      <c r="AY366">
        <f t="shared" si="312"/>
        <v>-0.8619440942565757</v>
      </c>
      <c r="BA366">
        <f t="shared" si="289"/>
        <v>3.4823462512881331</v>
      </c>
      <c r="BB366">
        <f t="shared" si="305"/>
        <v>10.837439020563707</v>
      </c>
      <c r="BC366">
        <f t="shared" si="306"/>
        <v>-1.1215795313431365</v>
      </c>
      <c r="BD366">
        <f t="shared" si="290"/>
        <v>-244.26177360765234</v>
      </c>
      <c r="BF366">
        <f t="shared" si="291"/>
        <v>-53.160858032460006</v>
      </c>
      <c r="BG366">
        <f t="shared" si="292"/>
        <v>-214.32322025199963</v>
      </c>
      <c r="BH366">
        <f t="shared" si="307"/>
        <v>-34.323220251999629</v>
      </c>
      <c r="BI366">
        <f t="shared" si="308"/>
        <v>-34.323220251999629</v>
      </c>
      <c r="BJ366">
        <f t="shared" si="293"/>
        <v>0</v>
      </c>
      <c r="BK366">
        <f t="shared" si="309"/>
        <v>0</v>
      </c>
      <c r="BM366">
        <f t="shared" si="310"/>
        <v>-63.998297053023705</v>
      </c>
      <c r="BN366">
        <f t="shared" si="294"/>
        <v>-150.06144664434734</v>
      </c>
      <c r="BQ366" s="56">
        <f t="shared" si="311"/>
        <v>27.739399820848838</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1.1544237087013711</v>
      </c>
      <c r="D367">
        <f t="shared" si="265"/>
        <v>0.52318328198805242</v>
      </c>
      <c r="F367">
        <f t="shared" si="266"/>
        <v>3.602800518547278E-5</v>
      </c>
      <c r="G367">
        <f t="shared" si="267"/>
        <v>2.1622256835114864E-3</v>
      </c>
      <c r="H367">
        <f t="shared" si="268"/>
        <v>-3.1394304243164886</v>
      </c>
      <c r="J367">
        <f t="shared" si="269"/>
        <v>15</v>
      </c>
      <c r="M367">
        <f t="shared" si="270"/>
        <v>2.0602661663897256E-3</v>
      </c>
      <c r="N367">
        <f t="shared" si="271"/>
        <v>-1.5707963250000001</v>
      </c>
      <c r="O367">
        <f t="shared" si="272"/>
        <v>244.94825026531112</v>
      </c>
      <c r="P367">
        <f t="shared" si="273"/>
        <v>1.566713820482923</v>
      </c>
      <c r="Q367">
        <f t="shared" si="274"/>
        <v>138.07426206020537</v>
      </c>
      <c r="R367">
        <f t="shared" si="275"/>
        <v>1.5635537840679861</v>
      </c>
      <c r="S367">
        <f t="shared" si="276"/>
        <v>0.11973848463139623</v>
      </c>
      <c r="T367">
        <f t="shared" si="277"/>
        <v>-1.4507698590714477</v>
      </c>
      <c r="U367">
        <f t="shared" si="278"/>
        <v>0.91645180327061038</v>
      </c>
      <c r="V367">
        <f t="shared" si="279"/>
        <v>-0.41167515665713733</v>
      </c>
      <c r="X367">
        <f t="shared" si="296"/>
        <v>-46.42898992707525</v>
      </c>
      <c r="Y367">
        <f t="shared" si="280"/>
        <v>-167.259035995994</v>
      </c>
      <c r="Z367">
        <f t="shared" si="297"/>
        <v>12.740964004006003</v>
      </c>
      <c r="AC367">
        <v>1</v>
      </c>
      <c r="AD367">
        <f t="shared" si="281"/>
        <v>244.94620900932003</v>
      </c>
      <c r="AE367">
        <f t="shared" si="282"/>
        <v>-1.1773674510996368E-2</v>
      </c>
      <c r="AF367">
        <f t="shared" si="283"/>
        <v>2.6965232192744996E-2</v>
      </c>
      <c r="AG367">
        <f t="shared" si="315"/>
        <v>7615.7202744309643</v>
      </c>
      <c r="AH367">
        <f t="shared" si="316"/>
        <v>-3362.2930086372317</v>
      </c>
      <c r="AJ367">
        <f t="shared" si="284"/>
        <v>18000</v>
      </c>
      <c r="AK367">
        <f t="shared" si="285"/>
        <v>149246.07122722501</v>
      </c>
      <c r="AL367">
        <v>1</v>
      </c>
      <c r="AM367">
        <f t="shared" si="286"/>
        <v>138.07064077301251</v>
      </c>
      <c r="AN367">
        <f t="shared" si="317"/>
        <v>1081.8274118325137</v>
      </c>
      <c r="AO367">
        <f t="shared" si="318"/>
        <v>-122.53273029985341</v>
      </c>
      <c r="AQ367">
        <f t="shared" si="287"/>
        <v>4.2718594250675274E-3</v>
      </c>
      <c r="AR367">
        <f t="shared" si="288"/>
        <v>-6.5359449203533169</v>
      </c>
      <c r="AT367">
        <f t="shared" si="313"/>
        <v>-21943.228624108979</v>
      </c>
      <c r="AU367">
        <f t="shared" si="314"/>
        <v>-49790.291485577611</v>
      </c>
      <c r="AV367">
        <f t="shared" si="302"/>
        <v>-1.9859003950858347</v>
      </c>
      <c r="AW367">
        <f t="shared" si="303"/>
        <v>10238.502428086438</v>
      </c>
      <c r="AX367">
        <f t="shared" si="304"/>
        <v>-11920.944231494988</v>
      </c>
      <c r="AY367">
        <f t="shared" si="312"/>
        <v>-0.86117713694672493</v>
      </c>
      <c r="BA367">
        <f t="shared" si="289"/>
        <v>3.4625513046028109</v>
      </c>
      <c r="BB367">
        <f t="shared" si="305"/>
        <v>10.787924341180497</v>
      </c>
      <c r="BC367">
        <f t="shared" si="306"/>
        <v>-1.1247232581391098</v>
      </c>
      <c r="BD367">
        <f t="shared" si="290"/>
        <v>-244.44189588520959</v>
      </c>
      <c r="BF367">
        <f t="shared" si="291"/>
        <v>-53.310141398194688</v>
      </c>
      <c r="BG367">
        <f t="shared" si="292"/>
        <v>-214.34181547507703</v>
      </c>
      <c r="BH367">
        <f t="shared" si="307"/>
        <v>-34.341815475077027</v>
      </c>
      <c r="BI367">
        <f t="shared" si="308"/>
        <v>-34.341815475077027</v>
      </c>
      <c r="BJ367">
        <f t="shared" si="293"/>
        <v>0</v>
      </c>
      <c r="BK367">
        <f t="shared" si="309"/>
        <v>0</v>
      </c>
      <c r="BM367">
        <f t="shared" si="310"/>
        <v>-64.098065739375187</v>
      </c>
      <c r="BN367">
        <f t="shared" si="294"/>
        <v>-149.89991958986741</v>
      </c>
      <c r="BQ367" s="56">
        <f t="shared" si="311"/>
        <v>27.689885141465634</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1.1563119189541766</v>
      </c>
      <c r="D368">
        <f t="shared" si="265"/>
        <v>0.52600745602328525</v>
      </c>
      <c r="F368">
        <f t="shared" si="266"/>
        <v>3.5561612551094782E-5</v>
      </c>
      <c r="G368">
        <f t="shared" si="267"/>
        <v>2.1481842925745905E-3</v>
      </c>
      <c r="H368">
        <f t="shared" si="268"/>
        <v>-3.1394444657074256</v>
      </c>
      <c r="J368">
        <f t="shared" si="269"/>
        <v>15</v>
      </c>
      <c r="M368">
        <f t="shared" si="270"/>
        <v>2.0468878146599218E-3</v>
      </c>
      <c r="N368">
        <f t="shared" si="271"/>
        <v>-1.5707963250000001</v>
      </c>
      <c r="O368">
        <f t="shared" si="272"/>
        <v>246.54919262495144</v>
      </c>
      <c r="P368">
        <f t="shared" si="273"/>
        <v>1.5667403299724769</v>
      </c>
      <c r="Q368">
        <f t="shared" si="274"/>
        <v>138.97666103467668</v>
      </c>
      <c r="R368">
        <f t="shared" si="275"/>
        <v>1.5636008119376097</v>
      </c>
      <c r="S368">
        <f t="shared" si="276"/>
        <v>0.11897200277430259</v>
      </c>
      <c r="T368">
        <f t="shared" si="277"/>
        <v>-1.45154185950613</v>
      </c>
      <c r="U368">
        <f t="shared" si="278"/>
        <v>0.91549110541877576</v>
      </c>
      <c r="V368">
        <f t="shared" si="279"/>
        <v>-0.41406946789833582</v>
      </c>
      <c r="X368">
        <f t="shared" si="296"/>
        <v>-46.536277845912011</v>
      </c>
      <c r="Y368">
        <f t="shared" si="280"/>
        <v>-167.27523017095595</v>
      </c>
      <c r="Z368">
        <f t="shared" si="297"/>
        <v>12.72476982904405</v>
      </c>
      <c r="AC368">
        <v>1</v>
      </c>
      <c r="AD368">
        <f t="shared" si="281"/>
        <v>246.54716462375998</v>
      </c>
      <c r="AE368">
        <f t="shared" si="282"/>
        <v>-1.1928081708009302E-2</v>
      </c>
      <c r="AF368">
        <f t="shared" si="283"/>
        <v>2.7141475540409996E-2</v>
      </c>
      <c r="AG368">
        <f t="shared" si="315"/>
        <v>7599.761832837853</v>
      </c>
      <c r="AH368">
        <f t="shared" si="316"/>
        <v>-3376.7722011666278</v>
      </c>
      <c r="AJ368">
        <f t="shared" si="284"/>
        <v>18000</v>
      </c>
      <c r="AK368">
        <f t="shared" si="285"/>
        <v>150221.53574505</v>
      </c>
      <c r="AL368">
        <v>1</v>
      </c>
      <c r="AM368">
        <f t="shared" si="286"/>
        <v>138.973063261725</v>
      </c>
      <c r="AN368">
        <f t="shared" si="317"/>
        <v>1081.8159243406153</v>
      </c>
      <c r="AO368">
        <f t="shared" si="318"/>
        <v>-121.73714587982947</v>
      </c>
      <c r="AQ368">
        <f t="shared" si="287"/>
        <v>4.2165608801817845E-3</v>
      </c>
      <c r="AR368">
        <f t="shared" si="288"/>
        <v>-6.4935037554799475</v>
      </c>
      <c r="AT368">
        <f t="shared" si="313"/>
        <v>-21895.038111232745</v>
      </c>
      <c r="AU368">
        <f t="shared" si="314"/>
        <v>-49363.320367850494</v>
      </c>
      <c r="AV368">
        <f t="shared" si="302"/>
        <v>-1.9882724409575692</v>
      </c>
      <c r="AW368">
        <f t="shared" si="303"/>
        <v>10227.930246778744</v>
      </c>
      <c r="AX368">
        <f t="shared" si="304"/>
        <v>-11890.905565219759</v>
      </c>
      <c r="AY368">
        <f t="shared" si="312"/>
        <v>-0.8604406542051718</v>
      </c>
      <c r="BA368">
        <f t="shared" si="289"/>
        <v>3.4429617120395872</v>
      </c>
      <c r="BB368">
        <f t="shared" si="305"/>
        <v>10.738643861921593</v>
      </c>
      <c r="BC368">
        <f t="shared" si="306"/>
        <v>-1.1278317867523975</v>
      </c>
      <c r="BD368">
        <f t="shared" si="290"/>
        <v>-244.62000145545016</v>
      </c>
      <c r="BF368">
        <f t="shared" si="291"/>
        <v>-53.458401992868929</v>
      </c>
      <c r="BG368">
        <f t="shared" si="292"/>
        <v>-214.35891230474348</v>
      </c>
      <c r="BH368">
        <f t="shared" si="307"/>
        <v>-34.358912304743484</v>
      </c>
      <c r="BI368">
        <f t="shared" si="308"/>
        <v>-34.358912304743484</v>
      </c>
      <c r="BJ368">
        <f t="shared" si="293"/>
        <v>0</v>
      </c>
      <c r="BK368">
        <f t="shared" si="309"/>
        <v>0</v>
      </c>
      <c r="BM368">
        <f t="shared" si="310"/>
        <v>-64.197045854790517</v>
      </c>
      <c r="BN368">
        <f t="shared" si="294"/>
        <v>-149.73891084929335</v>
      </c>
      <c r="BQ368" s="56">
        <f t="shared" si="311"/>
        <v>27.64060466220673</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1.1582093217893574</v>
      </c>
      <c r="D369">
        <f t="shared" si="265"/>
        <v>0.52882239920682772</v>
      </c>
      <c r="F369">
        <f t="shared" si="266"/>
        <v>3.5104218117696723E-5</v>
      </c>
      <c r="G369">
        <f t="shared" si="267"/>
        <v>2.1343240993622744E-3</v>
      </c>
      <c r="H369">
        <f t="shared" si="268"/>
        <v>-3.1394583259006379</v>
      </c>
      <c r="J369">
        <f t="shared" si="269"/>
        <v>15</v>
      </c>
      <c r="M369">
        <f t="shared" si="270"/>
        <v>2.0336820868234067E-3</v>
      </c>
      <c r="N369">
        <f t="shared" si="271"/>
        <v>-1.5707963250000001</v>
      </c>
      <c r="O369">
        <f t="shared" si="272"/>
        <v>248.15013515561941</v>
      </c>
      <c r="P369">
        <f t="shared" si="273"/>
        <v>1.566766497409692</v>
      </c>
      <c r="Q369">
        <f t="shared" si="274"/>
        <v>139.87906031254587</v>
      </c>
      <c r="R369">
        <f t="shared" si="275"/>
        <v>1.5636472330272282</v>
      </c>
      <c r="S369">
        <f t="shared" si="276"/>
        <v>0.11821520234461894</v>
      </c>
      <c r="T369">
        <f t="shared" si="277"/>
        <v>-1.452304038747398</v>
      </c>
      <c r="U369">
        <f t="shared" si="278"/>
        <v>0.91452719336003518</v>
      </c>
      <c r="V369">
        <f t="shared" si="279"/>
        <v>-0.41645875091665852</v>
      </c>
      <c r="X369">
        <f t="shared" si="296"/>
        <v>-46.642842829605449</v>
      </c>
      <c r="Y369">
        <f t="shared" si="280"/>
        <v>-167.291146408103</v>
      </c>
      <c r="Z369">
        <f t="shared" si="297"/>
        <v>12.708853591896997</v>
      </c>
      <c r="AC369">
        <v>1</v>
      </c>
      <c r="AD369">
        <f t="shared" si="281"/>
        <v>248.14812023820002</v>
      </c>
      <c r="AE369">
        <f t="shared" si="282"/>
        <v>-1.2083494815100501E-2</v>
      </c>
      <c r="AF369">
        <f t="shared" si="283"/>
        <v>2.7317718888074997E-2</v>
      </c>
      <c r="AG369">
        <f t="shared" si="315"/>
        <v>7583.7668208613577</v>
      </c>
      <c r="AH369">
        <f t="shared" si="316"/>
        <v>-3391.1472417724044</v>
      </c>
      <c r="AJ369">
        <f t="shared" si="284"/>
        <v>18000</v>
      </c>
      <c r="AK369">
        <f t="shared" si="285"/>
        <v>151197.00026287502</v>
      </c>
      <c r="AL369">
        <v>1</v>
      </c>
      <c r="AM369">
        <f t="shared" si="286"/>
        <v>139.87548575043752</v>
      </c>
      <c r="AN369">
        <f t="shared" si="317"/>
        <v>1081.8046584541182</v>
      </c>
      <c r="AO369">
        <f t="shared" si="318"/>
        <v>-120.95182548092035</v>
      </c>
      <c r="AQ369">
        <f t="shared" si="287"/>
        <v>4.1623291728078368E-3</v>
      </c>
      <c r="AR369">
        <f t="shared" si="288"/>
        <v>-6.4516102178521466</v>
      </c>
      <c r="AT369">
        <f t="shared" si="313"/>
        <v>-21846.794061381723</v>
      </c>
      <c r="AU369">
        <f t="shared" si="314"/>
        <v>-48941.622582370939</v>
      </c>
      <c r="AV369">
        <f t="shared" si="302"/>
        <v>-1.9906397458959495</v>
      </c>
      <c r="AW369">
        <f t="shared" si="303"/>
        <v>10217.1119366046</v>
      </c>
      <c r="AX369">
        <f t="shared" si="304"/>
        <v>-11861.364086769721</v>
      </c>
      <c r="AY369">
        <f t="shared" si="312"/>
        <v>-0.85973401966709639</v>
      </c>
      <c r="BA369">
        <f t="shared" si="289"/>
        <v>3.4235746465111667</v>
      </c>
      <c r="BB369">
        <f t="shared" si="305"/>
        <v>10.689596030451847</v>
      </c>
      <c r="BC369">
        <f t="shared" si="306"/>
        <v>-1.1309057262288531</v>
      </c>
      <c r="BD369">
        <f t="shared" si="290"/>
        <v>-244.796125214131</v>
      </c>
      <c r="BF369">
        <f t="shared" si="291"/>
        <v>-53.605651581010378</v>
      </c>
      <c r="BG369">
        <f t="shared" si="292"/>
        <v>-214.37454582982912</v>
      </c>
      <c r="BH369">
        <f t="shared" si="307"/>
        <v>-34.374545829829117</v>
      </c>
      <c r="BI369">
        <f t="shared" si="308"/>
        <v>-34.374545829829117</v>
      </c>
      <c r="BJ369">
        <f t="shared" si="293"/>
        <v>0</v>
      </c>
      <c r="BK369">
        <f t="shared" si="309"/>
        <v>0</v>
      </c>
      <c r="BM369">
        <f t="shared" si="310"/>
        <v>-64.29524761146223</v>
      </c>
      <c r="BN369">
        <f t="shared" si="294"/>
        <v>-149.57842061569815</v>
      </c>
      <c r="BQ369" s="56">
        <f t="shared" si="311"/>
        <v>27.591556830736984</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1.1601158721027163</v>
      </c>
      <c r="D370">
        <f t="shared" si="265"/>
        <v>0.53162811232948814</v>
      </c>
      <c r="F370">
        <f t="shared" si="266"/>
        <v>3.4655591890693277E-5</v>
      </c>
      <c r="G370">
        <f t="shared" si="267"/>
        <v>2.1206416188334219E-3</v>
      </c>
      <c r="H370">
        <f t="shared" si="268"/>
        <v>-3.1394720083811669</v>
      </c>
      <c r="J370">
        <f t="shared" si="269"/>
        <v>15</v>
      </c>
      <c r="M370">
        <f t="shared" si="270"/>
        <v>2.0206456631899233E-3</v>
      </c>
      <c r="N370">
        <f t="shared" si="271"/>
        <v>-1.5707963250000001</v>
      </c>
      <c r="O370">
        <f t="shared" si="272"/>
        <v>249.75107785402599</v>
      </c>
      <c r="P370">
        <f t="shared" si="273"/>
        <v>1.5667923293723562</v>
      </c>
      <c r="Q370">
        <f t="shared" si="274"/>
        <v>140.78145988797866</v>
      </c>
      <c r="R370">
        <f t="shared" si="275"/>
        <v>1.5636930590048947</v>
      </c>
      <c r="S370">
        <f t="shared" si="276"/>
        <v>0.11746790236797246</v>
      </c>
      <c r="T370">
        <f t="shared" si="277"/>
        <v>-1.4530565821558856</v>
      </c>
      <c r="U370">
        <f t="shared" si="278"/>
        <v>0.91356011019976779</v>
      </c>
      <c r="V370">
        <f t="shared" si="279"/>
        <v>-0.41884299434168581</v>
      </c>
      <c r="X370">
        <f t="shared" si="296"/>
        <v>-46.748694221554047</v>
      </c>
      <c r="Y370">
        <f t="shared" si="280"/>
        <v>-167.30679378529859</v>
      </c>
      <c r="Z370">
        <f t="shared" si="297"/>
        <v>12.693206214701405</v>
      </c>
      <c r="AC370">
        <v>1</v>
      </c>
      <c r="AD370">
        <f t="shared" si="281"/>
        <v>249.74907585264003</v>
      </c>
      <c r="AE370">
        <f t="shared" si="282"/>
        <v>-1.2239913832269961E-2</v>
      </c>
      <c r="AF370">
        <f t="shared" si="283"/>
        <v>2.7493962235739997E-2</v>
      </c>
      <c r="AG370">
        <f t="shared" si="315"/>
        <v>7567.7361212127871</v>
      </c>
      <c r="AH370">
        <f t="shared" si="316"/>
        <v>-3405.4181505818678</v>
      </c>
      <c r="AJ370">
        <f t="shared" si="284"/>
        <v>18000</v>
      </c>
      <c r="AK370">
        <f t="shared" si="285"/>
        <v>152172.46478070001</v>
      </c>
      <c r="AL370">
        <v>1</v>
      </c>
      <c r="AM370">
        <f t="shared" si="286"/>
        <v>140.77790823915001</v>
      </c>
      <c r="AN370">
        <f t="shared" si="317"/>
        <v>1081.7936085095637</v>
      </c>
      <c r="AO370">
        <f t="shared" si="318"/>
        <v>-120.17657175833446</v>
      </c>
      <c r="AQ370">
        <f t="shared" si="287"/>
        <v>4.1091370360219282E-3</v>
      </c>
      <c r="AR370">
        <f t="shared" si="288"/>
        <v>-6.4102537761942076</v>
      </c>
      <c r="AT370">
        <f t="shared" si="313"/>
        <v>-21798.497694513197</v>
      </c>
      <c r="AU370">
        <f t="shared" si="314"/>
        <v>-48525.102378091273</v>
      </c>
      <c r="AV370">
        <f t="shared" si="302"/>
        <v>-1.9930022930058993</v>
      </c>
      <c r="AW370">
        <f t="shared" si="303"/>
        <v>10206.053719891581</v>
      </c>
      <c r="AX370">
        <f t="shared" si="304"/>
        <v>-11832.307604344256</v>
      </c>
      <c r="AY370">
        <f t="shared" si="312"/>
        <v>-0.85905662098374269</v>
      </c>
      <c r="BA370">
        <f t="shared" si="289"/>
        <v>3.4043873226697206</v>
      </c>
      <c r="BB370">
        <f t="shared" si="305"/>
        <v>10.640779292228274</v>
      </c>
      <c r="BC370">
        <f t="shared" si="306"/>
        <v>-1.1339456720221566</v>
      </c>
      <c r="BD370">
        <f t="shared" si="290"/>
        <v>-244.97030127823484</v>
      </c>
      <c r="BF370">
        <f t="shared" si="291"/>
        <v>-53.751901740957599</v>
      </c>
      <c r="BG370">
        <f t="shared" si="292"/>
        <v>-214.38875032168488</v>
      </c>
      <c r="BH370">
        <f t="shared" si="307"/>
        <v>-34.388750321684881</v>
      </c>
      <c r="BI370">
        <f t="shared" si="308"/>
        <v>-34.388750321684881</v>
      </c>
      <c r="BJ370">
        <f t="shared" si="293"/>
        <v>0</v>
      </c>
      <c r="BK370">
        <f t="shared" si="309"/>
        <v>0</v>
      </c>
      <c r="BM370">
        <f t="shared" si="310"/>
        <v>-64.392681033185866</v>
      </c>
      <c r="BN370">
        <f t="shared" si="294"/>
        <v>-149.41844904345004</v>
      </c>
      <c r="BQ370" s="56">
        <f t="shared" si="311"/>
        <v>27.542740092513412</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1.1620315248693294</v>
      </c>
      <c r="D371">
        <f t="shared" si="265"/>
        <v>0.53442459675816667</v>
      </c>
      <c r="F371">
        <f t="shared" si="266"/>
        <v>3.4215511177239708E-5</v>
      </c>
      <c r="G371">
        <f t="shared" si="267"/>
        <v>2.1071334547525821E-3</v>
      </c>
      <c r="H371">
        <f t="shared" si="268"/>
        <v>-3.1394855165452475</v>
      </c>
      <c r="J371">
        <f t="shared" si="269"/>
        <v>15</v>
      </c>
      <c r="M371">
        <f t="shared" si="270"/>
        <v>2.007775308647312E-3</v>
      </c>
      <c r="N371">
        <f t="shared" si="271"/>
        <v>-1.5707963250000001</v>
      </c>
      <c r="O371">
        <f t="shared" si="272"/>
        <v>251.35202071696602</v>
      </c>
      <c r="P371">
        <f t="shared" si="273"/>
        <v>1.5668178322706743</v>
      </c>
      <c r="Q371">
        <f t="shared" si="274"/>
        <v>141.68385975528935</v>
      </c>
      <c r="R371">
        <f t="shared" si="275"/>
        <v>1.5637383012414128</v>
      </c>
      <c r="S371">
        <f t="shared" si="276"/>
        <v>0.11672992631995296</v>
      </c>
      <c r="T371">
        <f t="shared" si="277"/>
        <v>-1.4537996704785043</v>
      </c>
      <c r="U371">
        <f t="shared" si="278"/>
        <v>0.91258989891964815</v>
      </c>
      <c r="V371">
        <f t="shared" si="279"/>
        <v>-0.42122218708009601</v>
      </c>
      <c r="X371">
        <f t="shared" si="296"/>
        <v>-46.853841193816905</v>
      </c>
      <c r="Y371">
        <f t="shared" si="280"/>
        <v>-167.32218112047309</v>
      </c>
      <c r="Z371">
        <f t="shared" si="297"/>
        <v>12.67781887952691</v>
      </c>
      <c r="AC371">
        <v>1</v>
      </c>
      <c r="AD371">
        <f t="shared" si="281"/>
        <v>251.35003146708002</v>
      </c>
      <c r="AE371">
        <f t="shared" si="282"/>
        <v>-1.239733875951768E-2</v>
      </c>
      <c r="AF371">
        <f t="shared" si="283"/>
        <v>2.7670205583405001E-2</v>
      </c>
      <c r="AG371">
        <f t="shared" si="315"/>
        <v>7551.6706120842573</v>
      </c>
      <c r="AH371">
        <f t="shared" si="316"/>
        <v>-3419.5849572961165</v>
      </c>
      <c r="AJ371">
        <f t="shared" si="284"/>
        <v>18000</v>
      </c>
      <c r="AK371">
        <f t="shared" si="285"/>
        <v>153147.92929852501</v>
      </c>
      <c r="AL371">
        <v>1</v>
      </c>
      <c r="AM371">
        <f t="shared" si="286"/>
        <v>141.6803307278625</v>
      </c>
      <c r="AN371">
        <f t="shared" si="317"/>
        <v>1081.7827690232639</v>
      </c>
      <c r="AO371">
        <f t="shared" si="318"/>
        <v>-119.411192393904</v>
      </c>
      <c r="AQ371">
        <f t="shared" si="287"/>
        <v>4.056958068498491E-3</v>
      </c>
      <c r="AR371">
        <f t="shared" si="288"/>
        <v>-6.3694241675426317</v>
      </c>
      <c r="AT371">
        <f t="shared" si="313"/>
        <v>-21750.150258946785</v>
      </c>
      <c r="AU371">
        <f t="shared" si="314"/>
        <v>-48113.666414714346</v>
      </c>
      <c r="AV371">
        <f t="shared" si="302"/>
        <v>-1.9953600658101904</v>
      </c>
      <c r="AW371">
        <f t="shared" si="303"/>
        <v>10194.761652167363</v>
      </c>
      <c r="AX371">
        <f t="shared" si="304"/>
        <v>-11803.724251187537</v>
      </c>
      <c r="AY371">
        <f t="shared" si="312"/>
        <v>-0.85840785944988096</v>
      </c>
      <c r="BA371">
        <f t="shared" si="289"/>
        <v>3.3853969965271231</v>
      </c>
      <c r="BB371">
        <f t="shared" si="305"/>
        <v>10.592192091391876</v>
      </c>
      <c r="BC371">
        <f t="shared" si="306"/>
        <v>-1.1369522063603095</v>
      </c>
      <c r="BD371">
        <f t="shared" si="290"/>
        <v>-245.142563006969</v>
      </c>
      <c r="BF371">
        <f t="shared" si="291"/>
        <v>-53.897163868670916</v>
      </c>
      <c r="BG371">
        <f t="shared" si="292"/>
        <v>-214.40155925579026</v>
      </c>
      <c r="BH371">
        <f t="shared" si="307"/>
        <v>-34.401559255790261</v>
      </c>
      <c r="BI371">
        <f t="shared" si="308"/>
        <v>-34.401559255790261</v>
      </c>
      <c r="BJ371">
        <f t="shared" si="293"/>
        <v>0</v>
      </c>
      <c r="BK371">
        <f t="shared" si="309"/>
        <v>0</v>
      </c>
      <c r="BM371">
        <f t="shared" si="310"/>
        <v>-64.489355960062781</v>
      </c>
      <c r="BN371">
        <f t="shared" si="294"/>
        <v>-149.25899624882129</v>
      </c>
      <c r="BQ371" s="56">
        <f t="shared" si="311"/>
        <v>27.494152891677011</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1.1639562351464259</v>
      </c>
      <c r="D372">
        <f t="shared" si="265"/>
        <v>0.53721185442815356</v>
      </c>
      <c r="F372">
        <f t="shared" si="266"/>
        <v>3.3783760309811046E-5</v>
      </c>
      <c r="G372">
        <f t="shared" si="267"/>
        <v>2.0937962968791057E-3</v>
      </c>
      <c r="H372">
        <f t="shared" si="268"/>
        <v>-3.1394988537031212</v>
      </c>
      <c r="J372">
        <f t="shared" si="269"/>
        <v>15</v>
      </c>
      <c r="M372">
        <f t="shared" si="270"/>
        <v>1.9950678699849874E-3</v>
      </c>
      <c r="N372">
        <f t="shared" si="271"/>
        <v>-1.5707963250000001</v>
      </c>
      <c r="O372">
        <f t="shared" si="272"/>
        <v>252.95296374131556</v>
      </c>
      <c r="P372">
        <f t="shared" si="273"/>
        <v>1.5668430123525723</v>
      </c>
      <c r="Q372">
        <f t="shared" si="274"/>
        <v>142.58625990893628</v>
      </c>
      <c r="R372">
        <f t="shared" si="275"/>
        <v>1.5637829708197413</v>
      </c>
      <c r="S372">
        <f t="shared" si="276"/>
        <v>0.11600110199119688</v>
      </c>
      <c r="T372">
        <f t="shared" si="277"/>
        <v>-1.4545334799904308</v>
      </c>
      <c r="U372">
        <f t="shared" si="278"/>
        <v>0.91161660237416187</v>
      </c>
      <c r="V372">
        <f t="shared" si="279"/>
        <v>-0.42359631831423183</v>
      </c>
      <c r="X372">
        <f t="shared" si="296"/>
        <v>-46.958292751237309</v>
      </c>
      <c r="Y372">
        <f t="shared" si="280"/>
        <v>-167.33731697943622</v>
      </c>
      <c r="Z372">
        <f t="shared" si="297"/>
        <v>12.662683020563776</v>
      </c>
      <c r="AC372">
        <v>1</v>
      </c>
      <c r="AD372">
        <f t="shared" si="281"/>
        <v>252.95098708152003</v>
      </c>
      <c r="AE372">
        <f t="shared" si="282"/>
        <v>-1.2555769596843661E-2</v>
      </c>
      <c r="AF372">
        <f t="shared" si="283"/>
        <v>2.7846448931070002E-2</v>
      </c>
      <c r="AG372">
        <f t="shared" si="315"/>
        <v>7535.5711670773917</v>
      </c>
      <c r="AH372">
        <f t="shared" si="316"/>
        <v>-3433.6477010452336</v>
      </c>
      <c r="AJ372">
        <f t="shared" si="284"/>
        <v>18000</v>
      </c>
      <c r="AK372">
        <f t="shared" si="285"/>
        <v>154123.39381635</v>
      </c>
      <c r="AL372">
        <v>1</v>
      </c>
      <c r="AM372">
        <f t="shared" si="286"/>
        <v>142.58275321657501</v>
      </c>
      <c r="AN372">
        <f t="shared" si="317"/>
        <v>1081.7721346844958</v>
      </c>
      <c r="AO372">
        <f t="shared" si="318"/>
        <v>-118.6554999370624</v>
      </c>
      <c r="AQ372">
        <f t="shared" si="287"/>
        <v>4.0057667017438306E-3</v>
      </c>
      <c r="AR372">
        <f t="shared" si="288"/>
        <v>-6.3291113887552521</v>
      </c>
      <c r="AT372">
        <f t="shared" si="313"/>
        <v>-21701.753029598978</v>
      </c>
      <c r="AU372">
        <f t="shared" si="314"/>
        <v>-47707.223685951598</v>
      </c>
      <c r="AV372">
        <f t="shared" si="302"/>
        <v>-1.9977130482435572</v>
      </c>
      <c r="AW372">
        <f t="shared" si="303"/>
        <v>10183.241628156258</v>
      </c>
      <c r="AX372">
        <f t="shared" si="304"/>
        <v>-11775.602475462154</v>
      </c>
      <c r="AY372">
        <f t="shared" si="312"/>
        <v>-0.85778714964287239</v>
      </c>
      <c r="BA372">
        <f t="shared" si="289"/>
        <v>3.3666009650569486</v>
      </c>
      <c r="BB372">
        <f t="shared" si="305"/>
        <v>10.543832871606256</v>
      </c>
      <c r="BC372">
        <f t="shared" si="306"/>
        <v>-1.1399258986006848</v>
      </c>
      <c r="BD372">
        <f t="shared" si="290"/>
        <v>-245.31294302210799</v>
      </c>
      <c r="BF372">
        <f t="shared" si="291"/>
        <v>-54.041449181447156</v>
      </c>
      <c r="BG372">
        <f t="shared" si="292"/>
        <v>-214.41300533269879</v>
      </c>
      <c r="BH372">
        <f t="shared" si="307"/>
        <v>-34.413005332698788</v>
      </c>
      <c r="BI372">
        <f t="shared" si="308"/>
        <v>-34.413005332698788</v>
      </c>
      <c r="BJ372">
        <f t="shared" si="293"/>
        <v>0</v>
      </c>
      <c r="BK372">
        <f t="shared" si="309"/>
        <v>0</v>
      </c>
      <c r="BM372">
        <f t="shared" si="310"/>
        <v>-64.585282053053405</v>
      </c>
      <c r="BN372">
        <f t="shared" si="294"/>
        <v>-149.1000623105908</v>
      </c>
      <c r="BQ372" s="56">
        <f t="shared" si="311"/>
        <v>27.445793671891394</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1.1658899580762134</v>
      </c>
      <c r="D373">
        <f t="shared" si="265"/>
        <v>0.53998988783543245</v>
      </c>
      <c r="F373">
        <f t="shared" si="266"/>
        <v>3.336013038191332E-5</v>
      </c>
      <c r="G373">
        <f t="shared" si="267"/>
        <v>2.0806269182623827E-3</v>
      </c>
      <c r="H373">
        <f t="shared" si="268"/>
        <v>-3.1395120230817377</v>
      </c>
      <c r="J373">
        <f t="shared" si="269"/>
        <v>15</v>
      </c>
      <c r="M373">
        <f t="shared" si="270"/>
        <v>1.982520273318415E-3</v>
      </c>
      <c r="N373">
        <f t="shared" si="271"/>
        <v>-1.5707963250000001</v>
      </c>
      <c r="O373">
        <f t="shared" si="272"/>
        <v>254.55390692402921</v>
      </c>
      <c r="P373">
        <f t="shared" si="273"/>
        <v>1.5668678757087995</v>
      </c>
      <c r="Q373">
        <f t="shared" si="274"/>
        <v>143.48866034351713</v>
      </c>
      <c r="R373">
        <f t="shared" si="275"/>
        <v>1.5638270785440451</v>
      </c>
      <c r="S373">
        <f t="shared" si="276"/>
        <v>0.11528126135731145</v>
      </c>
      <c r="T373">
        <f t="shared" si="277"/>
        <v>-1.4552581826319089</v>
      </c>
      <c r="U373">
        <f t="shared" si="278"/>
        <v>0.91064026328718239</v>
      </c>
      <c r="V373">
        <f t="shared" si="279"/>
        <v>-0.42596537750064456</v>
      </c>
      <c r="X373">
        <f t="shared" si="296"/>
        <v>-47.062057735441996</v>
      </c>
      <c r="Y373">
        <f t="shared" si="280"/>
        <v>-167.35220968341727</v>
      </c>
      <c r="Z373">
        <f t="shared" si="297"/>
        <v>12.647790316582729</v>
      </c>
      <c r="AC373">
        <v>1</v>
      </c>
      <c r="AD373">
        <f t="shared" si="281"/>
        <v>254.55194269596001</v>
      </c>
      <c r="AE373">
        <f t="shared" si="282"/>
        <v>-1.2715206344247901E-2</v>
      </c>
      <c r="AF373">
        <f t="shared" si="283"/>
        <v>2.8022692278735002E-2</v>
      </c>
      <c r="AG373">
        <f t="shared" si="315"/>
        <v>7519.4386551338312</v>
      </c>
      <c r="AH373">
        <f t="shared" si="316"/>
        <v>-3447.6064302448895</v>
      </c>
      <c r="AJ373">
        <f t="shared" si="284"/>
        <v>18000</v>
      </c>
      <c r="AK373">
        <f t="shared" si="285"/>
        <v>155098.85833417502</v>
      </c>
      <c r="AL373">
        <v>1</v>
      </c>
      <c r="AM373">
        <f t="shared" si="286"/>
        <v>143.4851757052875</v>
      </c>
      <c r="AN373">
        <f t="shared" si="317"/>
        <v>1081.761700349</v>
      </c>
      <c r="AO373">
        <f t="shared" si="318"/>
        <v>-117.90931165182073</v>
      </c>
      <c r="AQ373">
        <f t="shared" si="287"/>
        <v>3.9555381687677825E-3</v>
      </c>
      <c r="AR373">
        <f t="shared" si="288"/>
        <v>-6.2893056883407743</v>
      </c>
      <c r="AT373">
        <f t="shared" si="313"/>
        <v>-21653.307306291324</v>
      </c>
      <c r="AU373">
        <f t="shared" si="314"/>
        <v>-47305.685445688432</v>
      </c>
      <c r="AV373">
        <f t="shared" si="302"/>
        <v>-2.0000612246469531</v>
      </c>
      <c r="AW373">
        <f t="shared" si="303"/>
        <v>10171.499387510939</v>
      </c>
      <c r="AX373">
        <f t="shared" si="304"/>
        <v>-11747.931030501637</v>
      </c>
      <c r="AY373">
        <f t="shared" si="312"/>
        <v>-0.85719391907292553</v>
      </c>
      <c r="BA373">
        <f t="shared" si="289"/>
        <v>3.3479965657802482</v>
      </c>
      <c r="BB373">
        <f t="shared" si="305"/>
        <v>10.495700076845878</v>
      </c>
      <c r="BC373">
        <f t="shared" si="306"/>
        <v>-1.1428673055740277</v>
      </c>
      <c r="BD373">
        <f t="shared" si="290"/>
        <v>-245.48147322770348</v>
      </c>
      <c r="BF373">
        <f t="shared" si="291"/>
        <v>-54.184768721541268</v>
      </c>
      <c r="BG373">
        <f t="shared" si="292"/>
        <v>-214.42312049834337</v>
      </c>
      <c r="BH373">
        <f t="shared" si="307"/>
        <v>-34.423120498343366</v>
      </c>
      <c r="BI373">
        <f t="shared" si="308"/>
        <v>-34.423120498343366</v>
      </c>
      <c r="BJ373">
        <f t="shared" si="293"/>
        <v>0</v>
      </c>
      <c r="BK373">
        <f t="shared" si="309"/>
        <v>0</v>
      </c>
      <c r="BM373">
        <f t="shared" si="310"/>
        <v>-64.680468798387139</v>
      </c>
      <c r="BN373">
        <f t="shared" si="294"/>
        <v>-148.94164727063992</v>
      </c>
      <c r="BQ373" s="56">
        <f t="shared" si="311"/>
        <v>27.39766087713101</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1.1678326488886488</v>
      </c>
      <c r="D374">
        <f t="shared" si="265"/>
        <v>0.54275870002899429</v>
      </c>
      <c r="F374">
        <f t="shared" si="266"/>
        <v>3.2944418995322042E-5</v>
      </c>
      <c r="G374">
        <f t="shared" si="267"/>
        <v>2.0676221726385175E-3</v>
      </c>
      <c r="H374">
        <f t="shared" si="268"/>
        <v>-3.1395250278273616</v>
      </c>
      <c r="J374">
        <f t="shared" si="269"/>
        <v>15</v>
      </c>
      <c r="M374">
        <f t="shared" si="270"/>
        <v>1.9701295216101749E-3</v>
      </c>
      <c r="N374">
        <f t="shared" si="271"/>
        <v>-1.5707963250000001</v>
      </c>
      <c r="O374">
        <f t="shared" si="272"/>
        <v>256.15485026213759</v>
      </c>
      <c r="P374">
        <f t="shared" si="273"/>
        <v>1.5668924282778405</v>
      </c>
      <c r="Q374">
        <f t="shared" si="274"/>
        <v>144.39106105376467</v>
      </c>
      <c r="R374">
        <f t="shared" si="275"/>
        <v>1.5638706349484073</v>
      </c>
      <c r="S374">
        <f t="shared" si="276"/>
        <v>0.11457024045344039</v>
      </c>
      <c r="T374">
        <f t="shared" si="277"/>
        <v>-1.4559739461400822</v>
      </c>
      <c r="U374">
        <f t="shared" si="278"/>
        <v>0.90966092424861089</v>
      </c>
      <c r="V374">
        <f t="shared" si="279"/>
        <v>-0.42832935436861685</v>
      </c>
      <c r="X374">
        <f t="shared" si="296"/>
        <v>-47.165144828720429</v>
      </c>
      <c r="Y374">
        <f t="shared" si="280"/>
        <v>-167.36686731634268</v>
      </c>
      <c r="Z374">
        <f t="shared" si="297"/>
        <v>12.633132683657323</v>
      </c>
      <c r="AC374">
        <v>1</v>
      </c>
      <c r="AD374">
        <f t="shared" si="281"/>
        <v>256.15289831040002</v>
      </c>
      <c r="AE374">
        <f t="shared" si="282"/>
        <v>-1.2875649001730402E-2</v>
      </c>
      <c r="AF374">
        <f t="shared" si="283"/>
        <v>2.8198935626399999E-2</v>
      </c>
      <c r="AG374">
        <f t="shared" si="315"/>
        <v>7503.2739404675895</v>
      </c>
      <c r="AH374">
        <f t="shared" si="316"/>
        <v>-3461.4612024543462</v>
      </c>
      <c r="AJ374">
        <f t="shared" si="284"/>
        <v>18000</v>
      </c>
      <c r="AK374">
        <f t="shared" si="285"/>
        <v>156074.32285200001</v>
      </c>
      <c r="AL374">
        <v>1</v>
      </c>
      <c r="AM374">
        <f t="shared" si="286"/>
        <v>144.38759819400002</v>
      </c>
      <c r="AN374">
        <f t="shared" si="317"/>
        <v>1081.7514610327521</v>
      </c>
      <c r="AO374">
        <f t="shared" si="318"/>
        <v>-117.17244936947972</v>
      </c>
      <c r="AQ374">
        <f t="shared" si="287"/>
        <v>3.90624847412169E-3</v>
      </c>
      <c r="AR374">
        <f t="shared" si="288"/>
        <v>-6.2499975585947034</v>
      </c>
      <c r="AT374">
        <f t="shared" si="313"/>
        <v>-21604.814412129082</v>
      </c>
      <c r="AU374">
        <f t="shared" si="314"/>
        <v>-46908.965136930019</v>
      </c>
      <c r="AV374">
        <f t="shared" si="302"/>
        <v>-2.0024045797619499</v>
      </c>
      <c r="AW374">
        <f t="shared" si="303"/>
        <v>10159.540520292612</v>
      </c>
      <c r="AX374">
        <f t="shared" si="304"/>
        <v>-11720.698965425172</v>
      </c>
      <c r="AY374">
        <f t="shared" si="312"/>
        <v>-0.85662760784415115</v>
      </c>
      <c r="BA374">
        <f t="shared" si="289"/>
        <v>3.3295811763370042</v>
      </c>
      <c r="BB374">
        <f t="shared" si="305"/>
        <v>10.447792152136735</v>
      </c>
      <c r="BC374">
        <f t="shared" si="306"/>
        <v>-1.1457769719177988</v>
      </c>
      <c r="BD374">
        <f t="shared" si="290"/>
        <v>-245.64818482918329</v>
      </c>
      <c r="BF374">
        <f t="shared" si="291"/>
        <v>-54.327133359697257</v>
      </c>
      <c r="BG374">
        <f t="shared" si="292"/>
        <v>-214.43193596372521</v>
      </c>
      <c r="BH374">
        <f t="shared" si="307"/>
        <v>-34.431935963725209</v>
      </c>
      <c r="BI374">
        <f t="shared" si="308"/>
        <v>-34.431935963725209</v>
      </c>
      <c r="BJ374">
        <f t="shared" si="293"/>
        <v>0</v>
      </c>
      <c r="BK374">
        <f t="shared" si="309"/>
        <v>0</v>
      </c>
      <c r="BM374">
        <f t="shared" si="310"/>
        <v>-64.774925511833985</v>
      </c>
      <c r="BN374">
        <f t="shared" si="294"/>
        <v>-148.78375113454194</v>
      </c>
      <c r="BQ374" s="56">
        <f t="shared" si="311"/>
        <v>27.34975295242187</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1.1697842629041526</v>
      </c>
      <c r="D375">
        <f t="shared" si="265"/>
        <v>0.54551829460316092</v>
      </c>
      <c r="F375">
        <f t="shared" si="266"/>
        <v>3.2536430018276929E-5</v>
      </c>
      <c r="G375">
        <f t="shared" si="267"/>
        <v>2.0547789919240591E-3</v>
      </c>
      <c r="H375">
        <f t="shared" si="268"/>
        <v>-3.1395378710080761</v>
      </c>
      <c r="J375">
        <f t="shared" si="269"/>
        <v>15</v>
      </c>
      <c r="M375">
        <f t="shared" si="270"/>
        <v>1.9578926922834035E-3</v>
      </c>
      <c r="N375">
        <f t="shared" si="271"/>
        <v>-1.5707963250000001</v>
      </c>
      <c r="O375">
        <f t="shared" si="272"/>
        <v>257.75579375274532</v>
      </c>
      <c r="P375">
        <f t="shared" si="273"/>
        <v>1.5669166758506432</v>
      </c>
      <c r="Q375">
        <f t="shared" si="274"/>
        <v>145.29346203454244</v>
      </c>
      <c r="R375">
        <f t="shared" si="275"/>
        <v>1.5639136503052151</v>
      </c>
      <c r="S375">
        <f t="shared" si="276"/>
        <v>0.11386787925327935</v>
      </c>
      <c r="T375">
        <f t="shared" si="277"/>
        <v>-1.4566809341760683</v>
      </c>
      <c r="U375">
        <f t="shared" si="278"/>
        <v>0.90867862771107688</v>
      </c>
      <c r="V375">
        <f t="shared" si="279"/>
        <v>-0.43068823891866448</v>
      </c>
      <c r="X375">
        <f t="shared" si="296"/>
        <v>-47.26756255778853</v>
      </c>
      <c r="Y375">
        <f t="shared" si="280"/>
        <v>-167.38129773186287</v>
      </c>
      <c r="Z375">
        <f t="shared" si="297"/>
        <v>12.618702268137127</v>
      </c>
      <c r="AC375">
        <v>1</v>
      </c>
      <c r="AD375">
        <f t="shared" si="281"/>
        <v>257.75385392483997</v>
      </c>
      <c r="AE375">
        <f t="shared" si="282"/>
        <v>-1.303709756929116E-2</v>
      </c>
      <c r="AF375">
        <f t="shared" si="283"/>
        <v>2.8375178974065E-2</v>
      </c>
      <c r="AG375">
        <f t="shared" si="315"/>
        <v>7487.0778824991976</v>
      </c>
      <c r="AH375">
        <f t="shared" si="316"/>
        <v>-3475.2120842357867</v>
      </c>
      <c r="AJ375">
        <f t="shared" si="284"/>
        <v>18000</v>
      </c>
      <c r="AK375">
        <f t="shared" si="285"/>
        <v>157049.787369825</v>
      </c>
      <c r="AL375">
        <v>1</v>
      </c>
      <c r="AM375">
        <f t="shared" si="286"/>
        <v>145.29002068271251</v>
      </c>
      <c r="AN375">
        <f t="shared" si="317"/>
        <v>1081.741411906017</v>
      </c>
      <c r="AO375">
        <f t="shared" si="318"/>
        <v>-116.44473934682989</v>
      </c>
      <c r="AQ375">
        <f t="shared" si="287"/>
        <v>3.8578743652349966E-3</v>
      </c>
      <c r="AR375">
        <f t="shared" si="288"/>
        <v>-6.2111777280283444</v>
      </c>
      <c r="AT375">
        <f t="shared" si="313"/>
        <v>-21556.27569194687</v>
      </c>
      <c r="AU375">
        <f t="shared" si="314"/>
        <v>-46516.978323406162</v>
      </c>
      <c r="AV375">
        <f t="shared" si="302"/>
        <v>-2.0047430987252652</v>
      </c>
      <c r="AW375">
        <f t="shared" si="303"/>
        <v>10147.370472212257</v>
      </c>
      <c r="AX375">
        <f t="shared" si="304"/>
        <v>-11693.895616098804</v>
      </c>
      <c r="AY375">
        <f t="shared" si="312"/>
        <v>-0.85608766832604011</v>
      </c>
      <c r="BA375">
        <f t="shared" si="289"/>
        <v>3.3113522140449385</v>
      </c>
      <c r="BB375">
        <f t="shared" si="305"/>
        <v>10.40010754425181</v>
      </c>
      <c r="BC375">
        <f t="shared" si="306"/>
        <v>-1.1486554303992251</v>
      </c>
      <c r="BD375">
        <f t="shared" si="290"/>
        <v>-245.8131083518611</v>
      </c>
      <c r="BF375">
        <f t="shared" si="291"/>
        <v>-54.468553798591515</v>
      </c>
      <c r="BG375">
        <f t="shared" si="292"/>
        <v>-214.43948222400672</v>
      </c>
      <c r="BH375">
        <f t="shared" si="307"/>
        <v>-34.439482224006724</v>
      </c>
      <c r="BI375">
        <f t="shared" si="308"/>
        <v>-34.439482224006724</v>
      </c>
      <c r="BJ375">
        <f t="shared" si="293"/>
        <v>0</v>
      </c>
      <c r="BK375">
        <f t="shared" si="309"/>
        <v>0</v>
      </c>
      <c r="BM375">
        <f t="shared" si="310"/>
        <v>-64.868661342843325</v>
      </c>
      <c r="BN375">
        <f t="shared" si="294"/>
        <v>-148.62637387214562</v>
      </c>
      <c r="BQ375" s="56">
        <f t="shared" si="311"/>
        <v>27.302068344536949</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1.1717447555362712</v>
      </c>
      <c r="D376">
        <f t="shared" si="265"/>
        <v>0.54826867568992343</v>
      </c>
      <c r="F376">
        <f t="shared" si="266"/>
        <v>3.2135973354093468E-5</v>
      </c>
      <c r="G376">
        <f t="shared" si="267"/>
        <v>2.0420943838025656E-3</v>
      </c>
      <c r="H376">
        <f t="shared" si="268"/>
        <v>-3.1395505556161978</v>
      </c>
      <c r="J376">
        <f t="shared" si="269"/>
        <v>15</v>
      </c>
      <c r="M376">
        <f t="shared" si="270"/>
        <v>1.9458069349236296E-3</v>
      </c>
      <c r="N376">
        <f t="shared" si="271"/>
        <v>-1.5707963250000001</v>
      </c>
      <c r="O376">
        <f t="shared" si="272"/>
        <v>259.35673739302825</v>
      </c>
      <c r="P376">
        <f t="shared" si="273"/>
        <v>1.5669406240751733</v>
      </c>
      <c r="Q376">
        <f t="shared" si="274"/>
        <v>146.19586328084091</v>
      </c>
      <c r="R376">
        <f t="shared" si="275"/>
        <v>1.5639561346332367</v>
      </c>
      <c r="S376">
        <f t="shared" si="276"/>
        <v>0.11317402155236084</v>
      </c>
      <c r="T376">
        <f t="shared" si="277"/>
        <v>-1.4573793064474696</v>
      </c>
      <c r="U376">
        <f t="shared" si="278"/>
        <v>0.90769341598670117</v>
      </c>
      <c r="V376">
        <f t="shared" si="279"/>
        <v>-0.43304202142101739</v>
      </c>
      <c r="X376">
        <f t="shared" si="296"/>
        <v>-47.369319297440938</v>
      </c>
      <c r="Y376">
        <f t="shared" si="280"/>
        <v>-167.39550856013847</v>
      </c>
      <c r="Z376">
        <f t="shared" si="297"/>
        <v>12.604491439861533</v>
      </c>
      <c r="AC376">
        <v>1</v>
      </c>
      <c r="AD376">
        <f t="shared" si="281"/>
        <v>259.35480953928004</v>
      </c>
      <c r="AE376">
        <f t="shared" si="282"/>
        <v>-1.3199552046930182E-2</v>
      </c>
      <c r="AF376">
        <f t="shared" si="283"/>
        <v>2.855142232173E-2</v>
      </c>
      <c r="AG376">
        <f t="shared" si="315"/>
        <v>7470.8513357916981</v>
      </c>
      <c r="AH376">
        <f t="shared" si="316"/>
        <v>-3488.8591510149558</v>
      </c>
      <c r="AJ376">
        <f t="shared" si="284"/>
        <v>18000</v>
      </c>
      <c r="AK376">
        <f t="shared" si="285"/>
        <v>158025.25188765</v>
      </c>
      <c r="AL376">
        <v>1</v>
      </c>
      <c r="AM376">
        <f t="shared" si="286"/>
        <v>146.19244317142503</v>
      </c>
      <c r="AN376">
        <f t="shared" si="317"/>
        <v>1081.7315482876479</v>
      </c>
      <c r="AO376">
        <f t="shared" si="318"/>
        <v>-115.72601212960109</v>
      </c>
      <c r="AQ376">
        <f t="shared" si="287"/>
        <v>3.8103933049865473E-3</v>
      </c>
      <c r="AR376">
        <f t="shared" si="288"/>
        <v>-6.1728371540782065</v>
      </c>
      <c r="AT376">
        <f t="shared" si="313"/>
        <v>-21507.692510818419</v>
      </c>
      <c r="AU376">
        <f t="shared" si="314"/>
        <v>-46129.642623720865</v>
      </c>
      <c r="AV376">
        <f t="shared" si="302"/>
        <v>-2.0070767670634231</v>
      </c>
      <c r="AW376">
        <f t="shared" si="303"/>
        <v>10134.994549644818</v>
      </c>
      <c r="AX376">
        <f t="shared" si="304"/>
        <v>-11667.510596427954</v>
      </c>
      <c r="AY376">
        <f t="shared" si="312"/>
        <v>-0.85557356483499514</v>
      </c>
      <c r="BA376">
        <f t="shared" si="289"/>
        <v>3.2933071354473342</v>
      </c>
      <c r="BB376">
        <f t="shared" si="305"/>
        <v>10.352644702363884</v>
      </c>
      <c r="BC376">
        <f t="shared" si="306"/>
        <v>-1.1515032022284279</v>
      </c>
      <c r="BD376">
        <f t="shared" si="290"/>
        <v>-245.97627365887712</v>
      </c>
      <c r="BF376">
        <f t="shared" si="291"/>
        <v>-54.609040576190814</v>
      </c>
      <c r="BG376">
        <f t="shared" si="292"/>
        <v>-214.44578907702956</v>
      </c>
      <c r="BH376">
        <f t="shared" si="307"/>
        <v>-34.445789077029559</v>
      </c>
      <c r="BI376">
        <f t="shared" si="308"/>
        <v>-34.445789077029559</v>
      </c>
      <c r="BJ376">
        <f t="shared" si="293"/>
        <v>0</v>
      </c>
      <c r="BK376">
        <f t="shared" si="309"/>
        <v>0</v>
      </c>
      <c r="BM376">
        <f t="shared" si="310"/>
        <v>-64.961685278554697</v>
      </c>
      <c r="BN376">
        <f t="shared" si="294"/>
        <v>-148.46951541815244</v>
      </c>
      <c r="BQ376" s="56">
        <f t="shared" si="311"/>
        <v>27.254605502649021</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1.1737140822942824</v>
      </c>
      <c r="D377">
        <f t="shared" si="265"/>
        <v>0.55100984795129515</v>
      </c>
      <c r="F377">
        <f t="shared" si="266"/>
        <v>3.1742864719681488E-5</v>
      </c>
      <c r="G377">
        <f t="shared" si="267"/>
        <v>2.0295654294000308E-3</v>
      </c>
      <c r="H377">
        <f t="shared" si="268"/>
        <v>-3.1395630845706002</v>
      </c>
      <c r="J377">
        <f t="shared" si="269"/>
        <v>15</v>
      </c>
      <c r="M377">
        <f t="shared" si="270"/>
        <v>1.9338694690652026E-3</v>
      </c>
      <c r="N377">
        <f t="shared" si="271"/>
        <v>-1.5707963250000001</v>
      </c>
      <c r="O377">
        <f t="shared" si="272"/>
        <v>260.95768118023176</v>
      </c>
      <c r="P377">
        <f t="shared" si="273"/>
        <v>1.5669642784607993</v>
      </c>
      <c r="Q377">
        <f t="shared" si="274"/>
        <v>147.09826478777342</v>
      </c>
      <c r="R377">
        <f t="shared" si="275"/>
        <v>1.5639980977054004</v>
      </c>
      <c r="S377">
        <f t="shared" si="276"/>
        <v>0.11248851485543396</v>
      </c>
      <c r="T377">
        <f t="shared" si="277"/>
        <v>-1.4580692188265141</v>
      </c>
      <c r="U377">
        <f t="shared" si="278"/>
        <v>0.9067053312439205</v>
      </c>
      <c r="V377">
        <f t="shared" si="279"/>
        <v>-0.43539069241408146</v>
      </c>
      <c r="X377">
        <f t="shared" si="296"/>
        <v>-47.470423274095729</v>
      </c>
      <c r="Y377">
        <f t="shared" si="280"/>
        <v>-167.40950721439529</v>
      </c>
      <c r="Z377">
        <f t="shared" si="297"/>
        <v>12.59049278560471</v>
      </c>
      <c r="AC377">
        <v>1</v>
      </c>
      <c r="AD377">
        <f t="shared" si="281"/>
        <v>260.95576515372005</v>
      </c>
      <c r="AE377">
        <f t="shared" si="282"/>
        <v>-1.3363012434647461E-2</v>
      </c>
      <c r="AF377">
        <f t="shared" si="283"/>
        <v>2.8727665669395001E-2</v>
      </c>
      <c r="AG377">
        <f t="shared" si="315"/>
        <v>7454.5951499883877</v>
      </c>
      <c r="AH377">
        <f t="shared" si="316"/>
        <v>-3502.4024869430482</v>
      </c>
      <c r="AJ377">
        <f t="shared" si="284"/>
        <v>18000</v>
      </c>
      <c r="AK377">
        <f t="shared" si="285"/>
        <v>159000.71640547502</v>
      </c>
      <c r="AL377">
        <v>1</v>
      </c>
      <c r="AM377">
        <f t="shared" si="286"/>
        <v>147.09486566013751</v>
      </c>
      <c r="AN377">
        <f t="shared" si="317"/>
        <v>1081.7218656396385</v>
      </c>
      <c r="AO377">
        <f t="shared" si="318"/>
        <v>-115.01610242093712</v>
      </c>
      <c r="AQ377">
        <f t="shared" si="287"/>
        <v>3.7637834454501691E-3</v>
      </c>
      <c r="AR377">
        <f t="shared" si="288"/>
        <v>-6.1349670160837757</v>
      </c>
      <c r="AT377">
        <f t="shared" si="313"/>
        <v>-21459.066252627326</v>
      </c>
      <c r="AU377">
        <f t="shared" si="314"/>
        <v>-45746.877647936504</v>
      </c>
      <c r="AV377">
        <f t="shared" si="302"/>
        <v>-2.0094055706875289</v>
      </c>
      <c r="AW377">
        <f t="shared" si="303"/>
        <v>10122.417924427471</v>
      </c>
      <c r="AX377">
        <f t="shared" si="304"/>
        <v>-11641.533789967089</v>
      </c>
      <c r="AY377">
        <f t="shared" si="312"/>
        <v>-0.85508477332557442</v>
      </c>
      <c r="BA377">
        <f t="shared" si="289"/>
        <v>3.2754434358512978</v>
      </c>
      <c r="BB377">
        <f t="shared" si="305"/>
        <v>10.305402078657806</v>
      </c>
      <c r="BC377">
        <f t="shared" si="306"/>
        <v>-1.1543207973619545</v>
      </c>
      <c r="BD377">
        <f t="shared" si="290"/>
        <v>-246.13770996858926</v>
      </c>
      <c r="BF377">
        <f t="shared" si="291"/>
        <v>-54.748604069027522</v>
      </c>
      <c r="BG377">
        <f t="shared" si="292"/>
        <v>-214.4508856412771</v>
      </c>
      <c r="BH377">
        <f t="shared" si="307"/>
        <v>-34.450885641277097</v>
      </c>
      <c r="BI377">
        <f t="shared" si="308"/>
        <v>-34.450885641277097</v>
      </c>
      <c r="BJ377">
        <f t="shared" si="293"/>
        <v>0</v>
      </c>
      <c r="BK377">
        <f t="shared" si="309"/>
        <v>0</v>
      </c>
      <c r="BM377">
        <f t="shared" si="310"/>
        <v>-65.054006147685328</v>
      </c>
      <c r="BN377">
        <f t="shared" si="294"/>
        <v>-148.31317567268783</v>
      </c>
      <c r="BQ377" s="56">
        <f t="shared" si="311"/>
        <v>27.207362878942941</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1.1756921987857509</v>
      </c>
      <c r="D378">
        <f t="shared" si="265"/>
        <v>0.55374181657168353</v>
      </c>
      <c r="F378">
        <f t="shared" si="266"/>
        <v>3.1356925433489094E-5</v>
      </c>
      <c r="G378">
        <f t="shared" si="267"/>
        <v>2.0171892810453744E-3</v>
      </c>
      <c r="H378">
        <f t="shared" si="268"/>
        <v>-3.1395754607189548</v>
      </c>
      <c r="J378">
        <f t="shared" si="269"/>
        <v>15</v>
      </c>
      <c r="M378">
        <f t="shared" si="270"/>
        <v>1.9220775820587071E-3</v>
      </c>
      <c r="N378">
        <f t="shared" si="271"/>
        <v>-1.5707963250000001</v>
      </c>
      <c r="O378">
        <f t="shared" si="272"/>
        <v>262.55862511166822</v>
      </c>
      <c r="P378">
        <f t="shared" si="273"/>
        <v>1.5669876443825184</v>
      </c>
      <c r="Q378">
        <f t="shared" si="274"/>
        <v>148.00066655057248</v>
      </c>
      <c r="R378">
        <f t="shared" si="275"/>
        <v>1.5640395490562884</v>
      </c>
      <c r="S378">
        <f t="shared" si="276"/>
        <v>0.11181121026777471</v>
      </c>
      <c r="T378">
        <f t="shared" si="277"/>
        <v>-1.4587508234640016</v>
      </c>
      <c r="U378">
        <f t="shared" si="278"/>
        <v>0.90571441550437326</v>
      </c>
      <c r="V378">
        <f t="shared" si="279"/>
        <v>-0.43773424270288036</v>
      </c>
      <c r="X378">
        <f t="shared" si="296"/>
        <v>-47.570882569235451</v>
      </c>
      <c r="Y378">
        <f t="shared" si="280"/>
        <v>-167.42330089725746</v>
      </c>
      <c r="Z378">
        <f t="shared" si="297"/>
        <v>12.576699102742538</v>
      </c>
      <c r="AC378">
        <v>1</v>
      </c>
      <c r="AD378">
        <f t="shared" si="281"/>
        <v>262.55672076816001</v>
      </c>
      <c r="AE378">
        <f t="shared" si="282"/>
        <v>-1.3527478732443005E-2</v>
      </c>
      <c r="AF378">
        <f t="shared" si="283"/>
        <v>2.8903909017059998E-2</v>
      </c>
      <c r="AG378">
        <f t="shared" si="315"/>
        <v>7438.3101697523934</v>
      </c>
      <c r="AH378">
        <f t="shared" si="316"/>
        <v>-3515.8421847598447</v>
      </c>
      <c r="AJ378">
        <f t="shared" si="284"/>
        <v>18000</v>
      </c>
      <c r="AK378">
        <f t="shared" si="285"/>
        <v>159976.18092330001</v>
      </c>
      <c r="AL378">
        <v>1</v>
      </c>
      <c r="AM378">
        <f t="shared" si="286"/>
        <v>147.99728814885</v>
      </c>
      <c r="AN378">
        <f t="shared" si="317"/>
        <v>1081.7123595618982</v>
      </c>
      <c r="AO378">
        <f t="shared" si="318"/>
        <v>-114.3148489546804</v>
      </c>
      <c r="AQ378">
        <f t="shared" si="287"/>
        <v>3.7180236027574351E-3</v>
      </c>
      <c r="AR378">
        <f t="shared" si="288"/>
        <v>-6.0975587085221932</v>
      </c>
      <c r="AT378">
        <f t="shared" si="313"/>
        <v>-21410.398318696312</v>
      </c>
      <c r="AU378">
        <f t="shared" si="314"/>
        <v>-45368.604936489406</v>
      </c>
      <c r="AV378">
        <f t="shared" si="302"/>
        <v>-2.0117294958881637</v>
      </c>
      <c r="AW378">
        <f t="shared" si="303"/>
        <v>10109.645638452657</v>
      </c>
      <c r="AX378">
        <f t="shared" si="304"/>
        <v>-11615.955341832832</v>
      </c>
      <c r="AY378">
        <f t="shared" si="312"/>
        <v>-0.85462078109110284</v>
      </c>
      <c r="BA378">
        <f t="shared" si="289"/>
        <v>3.257758648857886</v>
      </c>
      <c r="BB378">
        <f t="shared" si="305"/>
        <v>10.258378128904521</v>
      </c>
      <c r="BC378">
        <f t="shared" si="306"/>
        <v>-1.1571087147970609</v>
      </c>
      <c r="BD378">
        <f t="shared" si="290"/>
        <v>-246.29744587143432</v>
      </c>
      <c r="BF378">
        <f t="shared" si="291"/>
        <v>-54.887254495394522</v>
      </c>
      <c r="BG378">
        <f t="shared" si="292"/>
        <v>-214.45480037330103</v>
      </c>
      <c r="BH378">
        <f t="shared" si="307"/>
        <v>-34.454800373301026</v>
      </c>
      <c r="BI378">
        <f t="shared" si="308"/>
        <v>-34.454800373301026</v>
      </c>
      <c r="BJ378">
        <f t="shared" si="293"/>
        <v>0</v>
      </c>
      <c r="BK378">
        <f t="shared" si="309"/>
        <v>0</v>
      </c>
      <c r="BM378">
        <f t="shared" si="310"/>
        <v>-65.14563262429904</v>
      </c>
      <c r="BN378">
        <f t="shared" si="294"/>
        <v>-148.15735450186668</v>
      </c>
      <c r="BQ378" s="56">
        <f t="shared" si="311"/>
        <v>27.160338929189656</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1.1776790607190262</v>
      </c>
      <c r="D379">
        <f t="shared" si="265"/>
        <v>0.55646458725027981</v>
      </c>
      <c r="F379">
        <f t="shared" si="266"/>
        <v>3.0977982212416142E-5</v>
      </c>
      <c r="G379">
        <f t="shared" si="267"/>
        <v>2.0049631601123858E-3</v>
      </c>
      <c r="H379">
        <f t="shared" si="268"/>
        <v>-3.1395876868398878</v>
      </c>
      <c r="J379">
        <f t="shared" si="269"/>
        <v>15</v>
      </c>
      <c r="M379">
        <f t="shared" si="270"/>
        <v>1.9104286270159273E-3</v>
      </c>
      <c r="N379">
        <f t="shared" si="271"/>
        <v>-1.5707963250000001</v>
      </c>
      <c r="O379">
        <f t="shared" si="272"/>
        <v>264.15956918471539</v>
      </c>
      <c r="P379">
        <f t="shared" si="273"/>
        <v>1.5670107270850273</v>
      </c>
      <c r="Q379">
        <f t="shared" si="274"/>
        <v>148.90306856458616</v>
      </c>
      <c r="R379">
        <f t="shared" si="275"/>
        <v>1.564080497989359</v>
      </c>
      <c r="S379">
        <f t="shared" si="276"/>
        <v>0.11114196239026826</v>
      </c>
      <c r="T379">
        <f t="shared" si="277"/>
        <v>-1.4594242688992305</v>
      </c>
      <c r="U379">
        <f t="shared" si="278"/>
        <v>0.90472071063984838</v>
      </c>
      <c r="V379">
        <f t="shared" si="279"/>
        <v>-0.44007266335747885</v>
      </c>
      <c r="X379">
        <f t="shared" si="296"/>
        <v>-47.670705122747989</v>
      </c>
      <c r="Y379">
        <f t="shared" si="280"/>
        <v>-167.43689660686834</v>
      </c>
      <c r="Z379">
        <f t="shared" si="297"/>
        <v>12.563103393131655</v>
      </c>
      <c r="AC379">
        <v>1</v>
      </c>
      <c r="AD379">
        <f t="shared" si="281"/>
        <v>264.15767638260002</v>
      </c>
      <c r="AE379">
        <f t="shared" si="282"/>
        <v>-1.3692950940316804E-2</v>
      </c>
      <c r="AF379">
        <f t="shared" si="283"/>
        <v>2.9080152364724998E-2</v>
      </c>
      <c r="AG379">
        <f t="shared" si="315"/>
        <v>7421.9972347079993</v>
      </c>
      <c r="AH379">
        <f t="shared" si="316"/>
        <v>-3529.1783456580301</v>
      </c>
      <c r="AJ379">
        <f t="shared" si="284"/>
        <v>18000</v>
      </c>
      <c r="AK379">
        <f t="shared" si="285"/>
        <v>160951.645441125</v>
      </c>
      <c r="AL379">
        <v>1</v>
      </c>
      <c r="AM379">
        <f t="shared" si="286"/>
        <v>148.89971063756252</v>
      </c>
      <c r="AN379">
        <f t="shared" si="317"/>
        <v>1081.7030257872561</v>
      </c>
      <c r="AO379">
        <f t="shared" si="318"/>
        <v>-113.62209437326341</v>
      </c>
      <c r="AQ379">
        <f t="shared" si="287"/>
        <v>3.6730932330236057E-3</v>
      </c>
      <c r="AR379">
        <f t="shared" si="288"/>
        <v>-6.0606038344889495</v>
      </c>
      <c r="AT379">
        <f t="shared" si="313"/>
        <v>-21361.690126472098</v>
      </c>
      <c r="AU379">
        <f t="shared" si="314"/>
        <v>-44994.74790133725</v>
      </c>
      <c r="AV379">
        <f t="shared" si="302"/>
        <v>-2.0140485293303882</v>
      </c>
      <c r="AW379">
        <f t="shared" si="303"/>
        <v>10096.682608065843</v>
      </c>
      <c r="AX379">
        <f t="shared" si="304"/>
        <v>-11590.76565090773</v>
      </c>
      <c r="AY379">
        <f t="shared" si="312"/>
        <v>-0.85418108647333557</v>
      </c>
      <c r="BA379">
        <f t="shared" si="289"/>
        <v>3.2402503458853102</v>
      </c>
      <c r="BB379">
        <f t="shared" si="305"/>
        <v>10.211571312998773</v>
      </c>
      <c r="BC379">
        <f t="shared" si="306"/>
        <v>-1.1598674428570526</v>
      </c>
      <c r="BD379">
        <f t="shared" si="290"/>
        <v>-246.45550934627678</v>
      </c>
      <c r="BF379">
        <f t="shared" si="291"/>
        <v>-55.025001918462102</v>
      </c>
      <c r="BG379">
        <f t="shared" si="292"/>
        <v>-214.45756108462976</v>
      </c>
      <c r="BH379">
        <f t="shared" si="307"/>
        <v>-34.457561084629759</v>
      </c>
      <c r="BI379">
        <f t="shared" si="308"/>
        <v>-34.457561084629759</v>
      </c>
      <c r="BJ379">
        <f t="shared" si="293"/>
        <v>0</v>
      </c>
      <c r="BK379">
        <f t="shared" si="309"/>
        <v>0</v>
      </c>
      <c r="BM379">
        <f t="shared" si="310"/>
        <v>-65.236573231460881</v>
      </c>
      <c r="BN379">
        <f t="shared" si="294"/>
        <v>-148.00205173835298</v>
      </c>
      <c r="BQ379" s="56">
        <f t="shared" si="311"/>
        <v>27.11353211328391</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1.1796746239056906</v>
      </c>
      <c r="D380">
        <f t="shared" si="265"/>
        <v>0.5591781661934716</v>
      </c>
      <c r="F380">
        <f t="shared" si="266"/>
        <v>3.0605866977266389E-5</v>
      </c>
      <c r="G380">
        <f t="shared" si="267"/>
        <v>1.992884354939686E-3</v>
      </c>
      <c r="H380">
        <f t="shared" si="268"/>
        <v>-3.1395997656450607</v>
      </c>
      <c r="J380">
        <f t="shared" si="269"/>
        <v>15</v>
      </c>
      <c r="M380">
        <f t="shared" si="270"/>
        <v>1.8989200208290845E-3</v>
      </c>
      <c r="N380">
        <f t="shared" si="271"/>
        <v>-1.5707963250000001</v>
      </c>
      <c r="O380">
        <f t="shared" si="272"/>
        <v>265.76051339681396</v>
      </c>
      <c r="P380">
        <f t="shared" si="273"/>
        <v>1.5670335316866484</v>
      </c>
      <c r="Q380">
        <f t="shared" si="274"/>
        <v>149.80547082527468</v>
      </c>
      <c r="R380">
        <f t="shared" si="275"/>
        <v>1.5641209535839082</v>
      </c>
      <c r="S380">
        <f t="shared" si="276"/>
        <v>0.11048062921811275</v>
      </c>
      <c r="T380">
        <f t="shared" si="277"/>
        <v>-1.4600897001660678</v>
      </c>
      <c r="U380">
        <f t="shared" si="278"/>
        <v>0.90372425836929227</v>
      </c>
      <c r="V380">
        <f t="shared" si="279"/>
        <v>-0.44240594571138819</v>
      </c>
      <c r="X380">
        <f t="shared" si="296"/>
        <v>-47.769898736170937</v>
      </c>
      <c r="Y380">
        <f t="shared" si="280"/>
        <v>-167.45030114280661</v>
      </c>
      <c r="Z380">
        <f t="shared" si="297"/>
        <v>12.549698857193391</v>
      </c>
      <c r="AC380">
        <v>1</v>
      </c>
      <c r="AD380">
        <f t="shared" si="281"/>
        <v>265.75863199704003</v>
      </c>
      <c r="AE380">
        <f t="shared" si="282"/>
        <v>-1.3859429058268867E-2</v>
      </c>
      <c r="AF380">
        <f t="shared" si="283"/>
        <v>2.9256395712389999E-2</v>
      </c>
      <c r="AG380">
        <f t="shared" si="315"/>
        <v>7405.6571793837538</v>
      </c>
      <c r="AH380">
        <f t="shared" si="316"/>
        <v>-3542.4110791486933</v>
      </c>
      <c r="AJ380">
        <f t="shared" si="284"/>
        <v>18000</v>
      </c>
      <c r="AK380">
        <f t="shared" si="285"/>
        <v>161927.10995895002</v>
      </c>
      <c r="AL380">
        <v>1</v>
      </c>
      <c r="AM380">
        <f t="shared" si="286"/>
        <v>149.80213312627501</v>
      </c>
      <c r="AN380">
        <f t="shared" si="317"/>
        <v>1081.6938601766715</v>
      </c>
      <c r="AO380">
        <f t="shared" si="318"/>
        <v>-112.9376851100119</v>
      </c>
      <c r="AQ380">
        <f t="shared" si="287"/>
        <v>3.6289724092856694E-3</v>
      </c>
      <c r="AR380">
        <f t="shared" si="288"/>
        <v>-6.0240941994142112</v>
      </c>
      <c r="AT380">
        <f t="shared" si="313"/>
        <v>-21312.943108263666</v>
      </c>
      <c r="AU380">
        <f t="shared" si="314"/>
        <v>-44625.231769244456</v>
      </c>
      <c r="AV380">
        <f t="shared" si="302"/>
        <v>-2.0163626580488501</v>
      </c>
      <c r="AW380">
        <f t="shared" si="303"/>
        <v>10083.53362827753</v>
      </c>
      <c r="AX380">
        <f t="shared" si="304"/>
        <v>-11565.955362322251</v>
      </c>
      <c r="AY380">
        <f t="shared" si="312"/>
        <v>-0.85376519858085664</v>
      </c>
      <c r="BA380">
        <f t="shared" si="289"/>
        <v>3.2229161356864267</v>
      </c>
      <c r="BB380">
        <f t="shared" si="305"/>
        <v>10.164980095462452</v>
      </c>
      <c r="BC380">
        <f t="shared" si="306"/>
        <v>-1.1625974594679933</v>
      </c>
      <c r="BD380">
        <f t="shared" si="290"/>
        <v>-246.61192777626303</v>
      </c>
      <c r="BF380">
        <f t="shared" si="291"/>
        <v>-55.161856249319072</v>
      </c>
      <c r="BG380">
        <f t="shared" si="292"/>
        <v>-214.45919495817662</v>
      </c>
      <c r="BH380">
        <f t="shared" si="307"/>
        <v>-34.459194958176624</v>
      </c>
      <c r="BI380">
        <f t="shared" si="308"/>
        <v>-34.459194958176624</v>
      </c>
      <c r="BJ380">
        <f t="shared" si="293"/>
        <v>0</v>
      </c>
      <c r="BK380">
        <f t="shared" si="309"/>
        <v>0</v>
      </c>
      <c r="BM380">
        <f t="shared" si="310"/>
        <v>-65.326836344781526</v>
      </c>
      <c r="BN380">
        <f t="shared" si="294"/>
        <v>-147.84726718191362</v>
      </c>
      <c r="BQ380" s="56">
        <f t="shared" si="311"/>
        <v>27.066940895747589</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1.1816788442629524</v>
      </c>
      <c r="D381">
        <f t="shared" si="265"/>
        <v>0.56188256010727888</v>
      </c>
      <c r="F381">
        <f t="shared" si="266"/>
        <v>3.0240416666330394E-5</v>
      </c>
      <c r="G381">
        <f t="shared" si="267"/>
        <v>1.9809502188254348E-3</v>
      </c>
      <c r="H381">
        <f t="shared" si="268"/>
        <v>-3.1396116997811747</v>
      </c>
      <c r="J381">
        <f t="shared" si="269"/>
        <v>15</v>
      </c>
      <c r="M381">
        <f t="shared" si="270"/>
        <v>1.8875492422612454E-3</v>
      </c>
      <c r="N381">
        <f t="shared" si="271"/>
        <v>-1.5707963250000001</v>
      </c>
      <c r="O381">
        <f t="shared" si="272"/>
        <v>267.36145774546611</v>
      </c>
      <c r="P381">
        <f t="shared" si="273"/>
        <v>1.5670560631831119</v>
      </c>
      <c r="Q381">
        <f t="shared" si="274"/>
        <v>150.70787332820692</v>
      </c>
      <c r="R381">
        <f t="shared" si="275"/>
        <v>1.5641609247017798</v>
      </c>
      <c r="S381">
        <f t="shared" si="276"/>
        <v>0.1098270720430008</v>
      </c>
      <c r="T381">
        <f t="shared" si="277"/>
        <v>-1.4607472588953181</v>
      </c>
      <c r="U381">
        <f t="shared" si="278"/>
        <v>0.90272510025588104</v>
      </c>
      <c r="V381">
        <f t="shared" si="279"/>
        <v>-0.44473408135995363</v>
      </c>
      <c r="X381">
        <f t="shared" si="296"/>
        <v>-47.868471075842571</v>
      </c>
      <c r="Y381">
        <f t="shared" si="280"/>
        <v>-167.46352111180599</v>
      </c>
      <c r="Z381">
        <f t="shared" si="297"/>
        <v>12.536478888194011</v>
      </c>
      <c r="AC381">
        <v>1</v>
      </c>
      <c r="AD381">
        <f t="shared" si="281"/>
        <v>267.35958761148004</v>
      </c>
      <c r="AE381">
        <f t="shared" si="282"/>
        <v>-1.4026913086299189E-2</v>
      </c>
      <c r="AF381">
        <f t="shared" si="283"/>
        <v>2.9432639060054999E-2</v>
      </c>
      <c r="AG381">
        <f t="shared" si="315"/>
        <v>7389.2908331573353</v>
      </c>
      <c r="AH381">
        <f t="shared" si="316"/>
        <v>-3555.5405029279668</v>
      </c>
      <c r="AJ381">
        <f t="shared" si="284"/>
        <v>18000</v>
      </c>
      <c r="AK381">
        <f t="shared" si="285"/>
        <v>162902.57447677501</v>
      </c>
      <c r="AL381">
        <v>1</v>
      </c>
      <c r="AM381">
        <f t="shared" si="286"/>
        <v>150.70455561498753</v>
      </c>
      <c r="AN381">
        <f t="shared" si="317"/>
        <v>1081.6848587146419</v>
      </c>
      <c r="AO381">
        <f t="shared" si="318"/>
        <v>-112.26147127567546</v>
      </c>
      <c r="AQ381">
        <f t="shared" si="287"/>
        <v>3.585641799404138E-3</v>
      </c>
      <c r="AR381">
        <f t="shared" si="288"/>
        <v>-5.9880218050049105</v>
      </c>
      <c r="AT381">
        <f t="shared" si="313"/>
        <v>-21264.158710031468</v>
      </c>
      <c r="AU381">
        <f t="shared" si="314"/>
        <v>-44259.983527115801</v>
      </c>
      <c r="AV381">
        <f t="shared" si="302"/>
        <v>-2.0186718694429953</v>
      </c>
      <c r="AW381">
        <f t="shared" si="303"/>
        <v>10070.203376798436</v>
      </c>
      <c r="AX381">
        <f t="shared" si="304"/>
        <v>-11541.515360203408</v>
      </c>
      <c r="AY381">
        <f t="shared" si="312"/>
        <v>-0.85337263701591637</v>
      </c>
      <c r="BA381">
        <f t="shared" si="289"/>
        <v>3.2057536638615818</v>
      </c>
      <c r="BB381">
        <f t="shared" si="305"/>
        <v>10.118602945915431</v>
      </c>
      <c r="BC381">
        <f t="shared" si="306"/>
        <v>-1.165299232427079</v>
      </c>
      <c r="BD381">
        <f t="shared" si="290"/>
        <v>-246.76672796419808</v>
      </c>
      <c r="BF381">
        <f t="shared" si="291"/>
        <v>-55.297827249940219</v>
      </c>
      <c r="BG381">
        <f t="shared" si="292"/>
        <v>-214.45972856416486</v>
      </c>
      <c r="BH381">
        <f t="shared" si="307"/>
        <v>-34.459728564164863</v>
      </c>
      <c r="BI381">
        <f t="shared" si="308"/>
        <v>-34.459728564164863</v>
      </c>
      <c r="BJ381">
        <f t="shared" si="293"/>
        <v>0</v>
      </c>
      <c r="BK381">
        <f t="shared" si="309"/>
        <v>0</v>
      </c>
      <c r="BM381">
        <f t="shared" si="310"/>
        <v>-65.416430195855654</v>
      </c>
      <c r="BN381">
        <f t="shared" si="294"/>
        <v>-147.69300059996678</v>
      </c>
      <c r="BQ381" s="56">
        <f t="shared" si="311"/>
        <v>27.020563746200565</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1.1836916778159894</v>
      </c>
      <c r="D382">
        <f t="shared" si="265"/>
        <v>0.56457777618981464</v>
      </c>
      <c r="F382">
        <f t="shared" si="266"/>
        <v>2.9881473056713187E-5</v>
      </c>
      <c r="G382">
        <f t="shared" si="267"/>
        <v>1.9691581680936769E-3</v>
      </c>
      <c r="H382">
        <f t="shared" si="268"/>
        <v>-3.1396234918319066</v>
      </c>
      <c r="J382">
        <f t="shared" si="269"/>
        <v>15</v>
      </c>
      <c r="M382">
        <f t="shared" si="270"/>
        <v>1.8763138301049285E-3</v>
      </c>
      <c r="N382">
        <f t="shared" si="271"/>
        <v>-1.5707963250000001</v>
      </c>
      <c r="O382">
        <f t="shared" si="272"/>
        <v>268.96240222823337</v>
      </c>
      <c r="P382">
        <f t="shared" si="273"/>
        <v>1.5670783264512045</v>
      </c>
      <c r="Q382">
        <f t="shared" si="274"/>
        <v>151.61027606905731</v>
      </c>
      <c r="R382">
        <f t="shared" si="275"/>
        <v>1.5642004199938362</v>
      </c>
      <c r="S382">
        <f t="shared" si="276"/>
        <v>0.1091811553586411</v>
      </c>
      <c r="T382">
        <f t="shared" si="277"/>
        <v>-1.4613970834135421</v>
      </c>
      <c r="U382">
        <f t="shared" si="278"/>
        <v>0.90172327770415051</v>
      </c>
      <c r="V382">
        <f t="shared" si="279"/>
        <v>-0.44705706215872454</v>
      </c>
      <c r="X382">
        <f t="shared" si="296"/>
        <v>-47.966429675962907</v>
      </c>
      <c r="Y382">
        <f t="shared" si="280"/>
        <v>-167.47656293328711</v>
      </c>
      <c r="Z382">
        <f t="shared" si="297"/>
        <v>12.523437066712887</v>
      </c>
      <c r="AC382">
        <v>1</v>
      </c>
      <c r="AD382">
        <f t="shared" si="281"/>
        <v>268.96054322591999</v>
      </c>
      <c r="AE382">
        <f t="shared" si="282"/>
        <v>-1.419540302440777E-2</v>
      </c>
      <c r="AF382">
        <f t="shared" si="283"/>
        <v>2.960888240772E-2</v>
      </c>
      <c r="AG382">
        <f t="shared" si="315"/>
        <v>7372.8990202021569</v>
      </c>
      <c r="AH382">
        <f t="shared" si="316"/>
        <v>-3568.566742744787</v>
      </c>
      <c r="AJ382">
        <f t="shared" si="284"/>
        <v>18000</v>
      </c>
      <c r="AK382">
        <f t="shared" si="285"/>
        <v>163878.03899460001</v>
      </c>
      <c r="AL382">
        <v>1</v>
      </c>
      <c r="AM382">
        <f t="shared" si="286"/>
        <v>151.60697810370002</v>
      </c>
      <c r="AN382">
        <f t="shared" si="317"/>
        <v>1081.6760175048091</v>
      </c>
      <c r="AO382">
        <f t="shared" si="318"/>
        <v>-111.59330654900967</v>
      </c>
      <c r="AQ382">
        <f t="shared" si="287"/>
        <v>3.5430826448828497E-3</v>
      </c>
      <c r="AR382">
        <f t="shared" si="288"/>
        <v>-5.9523788434031877</v>
      </c>
      <c r="AT382">
        <f t="shared" si="313"/>
        <v>-21215.338390225344</v>
      </c>
      <c r="AU382">
        <f t="shared" si="314"/>
        <v>-43898.931869292734</v>
      </c>
      <c r="AV382">
        <f t="shared" si="302"/>
        <v>-2.0209761512723743</v>
      </c>
      <c r="AW382">
        <f t="shared" si="303"/>
        <v>10056.696417906376</v>
      </c>
      <c r="AX382">
        <f t="shared" si="304"/>
        <v>-11517.436760678826</v>
      </c>
      <c r="AY382">
        <f t="shared" si="312"/>
        <v>-0.85300293160942009</v>
      </c>
      <c r="BA382">
        <f t="shared" si="289"/>
        <v>3.1887606123677945</v>
      </c>
      <c r="BB382">
        <f t="shared" si="305"/>
        <v>10.072438339515557</v>
      </c>
      <c r="BC382">
        <f t="shared" si="306"/>
        <v>-1.1679732196629542</v>
      </c>
      <c r="BD382">
        <f t="shared" si="290"/>
        <v>-246.91993614746067</v>
      </c>
      <c r="BF382">
        <f t="shared" si="291"/>
        <v>-55.432924536082396</v>
      </c>
      <c r="BG382">
        <f t="shared" si="292"/>
        <v>-214.4591878755854</v>
      </c>
      <c r="BH382">
        <f t="shared" si="307"/>
        <v>-34.4591878755854</v>
      </c>
      <c r="BI382">
        <f t="shared" si="308"/>
        <v>-34.4591878755854</v>
      </c>
      <c r="BJ382">
        <f t="shared" si="293"/>
        <v>0</v>
      </c>
      <c r="BK382">
        <f t="shared" si="309"/>
        <v>0</v>
      </c>
      <c r="BM382">
        <f t="shared" si="310"/>
        <v>-65.505362875597953</v>
      </c>
      <c r="BN382">
        <f t="shared" si="294"/>
        <v>-147.53925172812475</v>
      </c>
      <c r="BQ382" s="56">
        <f t="shared" si="311"/>
        <v>26.974399139800695</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1.185713080700237</v>
      </c>
      <c r="D383">
        <f t="shared" si="265"/>
        <v>0.56726382212377269</v>
      </c>
      <c r="F383">
        <f t="shared" si="266"/>
        <v>2.9528882593041121E-5</v>
      </c>
      <c r="G383">
        <f t="shared" si="267"/>
        <v>1.9575056802293438E-3</v>
      </c>
      <c r="H383">
        <f t="shared" si="268"/>
        <v>-3.139635144319771</v>
      </c>
      <c r="J383">
        <f t="shared" si="269"/>
        <v>15</v>
      </c>
      <c r="M383">
        <f t="shared" si="270"/>
        <v>1.865211381406083E-3</v>
      </c>
      <c r="N383">
        <f t="shared" si="271"/>
        <v>-1.5707963250000001</v>
      </c>
      <c r="O383">
        <f t="shared" si="272"/>
        <v>270.56334684273503</v>
      </c>
      <c r="P383">
        <f t="shared" si="273"/>
        <v>1.5671003262522898</v>
      </c>
      <c r="Q383">
        <f t="shared" si="274"/>
        <v>152.51267904360265</v>
      </c>
      <c r="R383">
        <f t="shared" si="275"/>
        <v>1.564239447906201</v>
      </c>
      <c r="S383">
        <f t="shared" si="276"/>
        <v>0.10854274676948869</v>
      </c>
      <c r="T383">
        <f t="shared" si="277"/>
        <v>-1.462039308838464</v>
      </c>
      <c r="U383">
        <f t="shared" si="278"/>
        <v>0.90071883195718827</v>
      </c>
      <c r="V383">
        <f t="shared" si="279"/>
        <v>-0.44937488022180894</v>
      </c>
      <c r="X383">
        <f t="shared" si="296"/>
        <v>-48.063781941567719</v>
      </c>
      <c r="Y383">
        <f t="shared" si="280"/>
        <v>-167.4894328447071</v>
      </c>
      <c r="Z383">
        <f t="shared" si="297"/>
        <v>12.510567155292904</v>
      </c>
      <c r="AC383">
        <v>1</v>
      </c>
      <c r="AD383">
        <f t="shared" si="281"/>
        <v>270.56149884036</v>
      </c>
      <c r="AE383">
        <f t="shared" si="282"/>
        <v>-1.4364898872594612E-2</v>
      </c>
      <c r="AF383">
        <f t="shared" si="283"/>
        <v>2.9785125755384997E-2</v>
      </c>
      <c r="AG383">
        <f t="shared" si="315"/>
        <v>7356.4825594357135</v>
      </c>
      <c r="AH383">
        <f t="shared" si="316"/>
        <v>-3581.489932269757</v>
      </c>
      <c r="AJ383">
        <f t="shared" si="284"/>
        <v>18000</v>
      </c>
      <c r="AK383">
        <f t="shared" si="285"/>
        <v>164853.503512425</v>
      </c>
      <c r="AL383">
        <v>1</v>
      </c>
      <c r="AM383">
        <f t="shared" si="286"/>
        <v>152.50940059241253</v>
      </c>
      <c r="AN383">
        <f t="shared" si="317"/>
        <v>1081.6673327657372</v>
      </c>
      <c r="AO383">
        <f t="shared" si="318"/>
        <v>-110.93304807124107</v>
      </c>
      <c r="AQ383">
        <f t="shared" si="287"/>
        <v>3.5012767405634463E-3</v>
      </c>
      <c r="AR383">
        <f t="shared" si="288"/>
        <v>-5.9171576915522248</v>
      </c>
      <c r="AT383">
        <f t="shared" si="313"/>
        <v>-21166.483618669135</v>
      </c>
      <c r="AU383">
        <f t="shared" si="314"/>
        <v>-43542.007146731245</v>
      </c>
      <c r="AV383">
        <f t="shared" si="302"/>
        <v>-2.0232754916520399</v>
      </c>
      <c r="AW383">
        <f t="shared" si="303"/>
        <v>10043.017206152834</v>
      </c>
      <c r="AX383">
        <f t="shared" si="304"/>
        <v>-11493.710905125643</v>
      </c>
      <c r="AY383">
        <f t="shared" si="312"/>
        <v>-0.85265562216379098</v>
      </c>
      <c r="BA383">
        <f t="shared" si="289"/>
        <v>3.1719346990252193</v>
      </c>
      <c r="BB383">
        <f t="shared" si="305"/>
        <v>10.026484757369509</v>
      </c>
      <c r="BC383">
        <f t="shared" si="306"/>
        <v>-1.1706198694882488</v>
      </c>
      <c r="BD383">
        <f t="shared" si="290"/>
        <v>-247.07157801247234</v>
      </c>
      <c r="BF383">
        <f t="shared" si="291"/>
        <v>-55.567157580110973</v>
      </c>
      <c r="BG383">
        <f t="shared" si="292"/>
        <v>-214.4575982832034</v>
      </c>
      <c r="BH383">
        <f t="shared" si="307"/>
        <v>-34.457598283203396</v>
      </c>
      <c r="BI383">
        <f t="shared" si="308"/>
        <v>-34.457598283203396</v>
      </c>
      <c r="BJ383">
        <f t="shared" si="293"/>
        <v>0</v>
      </c>
      <c r="BK383">
        <f t="shared" si="309"/>
        <v>0</v>
      </c>
      <c r="BM383">
        <f t="shared" si="310"/>
        <v>-65.593642337480475</v>
      </c>
      <c r="BN383">
        <f t="shared" si="294"/>
        <v>-147.38602027073105</v>
      </c>
      <c r="BQ383" s="56">
        <f t="shared" si="311"/>
        <v>26.928445557654648</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1.1877430091636287</v>
      </c>
      <c r="D384">
        <f t="shared" si="265"/>
        <v>0.56994070606894476</v>
      </c>
      <c r="F384">
        <f t="shared" si="266"/>
        <v>2.9182496223201577E-5</v>
      </c>
      <c r="G384">
        <f t="shared" si="267"/>
        <v>1.9459902920790993E-3</v>
      </c>
      <c r="H384">
        <f t="shared" si="268"/>
        <v>-3.1396466597079211</v>
      </c>
      <c r="J384">
        <f t="shared" si="269"/>
        <v>15</v>
      </c>
      <c r="M384">
        <f t="shared" si="270"/>
        <v>1.8542395497507529E-3</v>
      </c>
      <c r="N384">
        <f t="shared" si="271"/>
        <v>-1.5707963250000001</v>
      </c>
      <c r="O384">
        <f t="shared" si="272"/>
        <v>272.16429158664641</v>
      </c>
      <c r="P384">
        <f t="shared" si="273"/>
        <v>1.5671220672357005</v>
      </c>
      <c r="Q384">
        <f t="shared" si="274"/>
        <v>153.41508224771906</v>
      </c>
      <c r="R384">
        <f t="shared" si="275"/>
        <v>1.56427801668628</v>
      </c>
      <c r="S384">
        <f t="shared" si="276"/>
        <v>0.10791171690255853</v>
      </c>
      <c r="T384">
        <f t="shared" si="277"/>
        <v>-1.4626740671711087</v>
      </c>
      <c r="U384">
        <f t="shared" si="278"/>
        <v>0.89971180409388696</v>
      </c>
      <c r="V384">
        <f t="shared" si="279"/>
        <v>-0.45168752792021094</v>
      </c>
      <c r="X384">
        <f t="shared" si="296"/>
        <v>-48.160535151418642</v>
      </c>
      <c r="Y384">
        <f t="shared" si="280"/>
        <v>-167.50213690673638</v>
      </c>
      <c r="Z384">
        <f t="shared" si="297"/>
        <v>12.497863093263618</v>
      </c>
      <c r="AC384">
        <v>1</v>
      </c>
      <c r="AD384">
        <f t="shared" si="281"/>
        <v>272.16245445480001</v>
      </c>
      <c r="AE384">
        <f t="shared" si="282"/>
        <v>-1.4535400630859712E-2</v>
      </c>
      <c r="AF384">
        <f t="shared" si="283"/>
        <v>2.9961369103049997E-2</v>
      </c>
      <c r="AG384">
        <f t="shared" si="315"/>
        <v>7340.0422644696437</v>
      </c>
      <c r="AH384">
        <f t="shared" si="316"/>
        <v>-3594.3102129650797</v>
      </c>
      <c r="AJ384">
        <f t="shared" si="284"/>
        <v>18000</v>
      </c>
      <c r="AK384">
        <f t="shared" si="285"/>
        <v>165828.96803025002</v>
      </c>
      <c r="AL384">
        <v>1</v>
      </c>
      <c r="AM384">
        <f t="shared" si="286"/>
        <v>153.41182308112502</v>
      </c>
      <c r="AN384">
        <f t="shared" si="317"/>
        <v>1081.6588008268743</v>
      </c>
      <c r="AO384">
        <f t="shared" si="318"/>
        <v>-110.28055634425655</v>
      </c>
      <c r="AQ384">
        <f t="shared" si="287"/>
        <v>3.4602064151534897E-3</v>
      </c>
      <c r="AR384">
        <f t="shared" si="288"/>
        <v>-5.8823509057609327</v>
      </c>
      <c r="AT384">
        <f t="shared" si="313"/>
        <v>-21117.595875489893</v>
      </c>
      <c r="AU384">
        <f t="shared" si="314"/>
        <v>-43189.141317983485</v>
      </c>
      <c r="AV384">
        <f t="shared" si="302"/>
        <v>-2.0255698790480334</v>
      </c>
      <c r="AW384">
        <f t="shared" si="303"/>
        <v>10029.170089916901</v>
      </c>
      <c r="AX384">
        <f t="shared" si="304"/>
        <v>-11470.329353654179</v>
      </c>
      <c r="AY384">
        <f t="shared" si="312"/>
        <v>-0.85233025820343711</v>
      </c>
      <c r="BA384">
        <f t="shared" si="289"/>
        <v>3.1552736770217074</v>
      </c>
      <c r="BB384">
        <f t="shared" si="305"/>
        <v>9.9807406869159898</v>
      </c>
      <c r="BC384">
        <f t="shared" si="306"/>
        <v>-1.1732396208445963</v>
      </c>
      <c r="BD384">
        <f t="shared" si="290"/>
        <v>-247.22167870873625</v>
      </c>
      <c r="BF384">
        <f t="shared" si="291"/>
        <v>-55.700535713758931</v>
      </c>
      <c r="BG384">
        <f t="shared" si="292"/>
        <v>-214.45498461012858</v>
      </c>
      <c r="BH384">
        <f t="shared" si="307"/>
        <v>-34.454984610128577</v>
      </c>
      <c r="BI384">
        <f t="shared" si="308"/>
        <v>-34.454984610128577</v>
      </c>
      <c r="BJ384">
        <f t="shared" si="293"/>
        <v>0</v>
      </c>
      <c r="BK384">
        <f t="shared" si="309"/>
        <v>0</v>
      </c>
      <c r="BM384">
        <f t="shared" si="310"/>
        <v>-65.681276400674918</v>
      </c>
      <c r="BN384">
        <f t="shared" si="294"/>
        <v>-147.23330590139233</v>
      </c>
      <c r="BQ384" s="56">
        <f t="shared" si="311"/>
        <v>26.882701487201128</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1.1897814195687826</v>
      </c>
      <c r="D385">
        <f t="shared" si="265"/>
        <v>0.57260843665476768</v>
      </c>
      <c r="F385">
        <f t="shared" si="266"/>
        <v>2.8842169240787603E-5</v>
      </c>
      <c r="G385">
        <f t="shared" si="267"/>
        <v>1.9346095981153217E-3</v>
      </c>
      <c r="H385">
        <f t="shared" si="268"/>
        <v>-3.1396580404018848</v>
      </c>
      <c r="J385">
        <f t="shared" si="269"/>
        <v>15</v>
      </c>
      <c r="M385">
        <f t="shared" si="270"/>
        <v>1.8433960436118598E-3</v>
      </c>
      <c r="N385">
        <f t="shared" si="271"/>
        <v>-1.5707963250000001</v>
      </c>
      <c r="O385">
        <f t="shared" si="272"/>
        <v>273.7652364576972</v>
      </c>
      <c r="P385">
        <f t="shared" si="273"/>
        <v>1.5671435539420162</v>
      </c>
      <c r="Q385">
        <f t="shared" si="274"/>
        <v>154.31748567737912</v>
      </c>
      <c r="R385">
        <f t="shared" si="275"/>
        <v>1.5643161343885705</v>
      </c>
      <c r="S385">
        <f t="shared" si="276"/>
        <v>0.10728793932220236</v>
      </c>
      <c r="T385">
        <f t="shared" si="277"/>
        <v>-1.4633014873847925</v>
      </c>
      <c r="U385">
        <f t="shared" si="278"/>
        <v>0.89870223502625723</v>
      </c>
      <c r="V385">
        <f t="shared" si="279"/>
        <v>-0.45399499788015352</v>
      </c>
      <c r="X385">
        <f t="shared" si="296"/>
        <v>-48.256696460812059</v>
      </c>
      <c r="Y385">
        <f t="shared" si="280"/>
        <v>-167.51468100826682</v>
      </c>
      <c r="Z385">
        <f t="shared" si="297"/>
        <v>12.48531899173318</v>
      </c>
      <c r="AC385">
        <v>1</v>
      </c>
      <c r="AD385">
        <f t="shared" si="281"/>
        <v>273.76341006924002</v>
      </c>
      <c r="AE385">
        <f t="shared" si="282"/>
        <v>-1.4706908299203071E-2</v>
      </c>
      <c r="AF385">
        <f t="shared" si="283"/>
        <v>3.0137612450714998E-2</v>
      </c>
      <c r="AG385">
        <f t="shared" si="315"/>
        <v>7323.5789435615015</v>
      </c>
      <c r="AH385">
        <f t="shared" si="316"/>
        <v>-3607.0277339555637</v>
      </c>
      <c r="AJ385">
        <f t="shared" si="284"/>
        <v>18000</v>
      </c>
      <c r="AK385">
        <f t="shared" si="285"/>
        <v>166804.43254807501</v>
      </c>
      <c r="AL385">
        <v>1</v>
      </c>
      <c r="AM385">
        <f t="shared" si="286"/>
        <v>154.31424556983751</v>
      </c>
      <c r="AN385">
        <f t="shared" si="317"/>
        <v>1081.6504181246676</v>
      </c>
      <c r="AO385">
        <f t="shared" si="318"/>
        <v>-109.6356951323632</v>
      </c>
      <c r="AQ385">
        <f t="shared" si="287"/>
        <v>3.4198545125493271E-3</v>
      </c>
      <c r="AR385">
        <f t="shared" si="288"/>
        <v>-5.8479512164593492</v>
      </c>
      <c r="AT385">
        <f t="shared" si="313"/>
        <v>-21068.676650089896</v>
      </c>
      <c r="AU385">
        <f t="shared" si="314"/>
        <v>-42840.267901909414</v>
      </c>
      <c r="AV385">
        <f t="shared" si="302"/>
        <v>-2.0278593022729567</v>
      </c>
      <c r="AW385">
        <f t="shared" si="303"/>
        <v>10015.159314813691</v>
      </c>
      <c r="AX385">
        <f t="shared" si="304"/>
        <v>-11447.283878816685</v>
      </c>
      <c r="AY385">
        <f t="shared" si="312"/>
        <v>-0.85202639873257224</v>
      </c>
      <c r="BA385">
        <f t="shared" si="289"/>
        <v>3.1387753344162612</v>
      </c>
      <c r="BB385">
        <f t="shared" si="305"/>
        <v>9.935204622282777</v>
      </c>
      <c r="BC385">
        <f t="shared" si="306"/>
        <v>-1.1758329035403845</v>
      </c>
      <c r="BD385">
        <f t="shared" si="290"/>
        <v>-247.37026286245901</v>
      </c>
      <c r="BF385">
        <f t="shared" si="291"/>
        <v>-55.833068130820337</v>
      </c>
      <c r="BG385">
        <f t="shared" si="292"/>
        <v>-214.45137112596385</v>
      </c>
      <c r="BH385">
        <f t="shared" si="307"/>
        <v>-34.451371125963846</v>
      </c>
      <c r="BI385">
        <f t="shared" si="308"/>
        <v>-34.451371125963846</v>
      </c>
      <c r="BJ385">
        <f t="shared" si="293"/>
        <v>0</v>
      </c>
      <c r="BK385">
        <f t="shared" si="309"/>
        <v>0</v>
      </c>
      <c r="BM385">
        <f t="shared" si="310"/>
        <v>-65.768272753103119</v>
      </c>
      <c r="BN385">
        <f t="shared" si="294"/>
        <v>-147.08110826350483</v>
      </c>
      <c r="BQ385" s="56">
        <f t="shared" si="311"/>
        <v>26.837165422567914</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1.191828268395138</v>
      </c>
      <c r="D386">
        <f t="shared" si="265"/>
        <v>0.57526702297290289</v>
      </c>
      <c r="F386">
        <f t="shared" si="266"/>
        <v>2.8507761133936361E-5</v>
      </c>
      <c r="G386">
        <f t="shared" si="267"/>
        <v>1.9233612487606576E-3</v>
      </c>
      <c r="H386">
        <f t="shared" si="268"/>
        <v>-3.1396692887512394</v>
      </c>
      <c r="J386">
        <f t="shared" si="269"/>
        <v>15</v>
      </c>
      <c r="M386">
        <f t="shared" si="270"/>
        <v>1.8326786247536513E-3</v>
      </c>
      <c r="N386">
        <f t="shared" si="271"/>
        <v>-1.5707963250000001</v>
      </c>
      <c r="O386">
        <f t="shared" si="272"/>
        <v>275.36618145366992</v>
      </c>
      <c r="P386">
        <f t="shared" si="273"/>
        <v>1.5671647908062241</v>
      </c>
      <c r="Q386">
        <f t="shared" si="274"/>
        <v>155.21988932864917</v>
      </c>
      <c r="R386">
        <f t="shared" si="275"/>
        <v>1.5643538088802689</v>
      </c>
      <c r="S386">
        <f t="shared" si="276"/>
        <v>0.10667129044773417</v>
      </c>
      <c r="T386">
        <f t="shared" si="277"/>
        <v>-1.4639216955110952</v>
      </c>
      <c r="U386">
        <f t="shared" si="278"/>
        <v>0.89769016549680092</v>
      </c>
      <c r="V386">
        <f t="shared" si="279"/>
        <v>-0.45629728298138605</v>
      </c>
      <c r="X386">
        <f t="shared" si="296"/>
        <v>-48.352272904309579</v>
      </c>
      <c r="Y386">
        <f t="shared" si="280"/>
        <v>-167.52707087125964</v>
      </c>
      <c r="Z386">
        <f t="shared" si="297"/>
        <v>12.472929128740361</v>
      </c>
      <c r="AC386">
        <v>1</v>
      </c>
      <c r="AD386">
        <f t="shared" si="281"/>
        <v>275.36436568368003</v>
      </c>
      <c r="AE386">
        <f t="shared" si="282"/>
        <v>-1.4879421877624692E-2</v>
      </c>
      <c r="AF386">
        <f t="shared" si="283"/>
        <v>3.0313855798379998E-2</v>
      </c>
      <c r="AG386">
        <f t="shared" si="315"/>
        <v>7307.0933995682371</v>
      </c>
      <c r="AH386">
        <f t="shared" si="316"/>
        <v>-3619.6426519006673</v>
      </c>
      <c r="AJ386">
        <f t="shared" si="284"/>
        <v>18000</v>
      </c>
      <c r="AK386">
        <f t="shared" si="285"/>
        <v>167779.8970659</v>
      </c>
      <c r="AL386">
        <v>1</v>
      </c>
      <c r="AM386">
        <f t="shared" si="286"/>
        <v>155.21666805855003</v>
      </c>
      <c r="AN386">
        <f t="shared" si="317"/>
        <v>1081.6421811988471</v>
      </c>
      <c r="AO386">
        <f t="shared" si="318"/>
        <v>-108.99833136747463</v>
      </c>
      <c r="AQ386">
        <f t="shared" si="287"/>
        <v>3.3802043739168557E-3</v>
      </c>
      <c r="AR386">
        <f t="shared" si="288"/>
        <v>-5.8139515231369918</v>
      </c>
      <c r="AT386">
        <f t="shared" si="313"/>
        <v>-21019.727440159662</v>
      </c>
      <c r="AU386">
        <f t="shared" si="314"/>
        <v>-42495.321932047977</v>
      </c>
      <c r="AV386">
        <f t="shared" si="302"/>
        <v>-2.0301437504816255</v>
      </c>
      <c r="AW386">
        <f t="shared" si="303"/>
        <v>10000.989026964178</v>
      </c>
      <c r="AX386">
        <f t="shared" si="304"/>
        <v>-11424.56645953207</v>
      </c>
      <c r="AY386">
        <f t="shared" si="312"/>
        <v>-0.85174361200013882</v>
      </c>
      <c r="BA386">
        <f t="shared" si="289"/>
        <v>3.1224374936420971</v>
      </c>
      <c r="BB386">
        <f t="shared" si="305"/>
        <v>9.8898750646190177</v>
      </c>
      <c r="BC386">
        <f t="shared" si="306"/>
        <v>-1.1784001384814866</v>
      </c>
      <c r="BD386">
        <f t="shared" si="290"/>
        <v>-247.51735458977078</v>
      </c>
      <c r="BF386">
        <f t="shared" si="291"/>
        <v>-55.964763889779981</v>
      </c>
      <c r="BG386">
        <f t="shared" si="292"/>
        <v>-214.44678156054638</v>
      </c>
      <c r="BH386">
        <f t="shared" si="307"/>
        <v>-34.446781560546384</v>
      </c>
      <c r="BI386">
        <f t="shared" si="308"/>
        <v>-34.446781560546384</v>
      </c>
      <c r="BJ386">
        <f t="shared" si="293"/>
        <v>0</v>
      </c>
      <c r="BK386">
        <f t="shared" si="309"/>
        <v>0</v>
      </c>
      <c r="BM386">
        <f t="shared" si="310"/>
        <v>-65.854638954398993</v>
      </c>
      <c r="BN386">
        <f t="shared" si="294"/>
        <v>-146.92942697077564</v>
      </c>
      <c r="BQ386" s="56">
        <f t="shared" si="311"/>
        <v>26.791835864904154</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1.1938835122410429</v>
      </c>
      <c r="D387">
        <f t="shared" si="265"/>
        <v>0.57791647456984929</v>
      </c>
      <c r="F387">
        <f t="shared" si="266"/>
        <v>2.8179135440266626E-5</v>
      </c>
      <c r="G387">
        <f t="shared" si="267"/>
        <v>1.9122429487706957E-3</v>
      </c>
      <c r="H387">
        <f t="shared" si="268"/>
        <v>-3.1396804070512294</v>
      </c>
      <c r="J387">
        <f t="shared" si="269"/>
        <v>15</v>
      </c>
      <c r="M387">
        <f t="shared" si="270"/>
        <v>1.8220851066914911E-3</v>
      </c>
      <c r="N387">
        <f t="shared" si="271"/>
        <v>-1.5707963250000001</v>
      </c>
      <c r="O387">
        <f t="shared" si="272"/>
        <v>276.96712657239823</v>
      </c>
      <c r="P387">
        <f t="shared" si="273"/>
        <v>1.5671857821607702</v>
      </c>
      <c r="Q387">
        <f t="shared" si="274"/>
        <v>156.12229319768639</v>
      </c>
      <c r="R387">
        <f t="shared" si="275"/>
        <v>1.564391047846684</v>
      </c>
      <c r="S387">
        <f t="shared" si="276"/>
        <v>0.10606164947379423</v>
      </c>
      <c r="T387">
        <f t="shared" si="277"/>
        <v>-1.4645348147229325</v>
      </c>
      <c r="U387">
        <f t="shared" si="278"/>
        <v>0.89667563607594447</v>
      </c>
      <c r="V387">
        <f t="shared" si="279"/>
        <v>-0.4585943763554774</v>
      </c>
      <c r="X387">
        <f t="shared" si="296"/>
        <v>-48.447271398392871</v>
      </c>
      <c r="Y387">
        <f t="shared" si="280"/>
        <v>-167.53931205543799</v>
      </c>
      <c r="Z387">
        <f t="shared" si="297"/>
        <v>12.460687944562011</v>
      </c>
      <c r="AC387">
        <v>1</v>
      </c>
      <c r="AD387">
        <f t="shared" si="281"/>
        <v>276.96532129811999</v>
      </c>
      <c r="AE387">
        <f t="shared" si="282"/>
        <v>-1.5052941366124575E-2</v>
      </c>
      <c r="AF387">
        <f t="shared" si="283"/>
        <v>3.0490099146044995E-2</v>
      </c>
      <c r="AG387">
        <f t="shared" si="315"/>
        <v>7290.5864299013356</v>
      </c>
      <c r="AH387">
        <f t="shared" si="316"/>
        <v>-3632.1551308675712</v>
      </c>
      <c r="AJ387">
        <f t="shared" si="284"/>
        <v>18000</v>
      </c>
      <c r="AK387">
        <f t="shared" si="285"/>
        <v>168755.36158372503</v>
      </c>
      <c r="AL387">
        <v>1</v>
      </c>
      <c r="AM387">
        <f t="shared" si="286"/>
        <v>156.11909054726252</v>
      </c>
      <c r="AN387">
        <f t="shared" si="317"/>
        <v>1081.6340866888527</v>
      </c>
      <c r="AO387">
        <f t="shared" si="318"/>
        <v>-108.36833505758469</v>
      </c>
      <c r="AQ387">
        <f t="shared" si="287"/>
        <v>3.3412398204952318E-3</v>
      </c>
      <c r="AR387">
        <f t="shared" si="288"/>
        <v>-5.7803448894567513</v>
      </c>
      <c r="AT387">
        <f t="shared" si="313"/>
        <v>-20970.749750730134</v>
      </c>
      <c r="AU387">
        <f t="shared" si="314"/>
        <v>-42154.239912580393</v>
      </c>
      <c r="AV387">
        <f t="shared" si="302"/>
        <v>-2.0324232131667976</v>
      </c>
      <c r="AW387">
        <f t="shared" si="303"/>
        <v>9986.6632761328492</v>
      </c>
      <c r="AX387">
        <f t="shared" si="304"/>
        <v>-11402.169275217815</v>
      </c>
      <c r="AY387">
        <f t="shared" si="312"/>
        <v>-0.85148147527159557</v>
      </c>
      <c r="BA387">
        <f t="shared" si="289"/>
        <v>3.1062580110099502</v>
      </c>
      <c r="BB387">
        <f t="shared" si="305"/>
        <v>9.8447505224040306</v>
      </c>
      <c r="BC387">
        <f t="shared" si="306"/>
        <v>-1.1809417378952021</v>
      </c>
      <c r="BD387">
        <f t="shared" si="290"/>
        <v>-247.66297750955599</v>
      </c>
      <c r="BF387">
        <f t="shared" si="291"/>
        <v>-56.095631916381159</v>
      </c>
      <c r="BG387">
        <f t="shared" si="292"/>
        <v>-214.44123911729443</v>
      </c>
      <c r="BH387">
        <f t="shared" si="307"/>
        <v>-34.44123911729443</v>
      </c>
      <c r="BI387">
        <f t="shared" si="308"/>
        <v>-34.44123911729443</v>
      </c>
      <c r="BJ387">
        <f t="shared" si="293"/>
        <v>0</v>
      </c>
      <c r="BK387">
        <f t="shared" si="309"/>
        <v>0</v>
      </c>
      <c r="BM387">
        <f t="shared" si="310"/>
        <v>-65.940382438785193</v>
      </c>
      <c r="BN387">
        <f t="shared" si="294"/>
        <v>-146.77826160773847</v>
      </c>
      <c r="BQ387" s="56">
        <f t="shared" si="311"/>
        <v>26.746711322689166</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1.1959471078257911</v>
      </c>
      <c r="D388">
        <f t="shared" si="265"/>
        <v>0.58055680143959143</v>
      </c>
      <c r="F388">
        <f t="shared" si="266"/>
        <v>2.7856159607635694E-5</v>
      </c>
      <c r="G388">
        <f t="shared" si="267"/>
        <v>1.9012524556724208E-3</v>
      </c>
      <c r="H388">
        <f t="shared" si="268"/>
        <v>-3.1396913975443277</v>
      </c>
      <c r="J388">
        <f t="shared" si="269"/>
        <v>15</v>
      </c>
      <c r="M388">
        <f t="shared" si="270"/>
        <v>1.8116133532047587E-3</v>
      </c>
      <c r="N388">
        <f t="shared" si="271"/>
        <v>-1.5707963250000001</v>
      </c>
      <c r="O388">
        <f t="shared" si="272"/>
        <v>278.56807181176578</v>
      </c>
      <c r="P388">
        <f t="shared" si="273"/>
        <v>1.5672065322385063</v>
      </c>
      <c r="Q388">
        <f t="shared" si="274"/>
        <v>157.02469728073629</v>
      </c>
      <c r="R388">
        <f t="shared" si="275"/>
        <v>1.5644278587964631</v>
      </c>
      <c r="S388">
        <f t="shared" si="276"/>
        <v>0.10545889829334745</v>
      </c>
      <c r="T388">
        <f t="shared" si="277"/>
        <v>-1.4651409654148373</v>
      </c>
      <c r="U388">
        <f t="shared" si="278"/>
        <v>0.89565868715953134</v>
      </c>
      <c r="V388">
        <f t="shared" si="279"/>
        <v>-0.46088627138409566</v>
      </c>
      <c r="X388">
        <f t="shared" si="296"/>
        <v>-48.541698744045043</v>
      </c>
      <c r="Y388">
        <f t="shared" si="280"/>
        <v>-167.55140996283077</v>
      </c>
      <c r="Z388">
        <f t="shared" si="297"/>
        <v>12.448590037169225</v>
      </c>
      <c r="AC388">
        <v>1</v>
      </c>
      <c r="AD388">
        <f t="shared" si="281"/>
        <v>278.56627691256</v>
      </c>
      <c r="AE388">
        <f t="shared" si="282"/>
        <v>-1.522746676470272E-2</v>
      </c>
      <c r="AF388">
        <f t="shared" si="283"/>
        <v>3.0666342493709996E-2</v>
      </c>
      <c r="AG388">
        <f t="shared" si="315"/>
        <v>7274.0588264836497</v>
      </c>
      <c r="AH388">
        <f t="shared" si="316"/>
        <v>-3644.5653422052715</v>
      </c>
      <c r="AJ388">
        <f t="shared" si="284"/>
        <v>18000</v>
      </c>
      <c r="AK388">
        <f t="shared" si="285"/>
        <v>169730.82610155002</v>
      </c>
      <c r="AL388">
        <v>1</v>
      </c>
      <c r="AM388">
        <f t="shared" si="286"/>
        <v>157.021513035975</v>
      </c>
      <c r="AN388">
        <f t="shared" si="317"/>
        <v>1081.6261313304051</v>
      </c>
      <c r="AO388">
        <f t="shared" si="318"/>
        <v>-107.74557919839587</v>
      </c>
      <c r="AQ388">
        <f t="shared" si="287"/>
        <v>3.3029451370903892E-3</v>
      </c>
      <c r="AR388">
        <f t="shared" si="288"/>
        <v>-5.7471245385372773</v>
      </c>
      <c r="AT388">
        <f t="shared" si="313"/>
        <v>-20921.74509326258</v>
      </c>
      <c r="AU388">
        <f t="shared" si="314"/>
        <v>-41816.959775821699</v>
      </c>
      <c r="AV388">
        <f t="shared" si="302"/>
        <v>-2.034697680154979</v>
      </c>
      <c r="AW388">
        <f t="shared" si="303"/>
        <v>9972.1860187393268</v>
      </c>
      <c r="AX388">
        <f t="shared" si="304"/>
        <v>-11380.0847001207</v>
      </c>
      <c r="AY388">
        <f t="shared" si="312"/>
        <v>-0.85123957460734401</v>
      </c>
      <c r="BA388">
        <f t="shared" si="289"/>
        <v>3.0902347762122537</v>
      </c>
      <c r="BB388">
        <f t="shared" si="305"/>
        <v>9.7998295117339485</v>
      </c>
      <c r="BC388">
        <f t="shared" si="306"/>
        <v>-1.183458105547635</v>
      </c>
      <c r="BD388">
        <f t="shared" si="290"/>
        <v>-247.80715475590836</v>
      </c>
      <c r="BF388">
        <f t="shared" si="291"/>
        <v>-56.225681006133136</v>
      </c>
      <c r="BG388">
        <f t="shared" si="292"/>
        <v>-214.4347664861728</v>
      </c>
      <c r="BH388">
        <f t="shared" si="307"/>
        <v>-34.434766486172805</v>
      </c>
      <c r="BI388">
        <f t="shared" si="308"/>
        <v>-34.434766486172805</v>
      </c>
      <c r="BJ388">
        <f t="shared" si="293"/>
        <v>0</v>
      </c>
      <c r="BK388">
        <f t="shared" si="309"/>
        <v>0</v>
      </c>
      <c r="BM388">
        <f t="shared" si="310"/>
        <v>-66.025510517867076</v>
      </c>
      <c r="BN388">
        <f t="shared" si="294"/>
        <v>-146.62761173026445</v>
      </c>
      <c r="BQ388" s="56">
        <f t="shared" si="311"/>
        <v>26.701790312019085</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1.1980190119916088</v>
      </c>
      <c r="D389">
        <f t="shared" si="265"/>
        <v>0.58318801401628462</v>
      </c>
      <c r="F389">
        <f t="shared" si="266"/>
        <v>2.7538704860450402E-5</v>
      </c>
      <c r="G389">
        <f t="shared" si="267"/>
        <v>1.8903875782562151E-3</v>
      </c>
      <c r="H389">
        <f t="shared" si="268"/>
        <v>-3.1397022624217441</v>
      </c>
      <c r="J389">
        <f t="shared" si="269"/>
        <v>15</v>
      </c>
      <c r="M389">
        <f t="shared" si="270"/>
        <v>1.8012612769007315E-3</v>
      </c>
      <c r="N389">
        <f t="shared" si="271"/>
        <v>-1.5707963250000001</v>
      </c>
      <c r="O389">
        <f t="shared" si="272"/>
        <v>280.16901716970438</v>
      </c>
      <c r="P389">
        <f t="shared" si="273"/>
        <v>1.5672270451755352</v>
      </c>
      <c r="Q389">
        <f t="shared" si="274"/>
        <v>157.92710157413026</v>
      </c>
      <c r="R389">
        <f t="shared" si="275"/>
        <v>1.5644642490666381</v>
      </c>
      <c r="S389">
        <f t="shared" si="276"/>
        <v>0.10486292142321484</v>
      </c>
      <c r="T389">
        <f t="shared" si="277"/>
        <v>-1.4657402652805638</v>
      </c>
      <c r="U389">
        <f t="shared" si="278"/>
        <v>0.89463935896637559</v>
      </c>
      <c r="V389">
        <f t="shared" si="279"/>
        <v>-0.46317296169727362</v>
      </c>
      <c r="X389">
        <f t="shared" si="296"/>
        <v>-48.635561629261375</v>
      </c>
      <c r="Y389">
        <f t="shared" si="280"/>
        <v>-167.56336984217293</v>
      </c>
      <c r="Z389">
        <f t="shared" si="297"/>
        <v>12.436630157827068</v>
      </c>
      <c r="AC389">
        <v>1</v>
      </c>
      <c r="AD389">
        <f t="shared" si="281"/>
        <v>280.16723252700007</v>
      </c>
      <c r="AE389">
        <f t="shared" si="282"/>
        <v>-1.5402998073359122E-2</v>
      </c>
      <c r="AF389">
        <f t="shared" si="283"/>
        <v>3.0842585841375003E-2</v>
      </c>
      <c r="AG389">
        <f t="shared" si="315"/>
        <v>7257.5113757078734</v>
      </c>
      <c r="AH389">
        <f t="shared" si="316"/>
        <v>-3656.8734644196766</v>
      </c>
      <c r="AJ389">
        <f t="shared" si="284"/>
        <v>18000</v>
      </c>
      <c r="AK389">
        <f t="shared" si="285"/>
        <v>170706.29061937501</v>
      </c>
      <c r="AL389">
        <v>1</v>
      </c>
      <c r="AM389">
        <f t="shared" si="286"/>
        <v>157.92393552468749</v>
      </c>
      <c r="AN389">
        <f t="shared" si="317"/>
        <v>1081.6183119522154</v>
      </c>
      <c r="AO389">
        <f t="shared" si="318"/>
        <v>-107.12993968797727</v>
      </c>
      <c r="AQ389">
        <f t="shared" si="287"/>
        <v>3.2653050562269203E-3</v>
      </c>
      <c r="AR389">
        <f t="shared" si="288"/>
        <v>-5.7142838483971108</v>
      </c>
      <c r="AT389">
        <f t="shared" si="313"/>
        <v>-20872.714984774619</v>
      </c>
      <c r="AU389">
        <f t="shared" si="314"/>
        <v>-41483.420841179148</v>
      </c>
      <c r="AV389">
        <f t="shared" si="302"/>
        <v>-2.0369671416022994</v>
      </c>
      <c r="AW389">
        <f t="shared" si="303"/>
        <v>9957.5611207498332</v>
      </c>
      <c r="AX389">
        <f t="shared" si="304"/>
        <v>-11358.305297838488</v>
      </c>
      <c r="AY389">
        <f t="shared" si="312"/>
        <v>-0.85101750464756887</v>
      </c>
      <c r="BA389">
        <f t="shared" si="289"/>
        <v>3.0743657118287127</v>
      </c>
      <c r="BB389">
        <f t="shared" si="305"/>
        <v>9.7551105565873062</v>
      </c>
      <c r="BC389">
        <f t="shared" si="306"/>
        <v>-1.1859496369547307</v>
      </c>
      <c r="BD389">
        <f t="shared" si="290"/>
        <v>-247.94990899022235</v>
      </c>
      <c r="BF389">
        <f t="shared" si="291"/>
        <v>-56.354919826760067</v>
      </c>
      <c r="BG389">
        <f t="shared" si="292"/>
        <v>-214.42738585628987</v>
      </c>
      <c r="BH389">
        <f t="shared" si="307"/>
        <v>-34.427385856289874</v>
      </c>
      <c r="BI389">
        <f t="shared" si="308"/>
        <v>-34.427385856289874</v>
      </c>
      <c r="BJ389">
        <f t="shared" si="293"/>
        <v>0</v>
      </c>
      <c r="BK389">
        <f t="shared" si="309"/>
        <v>0</v>
      </c>
      <c r="BM389">
        <f t="shared" si="310"/>
        <v>-66.110030383347379</v>
      </c>
      <c r="BN389">
        <f t="shared" si="294"/>
        <v>-146.47747686606752</v>
      </c>
      <c r="BQ389" s="56">
        <f t="shared" si="311"/>
        <v>26.657071356872443</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1.2000991817055942</v>
      </c>
      <c r="D390">
        <f t="shared" si="265"/>
        <v>0.58581012316697767</v>
      </c>
      <c r="F390">
        <f t="shared" si="266"/>
        <v>2.722664607128056E-5</v>
      </c>
      <c r="G390">
        <f t="shared" si="267"/>
        <v>1.8796461751192811E-3</v>
      </c>
      <c r="H390">
        <f t="shared" si="268"/>
        <v>-3.1397130038248808</v>
      </c>
      <c r="J390">
        <f t="shared" si="269"/>
        <v>15</v>
      </c>
      <c r="M390">
        <f t="shared" si="270"/>
        <v>1.7910268378274318E-3</v>
      </c>
      <c r="N390">
        <f t="shared" si="271"/>
        <v>-1.5707963250000001</v>
      </c>
      <c r="O390">
        <f t="shared" si="272"/>
        <v>281.76996264419301</v>
      </c>
      <c r="P390">
        <f t="shared" si="273"/>
        <v>1.56724732501396</v>
      </c>
      <c r="Q390">
        <f t="shared" si="274"/>
        <v>158.82950607428305</v>
      </c>
      <c r="R390">
        <f t="shared" si="275"/>
        <v>1.5645002258275018</v>
      </c>
      <c r="S390">
        <f t="shared" si="276"/>
        <v>0.1042736059320426</v>
      </c>
      <c r="T390">
        <f t="shared" si="277"/>
        <v>-1.4663328293881124</v>
      </c>
      <c r="U390">
        <f t="shared" si="278"/>
        <v>0.89361769153587189</v>
      </c>
      <c r="V390">
        <f t="shared" si="279"/>
        <v>-0.46545444117166251</v>
      </c>
      <c r="X390">
        <f t="shared" si="296"/>
        <v>-48.72886663149152</v>
      </c>
      <c r="Y390">
        <f t="shared" si="280"/>
        <v>-167.57519679316758</v>
      </c>
      <c r="Z390">
        <f t="shared" si="297"/>
        <v>12.424803206832422</v>
      </c>
      <c r="AC390">
        <v>1</v>
      </c>
      <c r="AD390">
        <f t="shared" si="281"/>
        <v>281.76818814144002</v>
      </c>
      <c r="AE390">
        <f t="shared" si="282"/>
        <v>-1.5579535292093785E-2</v>
      </c>
      <c r="AF390">
        <f t="shared" si="283"/>
        <v>3.101882918904E-2</v>
      </c>
      <c r="AG390">
        <f t="shared" si="315"/>
        <v>7240.9448583966459</v>
      </c>
      <c r="AH390">
        <f t="shared" si="316"/>
        <v>-3669.079683049697</v>
      </c>
      <c r="AJ390">
        <f t="shared" si="284"/>
        <v>18000</v>
      </c>
      <c r="AK390">
        <f t="shared" si="285"/>
        <v>171681.7551372</v>
      </c>
      <c r="AL390">
        <v>1</v>
      </c>
      <c r="AM390">
        <f t="shared" si="286"/>
        <v>158.82635801340001</v>
      </c>
      <c r="AN390">
        <f t="shared" si="317"/>
        <v>1081.6106254728245</v>
      </c>
      <c r="AO390">
        <f t="shared" si="318"/>
        <v>-106.52129524433084</v>
      </c>
      <c r="AQ390">
        <f t="shared" si="287"/>
        <v>3.2283047429284791E-3</v>
      </c>
      <c r="AR390">
        <f t="shared" si="288"/>
        <v>-5.6818163475541237</v>
      </c>
      <c r="AT390">
        <f t="shared" si="313"/>
        <v>-20823.660947000826</v>
      </c>
      <c r="AU390">
        <f t="shared" si="314"/>
        <v>-41153.563775519018</v>
      </c>
      <c r="AV390">
        <f t="shared" si="302"/>
        <v>-2.0392315879904559</v>
      </c>
      <c r="AW390">
        <f t="shared" si="303"/>
        <v>9942.792360453941</v>
      </c>
      <c r="AX390">
        <f t="shared" si="304"/>
        <v>-11336.823816024858</v>
      </c>
      <c r="AY390">
        <f t="shared" si="312"/>
        <v>-0.85081486840328457</v>
      </c>
      <c r="BA390">
        <f t="shared" si="289"/>
        <v>3.0586487728337954</v>
      </c>
      <c r="BB390">
        <f t="shared" si="305"/>
        <v>9.7105921890707521</v>
      </c>
      <c r="BC390">
        <f t="shared" si="306"/>
        <v>-1.1884167195871713</v>
      </c>
      <c r="BD390">
        <f t="shared" si="290"/>
        <v>-248.09126241293276</v>
      </c>
      <c r="BF390">
        <f t="shared" si="291"/>
        <v>-56.483356920592989</v>
      </c>
      <c r="BG390">
        <f t="shared" si="292"/>
        <v>-214.41911892813769</v>
      </c>
      <c r="BH390">
        <f t="shared" si="307"/>
        <v>-34.419118928137692</v>
      </c>
      <c r="BI390">
        <f t="shared" si="308"/>
        <v>-34.419118928137692</v>
      </c>
      <c r="BJ390">
        <f t="shared" si="293"/>
        <v>0</v>
      </c>
      <c r="BK390">
        <f t="shared" si="309"/>
        <v>0</v>
      </c>
      <c r="BM390">
        <f t="shared" si="310"/>
        <v>-66.193949109663748</v>
      </c>
      <c r="BN390">
        <f t="shared" si="294"/>
        <v>-146.32785651520496</v>
      </c>
      <c r="BQ390" s="56">
        <f t="shared" si="311"/>
        <v>26.612552989355891</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1.2021875740616075</v>
      </c>
      <c r="D391">
        <f t="shared" si="265"/>
        <v>0.58842314018437536</v>
      </c>
      <c r="F391">
        <f t="shared" si="266"/>
        <v>2.6919861637535671E-5</v>
      </c>
      <c r="G391">
        <f t="shared" si="267"/>
        <v>1.869026153258445E-3</v>
      </c>
      <c r="H391">
        <f t="shared" si="268"/>
        <v>-3.1397236238467419</v>
      </c>
      <c r="J391">
        <f t="shared" si="269"/>
        <v>15</v>
      </c>
      <c r="M391">
        <f t="shared" si="270"/>
        <v>1.7809080421334915E-3</v>
      </c>
      <c r="N391">
        <f t="shared" si="271"/>
        <v>-1.5707963250000001</v>
      </c>
      <c r="O391">
        <f t="shared" si="272"/>
        <v>283.37090823325639</v>
      </c>
      <c r="P391">
        <f t="shared" si="273"/>
        <v>1.5672673757045381</v>
      </c>
      <c r="Q391">
        <f t="shared" si="274"/>
        <v>159.73191077769036</v>
      </c>
      <c r="R391">
        <f t="shared" si="275"/>
        <v>1.5645357960873176</v>
      </c>
      <c r="S391">
        <f t="shared" si="276"/>
        <v>0.10369084137061668</v>
      </c>
      <c r="T391">
        <f t="shared" si="277"/>
        <v>-1.4669187702522797</v>
      </c>
      <c r="U391">
        <f t="shared" si="278"/>
        <v>0.89259372472566711</v>
      </c>
      <c r="V391">
        <f t="shared" si="279"/>
        <v>-0.4677307039287727</v>
      </c>
      <c r="X391">
        <f t="shared" si="296"/>
        <v>-48.821620220015411</v>
      </c>
      <c r="Y391">
        <f t="shared" si="280"/>
        <v>-167.58689577061537</v>
      </c>
      <c r="Z391">
        <f t="shared" si="297"/>
        <v>12.413104229384629</v>
      </c>
      <c r="AC391">
        <v>1</v>
      </c>
      <c r="AD391">
        <f t="shared" si="281"/>
        <v>283.36914375588003</v>
      </c>
      <c r="AE391">
        <f t="shared" si="282"/>
        <v>-1.575707842090671E-2</v>
      </c>
      <c r="AF391">
        <f t="shared" si="283"/>
        <v>3.1195072536705001E-2</v>
      </c>
      <c r="AG391">
        <f t="shared" si="315"/>
        <v>7224.3600497643047</v>
      </c>
      <c r="AH391">
        <f t="shared" si="316"/>
        <v>-3681.1841905443175</v>
      </c>
      <c r="AJ391">
        <f t="shared" si="284"/>
        <v>18000</v>
      </c>
      <c r="AK391">
        <f t="shared" si="285"/>
        <v>172657.21965502502</v>
      </c>
      <c r="AL391">
        <v>1</v>
      </c>
      <c r="AM391">
        <f t="shared" si="286"/>
        <v>159.7287805021125</v>
      </c>
      <c r="AN391">
        <f t="shared" si="317"/>
        <v>1081.6030688975673</v>
      </c>
      <c r="AO391">
        <f t="shared" si="318"/>
        <v>-105.91952732575129</v>
      </c>
      <c r="AQ391">
        <f t="shared" si="287"/>
        <v>3.1919297800983818E-3</v>
      </c>
      <c r="AR391">
        <f t="shared" si="288"/>
        <v>-5.6497157107741351</v>
      </c>
      <c r="AT391">
        <f t="shared" si="313"/>
        <v>-20774.584505586601</v>
      </c>
      <c r="AU391">
        <f t="shared" si="314"/>
        <v>-40827.330554886226</v>
      </c>
      <c r="AV391">
        <f t="shared" si="302"/>
        <v>-2.0414910101227273</v>
      </c>
      <c r="AW391">
        <f t="shared" si="303"/>
        <v>9927.8834311319479</v>
      </c>
      <c r="AX391">
        <f t="shared" si="304"/>
        <v>-11315.633181270437</v>
      </c>
      <c r="AY391">
        <f t="shared" si="312"/>
        <v>-0.85063127705337926</v>
      </c>
      <c r="BA391">
        <f t="shared" si="289"/>
        <v>3.0430819461065819</v>
      </c>
      <c r="BB391">
        <f t="shared" si="305"/>
        <v>9.6662729496458866</v>
      </c>
      <c r="BC391">
        <f t="shared" si="306"/>
        <v>-1.190859733069348</v>
      </c>
      <c r="BD391">
        <f t="shared" si="290"/>
        <v>-248.23123677491498</v>
      </c>
      <c r="BF391">
        <f t="shared" si="291"/>
        <v>-56.61100070690641</v>
      </c>
      <c r="BG391">
        <f t="shared" si="292"/>
        <v>-214.4099869254878</v>
      </c>
      <c r="BH391">
        <f t="shared" si="307"/>
        <v>-34.4099869254878</v>
      </c>
      <c r="BI391">
        <f t="shared" si="308"/>
        <v>-34.4099869254878</v>
      </c>
      <c r="BJ391">
        <f t="shared" si="293"/>
        <v>0</v>
      </c>
      <c r="BK391">
        <f t="shared" si="309"/>
        <v>0</v>
      </c>
      <c r="BM391">
        <f t="shared" si="310"/>
        <v>-66.277273656552296</v>
      </c>
      <c r="BN391">
        <f t="shared" si="294"/>
        <v>-146.17875015057282</v>
      </c>
      <c r="BQ391" s="56">
        <f t="shared" si="311"/>
        <v>26.568233749931025</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1.2042841462821137</v>
      </c>
      <c r="D392">
        <f t="shared" si="265"/>
        <v>0.59102707677964139</v>
      </c>
      <c r="F392">
        <f t="shared" si="266"/>
        <v>2.6618233362978147E-5</v>
      </c>
      <c r="G392">
        <f t="shared" si="267"/>
        <v>1.8585254667104079E-3</v>
      </c>
      <c r="H392">
        <f t="shared" si="268"/>
        <v>-3.1397341245332897</v>
      </c>
      <c r="J392">
        <f t="shared" si="269"/>
        <v>15</v>
      </c>
      <c r="M392">
        <f t="shared" si="270"/>
        <v>1.7709029407731911E-3</v>
      </c>
      <c r="N392">
        <f t="shared" si="271"/>
        <v>-1.5707963250000001</v>
      </c>
      <c r="O392">
        <f t="shared" si="272"/>
        <v>284.97185393496335</v>
      </c>
      <c r="P392">
        <f t="shared" si="273"/>
        <v>1.5672872011092478</v>
      </c>
      <c r="Q392">
        <f t="shared" si="274"/>
        <v>160.63431568092676</v>
      </c>
      <c r="R392">
        <f t="shared" si="275"/>
        <v>1.5645709666968695</v>
      </c>
      <c r="S392">
        <f t="shared" si="276"/>
        <v>0.10311451970443453</v>
      </c>
      <c r="T392">
        <f t="shared" si="277"/>
        <v>-1.4674981979048225</v>
      </c>
      <c r="U392">
        <f t="shared" si="278"/>
        <v>0.89156749820938774</v>
      </c>
      <c r="V392">
        <f t="shared" si="279"/>
        <v>-0.47000174433320285</v>
      </c>
      <c r="X392">
        <f t="shared" si="296"/>
        <v>-48.913828758255207</v>
      </c>
      <c r="Y392">
        <f t="shared" si="280"/>
        <v>-167.59847158841555</v>
      </c>
      <c r="Z392">
        <f t="shared" si="297"/>
        <v>12.401528411584451</v>
      </c>
      <c r="AC392">
        <v>1</v>
      </c>
      <c r="AD392">
        <f t="shared" si="281"/>
        <v>284.97009937031999</v>
      </c>
      <c r="AE392">
        <f t="shared" si="282"/>
        <v>-1.5935627459797892E-2</v>
      </c>
      <c r="AF392">
        <f t="shared" si="283"/>
        <v>3.1371315884369998E-2</v>
      </c>
      <c r="AG392">
        <f t="shared" si="315"/>
        <v>7207.7577193802272</v>
      </c>
      <c r="AH392">
        <f t="shared" si="316"/>
        <v>-3693.1871861406457</v>
      </c>
      <c r="AJ392">
        <f t="shared" si="284"/>
        <v>18000</v>
      </c>
      <c r="AK392">
        <f t="shared" si="285"/>
        <v>173632.68417285001</v>
      </c>
      <c r="AL392">
        <v>1</v>
      </c>
      <c r="AM392">
        <f t="shared" si="286"/>
        <v>160.63120299082502</v>
      </c>
      <c r="AN392">
        <f t="shared" si="317"/>
        <v>1081.5956393156534</v>
      </c>
      <c r="AO392">
        <f t="shared" si="318"/>
        <v>-105.32452005386961</v>
      </c>
      <c r="AQ392">
        <f t="shared" si="287"/>
        <v>3.1561661544735027E-3</v>
      </c>
      <c r="AR392">
        <f t="shared" si="288"/>
        <v>-5.6179757549628349</v>
      </c>
      <c r="AT392">
        <f t="shared" si="313"/>
        <v>-20725.487189314008</v>
      </c>
      <c r="AU392">
        <f t="shared" si="314"/>
        <v>-40504.66442752337</v>
      </c>
      <c r="AV392">
        <f t="shared" si="302"/>
        <v>-2.0437453991200432</v>
      </c>
      <c r="AW392">
        <f t="shared" si="303"/>
        <v>9912.8379436177584</v>
      </c>
      <c r="AX392">
        <f t="shared" si="304"/>
        <v>-11294.726494152925</v>
      </c>
      <c r="AY392">
        <f t="shared" si="312"/>
        <v>-0.85046634974746205</v>
      </c>
      <c r="BA392">
        <f t="shared" si="289"/>
        <v>3.0276632499434206</v>
      </c>
      <c r="BB392">
        <f t="shared" si="305"/>
        <v>9.622151387338354</v>
      </c>
      <c r="BC392">
        <f t="shared" si="306"/>
        <v>-1.1932790493725811</v>
      </c>
      <c r="BD392">
        <f t="shared" si="290"/>
        <v>-248.36985338855584</v>
      </c>
      <c r="BF392">
        <f t="shared" si="291"/>
        <v>-56.737859484200996</v>
      </c>
      <c r="BG392">
        <f t="shared" si="292"/>
        <v>-214.40001060695161</v>
      </c>
      <c r="BH392">
        <f t="shared" si="307"/>
        <v>-34.400010606951611</v>
      </c>
      <c r="BI392">
        <f t="shared" si="308"/>
        <v>-34.400010606951611</v>
      </c>
      <c r="BJ392">
        <f t="shared" si="293"/>
        <v>0</v>
      </c>
      <c r="BK392">
        <f t="shared" si="309"/>
        <v>0</v>
      </c>
      <c r="BM392">
        <f t="shared" si="310"/>
        <v>-66.360010871539345</v>
      </c>
      <c r="BN392">
        <f t="shared" si="294"/>
        <v>-146.0301572183958</v>
      </c>
      <c r="BQ392" s="56">
        <f t="shared" si="311"/>
        <v>26.524112187623491</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1.2063888557199773</v>
      </c>
      <c r="D393">
        <f t="shared" ref="D393:D456" si="321">ATAN(A393/Fesr)</f>
        <v>0.59362194507524413</v>
      </c>
      <c r="F393">
        <f t="shared" ref="F393:F456" si="322">(Ro/(Ro+Rdcr))/SQRT((A393/(Q*Fo))^2+(1-(A393^2/Fo^2))^2)</f>
        <v>2.6321646343857373E-5</v>
      </c>
      <c r="G393">
        <f t="shared" ref="G393:G456" si="323">-ATAN(A393*Fo/(Q*(Fo^2-A393^2)))</f>
        <v>1.8481421152375783E-3</v>
      </c>
      <c r="H393">
        <f t="shared" ref="H393:H456" si="324">IF(G393&gt;0,G393-Pi,G393)</f>
        <v>-3.1397445078847626</v>
      </c>
      <c r="J393">
        <f t="shared" ref="J393:J456" si="325">Vin/Vramp</f>
        <v>15</v>
      </c>
      <c r="M393">
        <f t="shared" ref="M393:M456" si="326">1/(2*Pi*_Rfb1*(Cc1ea_u+Cc2ea_u)*A393)</f>
        <v>1.7610096282549049E-3</v>
      </c>
      <c r="N393">
        <f t="shared" ref="N393:N456" si="327">-Pi/2</f>
        <v>-1.5707963250000001</v>
      </c>
      <c r="O393">
        <f t="shared" ref="O393:O456" si="328">SQRT(1+(A393/Fz1_u)^2)</f>
        <v>286.57279974742607</v>
      </c>
      <c r="P393">
        <f t="shared" ref="P393:P456" si="329">ATAN2(Fz1_u,A393)</f>
        <v>1.5673068050037684</v>
      </c>
      <c r="Q393">
        <f t="shared" ref="Q393:Q456" si="330">SQRT(1+(A393/Fz2_u)^2)</f>
        <v>161.53672078064321</v>
      </c>
      <c r="R393">
        <f t="shared" ref="R393:R456" si="331">ATAN2(Fz2_u,A393)</f>
        <v>1.5646057443538615</v>
      </c>
      <c r="S393">
        <f t="shared" ref="S393:S456" si="332">1/SQRT(1+(A393/Fp1_u)^2)</f>
        <v>0.10254453524845018</v>
      </c>
      <c r="T393">
        <f t="shared" ref="T393:T456" si="333">-ATAN2(Fp1_u,A393)</f>
        <v>-1.4680712199623311</v>
      </c>
      <c r="U393">
        <f t="shared" ref="U393:U456" si="334">1/SQRT(1+(A393/Fp2_u)^2)</f>
        <v>0.89053905147442836</v>
      </c>
      <c r="V393">
        <f t="shared" ref="V393:V456" si="335">-ATAN2(Fp2_u,A393)</f>
        <v>-0.47226755699085765</v>
      </c>
      <c r="X393">
        <f t="shared" si="296"/>
        <v>-49.005498506025162</v>
      </c>
      <c r="Y393">
        <f t="shared" ref="Y393:Y456" si="336">(180/Pi)*(D393+H393+N393+P393+R393+T393+V393)</f>
        <v>-167.60992892344393</v>
      </c>
      <c r="Z393">
        <f t="shared" si="297"/>
        <v>12.390071076556069</v>
      </c>
      <c r="AC393">
        <v>1</v>
      </c>
      <c r="AD393">
        <f t="shared" ref="AD393:AD456" si="337">Rcea1_u*Cc1ea_u*A393*2*Pi</f>
        <v>286.57105498476005</v>
      </c>
      <c r="AE393">
        <f t="shared" ref="AE393:AE456" si="338">-Rcea1_u*Cc1ea_u*Cc2ea_u*(A393*2*Pi)^2</f>
        <v>-1.6115182408767335E-2</v>
      </c>
      <c r="AF393">
        <f t="shared" ref="AF393:AF456" si="339">(Cc2ea_u+Cc1ea_u)*A393*2*Pi</f>
        <v>3.1547559232034998E-2</v>
      </c>
      <c r="AG393">
        <f t="shared" si="315"/>
        <v>7191.1386311337774</v>
      </c>
      <c r="AH393">
        <f t="shared" si="316"/>
        <v>-3705.0888757429375</v>
      </c>
      <c r="AJ393">
        <f t="shared" ref="AJ393:AJ456" si="340">_Rfb1</f>
        <v>18000</v>
      </c>
      <c r="AK393">
        <f t="shared" ref="AK393:AK456" si="341">_Rfb1*Rcea2_u*Cc3ea_u*A393*2*Pi</f>
        <v>174608.14869067501</v>
      </c>
      <c r="AL393">
        <v>1</v>
      </c>
      <c r="AM393">
        <f t="shared" ref="AM393:AM456" si="342">(_Rfb1+Rcea2_u)*Cc3ea_u*A393*2*Pi</f>
        <v>161.53362547953751</v>
      </c>
      <c r="AN393">
        <f t="shared" si="317"/>
        <v>1081.5883338973672</v>
      </c>
      <c r="AO393">
        <f t="shared" si="318"/>
        <v>-104.73616013927575</v>
      </c>
      <c r="AQ393">
        <f t="shared" ref="AQ393:AQ456" si="343">Eadcg/(1+(Eadcg*A393/GBP)^2)</f>
        <v>3.1210002431259188E-3</v>
      </c>
      <c r="AR393">
        <f t="shared" ref="AR393:AR456" si="344">-(A393*Eadcg*Eadcg/GBP)/(1+(Eadcg*A393/GBP)^2)</f>
        <v>-5.5865904351953946</v>
      </c>
      <c r="AT393">
        <f t="shared" si="313"/>
        <v>-20676.370529358232</v>
      </c>
      <c r="AU393">
        <f t="shared" si="314"/>
        <v>-40185.509878138058</v>
      </c>
      <c r="AV393">
        <f t="shared" si="302"/>
        <v>-2.0459947464171249</v>
      </c>
      <c r="AW393">
        <f t="shared" si="303"/>
        <v>9897.6594287621083</v>
      </c>
      <c r="AX393">
        <f t="shared" si="304"/>
        <v>-11274.097024449795</v>
      </c>
      <c r="AY393">
        <f t="shared" si="312"/>
        <v>-0.85031971341432133</v>
      </c>
      <c r="BA393">
        <f t="shared" ref="BA393:BA456" si="345">SQRT(AT393^2+AU393^2)/SQRT(AW393^2+AX393^2)</f>
        <v>3.0123907335737097</v>
      </c>
      <c r="BB393">
        <f t="shared" si="305"/>
        <v>9.578226059929932</v>
      </c>
      <c r="BC393">
        <f t="shared" si="306"/>
        <v>-1.1956750330028036</v>
      </c>
      <c r="BD393">
        <f t="shared" ref="BD393:BD456" si="346">BC393*180/Pi-180</f>
        <v>-248.50713313850687</v>
      </c>
      <c r="BF393">
        <f t="shared" ref="BF393:BF456" si="347">20*LOG(BA393*J393*F393*C393)</f>
        <v>-56.863941432433933</v>
      </c>
      <c r="BG393">
        <f t="shared" ref="BG393:BG456" si="348">(180/Pi)*(D393+H393+BC393)</f>
        <v>-214.38921027721972</v>
      </c>
      <c r="BH393">
        <f t="shared" si="307"/>
        <v>-34.389210277219718</v>
      </c>
      <c r="BI393">
        <f t="shared" si="308"/>
        <v>-34.389210277219718</v>
      </c>
      <c r="BJ393">
        <f t="shared" ref="BJ393:BJ456" si="349">SUM((BF394&lt;0)*(BF393&gt;0))*A393</f>
        <v>0</v>
      </c>
      <c r="BK393">
        <f t="shared" si="309"/>
        <v>0</v>
      </c>
      <c r="BM393">
        <f t="shared" si="310"/>
        <v>-66.442167492363865</v>
      </c>
      <c r="BN393">
        <f t="shared" ref="BN393:BN456" si="350">(H393+D393)*180/Pi</f>
        <v>-145.88207713871284</v>
      </c>
      <c r="BQ393" s="56">
        <f t="shared" si="311"/>
        <v>26.480186860215071</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1.2085016598602103</v>
      </c>
      <c r="D394">
        <f t="shared" si="321"/>
        <v>0.5962077575978445</v>
      </c>
      <c r="F394">
        <f t="shared" si="322"/>
        <v>2.6029988859459832E-5</v>
      </c>
      <c r="G394">
        <f t="shared" si="323"/>
        <v>1.8378741430577184E-3</v>
      </c>
      <c r="H394">
        <f t="shared" si="324"/>
        <v>-3.1397547758569426</v>
      </c>
      <c r="J394">
        <f t="shared" si="325"/>
        <v>15</v>
      </c>
      <c r="M394">
        <f t="shared" si="326"/>
        <v>1.7512262414312667E-3</v>
      </c>
      <c r="N394">
        <f t="shared" si="327"/>
        <v>-1.5707963250000001</v>
      </c>
      <c r="O394">
        <f t="shared" si="328"/>
        <v>288.17374566879863</v>
      </c>
      <c r="P394">
        <f t="shared" si="329"/>
        <v>1.5673261910798764</v>
      </c>
      <c r="Q394">
        <f t="shared" si="330"/>
        <v>162.43912607356521</v>
      </c>
      <c r="R394">
        <f t="shared" si="331"/>
        <v>1.5646401356071691</v>
      </c>
      <c r="S394">
        <f t="shared" si="332"/>
        <v>0.10198078460391141</v>
      </c>
      <c r="T394">
        <f t="shared" si="333"/>
        <v>-1.468637941691896</v>
      </c>
      <c r="U394">
        <f t="shared" si="334"/>
        <v>0.88950842381979467</v>
      </c>
      <c r="V394">
        <f t="shared" si="335"/>
        <v>-0.47452813674715533</v>
      </c>
      <c r="X394">
        <f t="shared" ref="X394:X457" si="352">20*LOG(C394*J394*O394*Q394*F394*M394*S394*U394)</f>
        <v>-49.096635621721568</v>
      </c>
      <c r="Y394">
        <f t="shared" si="336"/>
        <v>-167.62127231931188</v>
      </c>
      <c r="Z394">
        <f t="shared" ref="Z394:Z457" si="353">Y394+180</f>
        <v>12.378727680688115</v>
      </c>
      <c r="AC394">
        <v>1</v>
      </c>
      <c r="AD394">
        <f t="shared" si="337"/>
        <v>288.17201059920001</v>
      </c>
      <c r="AE394">
        <f t="shared" si="338"/>
        <v>-1.6295743267815039E-2</v>
      </c>
      <c r="AF394">
        <f t="shared" si="339"/>
        <v>3.1723802579699999E-2</v>
      </c>
      <c r="AG394">
        <f t="shared" si="315"/>
        <v>7174.5035432008162</v>
      </c>
      <c r="AH394">
        <f t="shared" si="316"/>
        <v>-3716.8894718025613</v>
      </c>
      <c r="AJ394">
        <f t="shared" si="340"/>
        <v>18000</v>
      </c>
      <c r="AK394">
        <f t="shared" si="341"/>
        <v>175583.6132085</v>
      </c>
      <c r="AL394">
        <v>1</v>
      </c>
      <c r="AM394">
        <f t="shared" si="342"/>
        <v>162.43604796824999</v>
      </c>
      <c r="AN394">
        <f t="shared" si="317"/>
        <v>1081.5811498913704</v>
      </c>
      <c r="AO394">
        <f t="shared" si="318"/>
        <v>-104.15433680961956</v>
      </c>
      <c r="AQ394">
        <f t="shared" si="343"/>
        <v>3.0864188004880245E-3</v>
      </c>
      <c r="AR394">
        <f t="shared" si="344"/>
        <v>-5.5555538408784439</v>
      </c>
      <c r="AT394">
        <f t="shared" si="313"/>
        <v>-20627.236058573468</v>
      </c>
      <c r="AU394">
        <f t="shared" si="314"/>
        <v>-39869.812593370414</v>
      </c>
      <c r="AV394">
        <f t="shared" ref="AV394:AV457" si="354">ATAN2(AT394,AU394)</f>
        <v>-2.0482390437586724</v>
      </c>
      <c r="AW394">
        <f t="shared" ref="AW394:AW457" si="355">AG394-AH394*AO394/_Rfb2+AG394*AN394/_Rfb2+AN394-AO394*AR394+AQ394*AN394</f>
        <v>9882.3513398004798</v>
      </c>
      <c r="AX394">
        <f t="shared" ref="AX394:AX457" si="356">AH394+AH394*AN394/_Rfb2+AG394*AO394/_Rfb2+AO394+AO394*AQ394+AN394*AR394</f>
        <v>-11253.73820650718</v>
      </c>
      <c r="AY394">
        <f t="shared" si="312"/>
        <v>-0.85019100257581537</v>
      </c>
      <c r="BA394">
        <f t="shared" si="345"/>
        <v>2.9972624766792291</v>
      </c>
      <c r="BB394">
        <f t="shared" ref="BB394:BB457" si="357">20*LOG(BA394)</f>
        <v>9.5344955341348019</v>
      </c>
      <c r="BC394">
        <f t="shared" ref="BC394:BC457" si="358">AV394-AY394</f>
        <v>-1.1980480411828571</v>
      </c>
      <c r="BD394">
        <f t="shared" si="346"/>
        <v>-248.6430964921293</v>
      </c>
      <c r="BF394">
        <f t="shared" si="347"/>
        <v>-56.989254615198263</v>
      </c>
      <c r="BG394">
        <f t="shared" si="348"/>
        <v>-214.37760579798652</v>
      </c>
      <c r="BH394">
        <f t="shared" ref="BH394:BH457" si="359">IF(BG394&gt;180,BG394-180,BG394+180)</f>
        <v>-34.377605797986519</v>
      </c>
      <c r="BI394">
        <f t="shared" ref="BI394:BI457" si="360">IF(BH394&gt;180,BH394-360,BH394)</f>
        <v>-34.377605797986519</v>
      </c>
      <c r="BJ394">
        <f t="shared" si="349"/>
        <v>0</v>
      </c>
      <c r="BK394">
        <f t="shared" ref="BK394:BK457" si="361">IF(BJ394&gt;0,BI394,0)</f>
        <v>0</v>
      </c>
      <c r="BM394">
        <f t="shared" ref="BM394:BM457" si="362">20*LOG(J394*F394*C394)</f>
        <v>-66.523750149333068</v>
      </c>
      <c r="BN394">
        <f t="shared" si="350"/>
        <v>-145.73450930585722</v>
      </c>
      <c r="BQ394" s="56">
        <f t="shared" ref="BQ394:BQ457" si="363">20*LOG(BA394*7)</f>
        <v>26.436456334419937</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1.2106225163216735</v>
      </c>
      <c r="D395">
        <f t="shared" si="321"/>
        <v>0.59878452727122911</v>
      </c>
      <c r="F395">
        <f t="shared" si="322"/>
        <v>2.5743152266880593E-5</v>
      </c>
      <c r="G395">
        <f t="shared" si="323"/>
        <v>1.827719637615715E-3</v>
      </c>
      <c r="H395">
        <f t="shared" si="324"/>
        <v>-3.1397649303623845</v>
      </c>
      <c r="J395">
        <f t="shared" si="325"/>
        <v>15</v>
      </c>
      <c r="M395">
        <f t="shared" si="326"/>
        <v>1.7415509583294366E-3</v>
      </c>
      <c r="N395">
        <f t="shared" si="327"/>
        <v>-1.5707963250000001</v>
      </c>
      <c r="O395">
        <f t="shared" si="328"/>
        <v>289.77469169727601</v>
      </c>
      <c r="P395">
        <f t="shared" si="329"/>
        <v>1.5673453629477638</v>
      </c>
      <c r="Q395">
        <f t="shared" si="330"/>
        <v>163.34153155649059</v>
      </c>
      <c r="R395">
        <f t="shared" si="331"/>
        <v>1.5646741468609504</v>
      </c>
      <c r="S395">
        <f t="shared" si="332"/>
        <v>0.10142316659721204</v>
      </c>
      <c r="T395">
        <f t="shared" si="333"/>
        <v>-1.4691984660746504</v>
      </c>
      <c r="U395">
        <f t="shared" si="334"/>
        <v>0.88847565435400644</v>
      </c>
      <c r="V395">
        <f t="shared" si="335"/>
        <v>-0.4767834786852238</v>
      </c>
      <c r="X395">
        <f t="shared" si="352"/>
        <v>-49.187246164454585</v>
      </c>
      <c r="Y395">
        <f t="shared" si="336"/>
        <v>-167.63250619001056</v>
      </c>
      <c r="Z395">
        <f t="shared" si="353"/>
        <v>12.36749380998944</v>
      </c>
      <c r="AC395">
        <v>1</v>
      </c>
      <c r="AD395">
        <f t="shared" si="337"/>
        <v>289.77296621364002</v>
      </c>
      <c r="AE395">
        <f t="shared" si="338"/>
        <v>-1.6477310036941004E-2</v>
      </c>
      <c r="AF395">
        <f t="shared" si="339"/>
        <v>3.1900045927364999E-2</v>
      </c>
      <c r="AG395">
        <f t="shared" si="315"/>
        <v>7157.8532080117993</v>
      </c>
      <c r="AH395">
        <f t="shared" si="316"/>
        <v>-3728.5891931989463</v>
      </c>
      <c r="AJ395">
        <f t="shared" si="340"/>
        <v>18000</v>
      </c>
      <c r="AK395">
        <f t="shared" si="341"/>
        <v>176559.07772632502</v>
      </c>
      <c r="AL395">
        <v>1</v>
      </c>
      <c r="AM395">
        <f t="shared" si="342"/>
        <v>163.33847045696251</v>
      </c>
      <c r="AN395">
        <f t="shared" si="317"/>
        <v>1081.5740846221122</v>
      </c>
      <c r="AO395">
        <f t="shared" si="318"/>
        <v>-103.57894174009462</v>
      </c>
      <c r="AQ395">
        <f t="shared" si="343"/>
        <v>3.0524089458780421E-3</v>
      </c>
      <c r="AR395">
        <f t="shared" si="344"/>
        <v>-5.5248601920392568</v>
      </c>
      <c r="AT395">
        <f t="shared" si="313"/>
        <v>-20578.085310807211</v>
      </c>
      <c r="AU395">
        <f t="shared" si="314"/>
        <v>-39557.519428413703</v>
      </c>
      <c r="AV395">
        <f t="shared" si="354"/>
        <v>-2.0504782831956216</v>
      </c>
      <c r="AW395">
        <f t="shared" si="355"/>
        <v>9866.9170546301466</v>
      </c>
      <c r="AX395">
        <f t="shared" si="356"/>
        <v>-11233.643634758966</v>
      </c>
      <c r="AY395">
        <f t="shared" ref="AY395:AY458" si="364">ATAN2(AW395,AX395)</f>
        <v>-0.85007985916601048</v>
      </c>
      <c r="BA395">
        <f t="shared" si="345"/>
        <v>2.9822765889172564</v>
      </c>
      <c r="BB395">
        <f t="shared" si="357"/>
        <v>9.4909583857605853</v>
      </c>
      <c r="BC395">
        <f t="shared" si="358"/>
        <v>-1.2003984240296113</v>
      </c>
      <c r="BD395">
        <f t="shared" si="346"/>
        <v>-248.77776350964217</v>
      </c>
      <c r="BF395">
        <f t="shared" si="347"/>
        <v>-57.113806981852697</v>
      </c>
      <c r="BG395">
        <f t="shared" si="348"/>
        <v>-214.36521659857394</v>
      </c>
      <c r="BH395">
        <f t="shared" si="359"/>
        <v>-34.365216598573937</v>
      </c>
      <c r="BI395">
        <f t="shared" si="360"/>
        <v>-34.365216598573937</v>
      </c>
      <c r="BJ395">
        <f t="shared" si="349"/>
        <v>0</v>
      </c>
      <c r="BK395">
        <f t="shared" si="361"/>
        <v>0</v>
      </c>
      <c r="BM395">
        <f t="shared" si="362"/>
        <v>-66.604765367613282</v>
      </c>
      <c r="BN395">
        <f t="shared" si="350"/>
        <v>-145.5874530889318</v>
      </c>
      <c r="BQ395" s="56">
        <f t="shared" si="363"/>
        <v>26.392919186045724</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1.2127513828587324</v>
      </c>
      <c r="D396">
        <f t="shared" si="321"/>
        <v>0.6013522674092886</v>
      </c>
      <c r="F396">
        <f t="shared" si="322"/>
        <v>2.5461030899831195E-5</v>
      </c>
      <c r="G396">
        <f t="shared" si="323"/>
        <v>1.8176767283958389E-3</v>
      </c>
      <c r="H396">
        <f t="shared" si="324"/>
        <v>-3.1397749732716043</v>
      </c>
      <c r="J396">
        <f t="shared" si="325"/>
        <v>15</v>
      </c>
      <c r="M396">
        <f t="shared" si="326"/>
        <v>1.7319819970199339E-3</v>
      </c>
      <c r="N396">
        <f t="shared" si="327"/>
        <v>-1.5707963250000001</v>
      </c>
      <c r="O396">
        <f t="shared" si="328"/>
        <v>291.37563783109272</v>
      </c>
      <c r="P396">
        <f t="shared" si="329"/>
        <v>1.5673643241382798</v>
      </c>
      <c r="Q396">
        <f t="shared" si="330"/>
        <v>164.24393722628753</v>
      </c>
      <c r="R396">
        <f t="shared" si="331"/>
        <v>1.5647077843786221</v>
      </c>
      <c r="S396">
        <f t="shared" si="332"/>
        <v>0.10087158222068493</v>
      </c>
      <c r="T396">
        <f t="shared" si="333"/>
        <v>-1.469752893867271</v>
      </c>
      <c r="U396">
        <f t="shared" si="334"/>
        <v>0.88744078199305754</v>
      </c>
      <c r="V396">
        <f t="shared" si="335"/>
        <v>-0.47903357812408831</v>
      </c>
      <c r="X396">
        <f t="shared" si="352"/>
        <v>-49.277336096123946</v>
      </c>
      <c r="Y396">
        <f t="shared" si="336"/>
        <v>-167.6436348234451</v>
      </c>
      <c r="Z396">
        <f t="shared" si="353"/>
        <v>12.356365176554903</v>
      </c>
      <c r="AC396">
        <v>1</v>
      </c>
      <c r="AD396">
        <f t="shared" si="337"/>
        <v>291.37392182808003</v>
      </c>
      <c r="AE396">
        <f t="shared" si="338"/>
        <v>-1.6659882716145227E-2</v>
      </c>
      <c r="AF396">
        <f t="shared" si="339"/>
        <v>3.207628927503E-2</v>
      </c>
      <c r="AG396">
        <f t="shared" si="315"/>
        <v>7141.1883722213906</v>
      </c>
      <c r="AH396">
        <f t="shared" si="316"/>
        <v>-3740.1882651214551</v>
      </c>
      <c r="AJ396">
        <f t="shared" si="340"/>
        <v>18000</v>
      </c>
      <c r="AK396">
        <f t="shared" si="341"/>
        <v>177534.54224415001</v>
      </c>
      <c r="AL396">
        <v>1</v>
      </c>
      <c r="AM396">
        <f t="shared" si="342"/>
        <v>164.240892945675</v>
      </c>
      <c r="AN396">
        <f t="shared" si="317"/>
        <v>1081.567135487338</v>
      </c>
      <c r="AO396">
        <f t="shared" si="318"/>
        <v>-103.00986898621328</v>
      </c>
      <c r="AQ396">
        <f t="shared" si="343"/>
        <v>3.0189581515039999E-3</v>
      </c>
      <c r="AR396">
        <f t="shared" si="344"/>
        <v>-5.4945038357372793</v>
      </c>
      <c r="AT396">
        <f t="shared" si="313"/>
        <v>-20528.919820241652</v>
      </c>
      <c r="AU396">
        <f t="shared" si="314"/>
        <v>-39248.578374744036</v>
      </c>
      <c r="AV396">
        <f t="shared" si="354"/>
        <v>-2.0527124570814435</v>
      </c>
      <c r="AW396">
        <f t="shared" si="355"/>
        <v>9851.3598780002412</v>
      </c>
      <c r="AX396">
        <f t="shared" si="356"/>
        <v>-11213.807059390307</v>
      </c>
      <c r="AY396">
        <f t="shared" si="364"/>
        <v>-0.84998593235540842</v>
      </c>
      <c r="BA396">
        <f t="shared" si="345"/>
        <v>2.9674312094478026</v>
      </c>
      <c r="BB396">
        <f t="shared" si="357"/>
        <v>9.4476131998551924</v>
      </c>
      <c r="BC396">
        <f t="shared" si="358"/>
        <v>-1.202726524726035</v>
      </c>
      <c r="BD396">
        <f t="shared" si="346"/>
        <v>-248.91115385398115</v>
      </c>
      <c r="BF396">
        <f t="shared" si="347"/>
        <v>-57.237606369603064</v>
      </c>
      <c r="BG396">
        <f t="shared" si="348"/>
        <v>-214.35206168626067</v>
      </c>
      <c r="BH396">
        <f t="shared" si="359"/>
        <v>-34.352061686260669</v>
      </c>
      <c r="BI396">
        <f t="shared" si="360"/>
        <v>-34.352061686260669</v>
      </c>
      <c r="BJ396">
        <f t="shared" si="349"/>
        <v>0</v>
      </c>
      <c r="BK396">
        <f t="shared" si="361"/>
        <v>0</v>
      </c>
      <c r="BM396">
        <f t="shared" si="362"/>
        <v>-66.685219569458255</v>
      </c>
      <c r="BN396">
        <f t="shared" si="350"/>
        <v>-145.44090783227952</v>
      </c>
      <c r="BQ396" s="56">
        <f t="shared" si="363"/>
        <v>26.349574000140329</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1.2148882173628672</v>
      </c>
      <c r="D397">
        <f t="shared" si="321"/>
        <v>0.60391099170904317</v>
      </c>
      <c r="F397">
        <f t="shared" si="322"/>
        <v>2.5183521971307834E-5</v>
      </c>
      <c r="G397">
        <f t="shared" si="323"/>
        <v>1.8077435857729624E-3</v>
      </c>
      <c r="H397">
        <f t="shared" si="324"/>
        <v>-3.1397849064142274</v>
      </c>
      <c r="J397">
        <f t="shared" si="325"/>
        <v>15</v>
      </c>
      <c r="M397">
        <f t="shared" si="326"/>
        <v>1.7225176145225574E-3</v>
      </c>
      <c r="N397">
        <f t="shared" si="327"/>
        <v>-1.5707963250000001</v>
      </c>
      <c r="O397">
        <f t="shared" si="328"/>
        <v>292.97658406852184</v>
      </c>
      <c r="P397">
        <f t="shared" si="329"/>
        <v>1.5673830781050975</v>
      </c>
      <c r="Q397">
        <f t="shared" si="330"/>
        <v>165.14634307989269</v>
      </c>
      <c r="R397">
        <f t="shared" si="331"/>
        <v>1.5647410542867033</v>
      </c>
      <c r="S397">
        <f t="shared" si="332"/>
        <v>0.10032593457526472</v>
      </c>
      <c r="T397">
        <f t="shared" si="333"/>
        <v>-1.4703013236615088</v>
      </c>
      <c r="U397">
        <f t="shared" si="334"/>
        <v>0.88640384545842976</v>
      </c>
      <c r="V397">
        <f t="shared" si="335"/>
        <v>-0.48127843061684861</v>
      </c>
      <c r="X397">
        <f t="shared" si="352"/>
        <v>-49.366911283440153</v>
      </c>
      <c r="Y397">
        <f t="shared" si="336"/>
        <v>-167.65466238486178</v>
      </c>
      <c r="Z397">
        <f t="shared" si="353"/>
        <v>12.34533761513822</v>
      </c>
      <c r="AC397">
        <v>1</v>
      </c>
      <c r="AD397">
        <f t="shared" si="337"/>
        <v>292.97487744252004</v>
      </c>
      <c r="AE397">
        <f t="shared" si="338"/>
        <v>-1.6843461305427711E-2</v>
      </c>
      <c r="AF397">
        <f t="shared" si="339"/>
        <v>3.2252532622695E-2</v>
      </c>
      <c r="AG397">
        <f t="shared" si="315"/>
        <v>7124.5097766796207</v>
      </c>
      <c r="AH397">
        <f t="shared" si="316"/>
        <v>-3751.6869189522217</v>
      </c>
      <c r="AJ397">
        <f t="shared" si="340"/>
        <v>18000</v>
      </c>
      <c r="AK397">
        <f t="shared" si="341"/>
        <v>178510.006761975</v>
      </c>
      <c r="AL397">
        <v>1</v>
      </c>
      <c r="AM397">
        <f t="shared" si="342"/>
        <v>165.14331543438752</v>
      </c>
      <c r="AN397">
        <f t="shared" si="317"/>
        <v>1081.5602999556929</v>
      </c>
      <c r="AO397">
        <f t="shared" si="318"/>
        <v>-102.44701491878494</v>
      </c>
      <c r="AQ397">
        <f t="shared" si="343"/>
        <v>2.9860542309253094E-3</v>
      </c>
      <c r="AR397">
        <f t="shared" si="344"/>
        <v>-5.4644792425933169</v>
      </c>
      <c r="AT397">
        <f t="shared" si="313"/>
        <v>-20479.741120761366</v>
      </c>
      <c r="AU397">
        <f t="shared" si="314"/>
        <v>-38942.938528916377</v>
      </c>
      <c r="AV397">
        <f t="shared" si="354"/>
        <v>-2.0549415580685038</v>
      </c>
      <c r="AW397">
        <f t="shared" si="355"/>
        <v>9835.6830436187993</v>
      </c>
      <c r="AX397">
        <f t="shared" si="356"/>
        <v>-11194.222382140073</v>
      </c>
      <c r="AY397">
        <f t="shared" si="364"/>
        <v>-0.84990887838008899</v>
      </c>
      <c r="BA397">
        <f t="shared" si="345"/>
        <v>2.9527245064651821</v>
      </c>
      <c r="BB397">
        <f t="shared" si="357"/>
        <v>9.4044585708400721</v>
      </c>
      <c r="BC397">
        <f t="shared" si="358"/>
        <v>-1.2050326796884148</v>
      </c>
      <c r="BD397">
        <f t="shared" si="346"/>
        <v>-249.04328680037963</v>
      </c>
      <c r="BF397">
        <f t="shared" si="347"/>
        <v>-57.360660505536949</v>
      </c>
      <c r="BG397">
        <f t="shared" si="348"/>
        <v>-214.33815965632837</v>
      </c>
      <c r="BH397">
        <f t="shared" si="359"/>
        <v>-34.338159656328372</v>
      </c>
      <c r="BI397">
        <f t="shared" si="360"/>
        <v>-34.338159656328372</v>
      </c>
      <c r="BJ397">
        <f t="shared" si="349"/>
        <v>0</v>
      </c>
      <c r="BK397">
        <f t="shared" si="361"/>
        <v>0</v>
      </c>
      <c r="BM397">
        <f t="shared" si="362"/>
        <v>-66.765119076377019</v>
      </c>
      <c r="BN397">
        <f t="shared" si="350"/>
        <v>-145.29487285594877</v>
      </c>
      <c r="BQ397" s="56">
        <f t="shared" si="363"/>
        <v>26.306419371125212</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1.2170329778642373</v>
      </c>
      <c r="D398">
        <f t="shared" si="321"/>
        <v>0.60646071424371484</v>
      </c>
      <c r="F398">
        <f t="shared" si="322"/>
        <v>2.4910525479952551E-5</v>
      </c>
      <c r="G398">
        <f t="shared" si="323"/>
        <v>1.7979184199012383E-3</v>
      </c>
      <c r="H398">
        <f t="shared" si="324"/>
        <v>-3.1397947315800989</v>
      </c>
      <c r="J398">
        <f t="shared" si="325"/>
        <v>15</v>
      </c>
      <c r="M398">
        <f t="shared" si="326"/>
        <v>1.7131561057479785E-3</v>
      </c>
      <c r="N398">
        <f t="shared" si="327"/>
        <v>-1.5707963250000001</v>
      </c>
      <c r="O398">
        <f t="shared" si="328"/>
        <v>294.57753040787412</v>
      </c>
      <c r="P398">
        <f t="shared" si="329"/>
        <v>1.5674016282268115</v>
      </c>
      <c r="Q398">
        <f t="shared" si="330"/>
        <v>166.04874911430923</v>
      </c>
      <c r="R398">
        <f t="shared" si="331"/>
        <v>1.5647739625785366</v>
      </c>
      <c r="S398">
        <f t="shared" si="332"/>
        <v>9.9786128814952232E-2</v>
      </c>
      <c r="T398">
        <f t="shared" si="333"/>
        <v>-1.4708438519418257</v>
      </c>
      <c r="U398">
        <f t="shared" si="334"/>
        <v>0.88536488327516694</v>
      </c>
      <c r="V398">
        <f t="shared" si="335"/>
        <v>-0.4835180319488479</v>
      </c>
      <c r="X398">
        <f t="shared" si="352"/>
        <v>-49.455977499893081</v>
      </c>
      <c r="Y398">
        <f t="shared" si="336"/>
        <v>-167.66559292017305</v>
      </c>
      <c r="Z398">
        <f t="shared" si="353"/>
        <v>12.334407079826946</v>
      </c>
      <c r="AC398">
        <v>1</v>
      </c>
      <c r="AD398">
        <f t="shared" si="337"/>
        <v>294.57583305696005</v>
      </c>
      <c r="AE398">
        <f t="shared" si="338"/>
        <v>-1.7028045804788457E-2</v>
      </c>
      <c r="AF398">
        <f t="shared" si="339"/>
        <v>3.2428775970360001E-2</v>
      </c>
      <c r="AG398">
        <f t="shared" si="315"/>
        <v>7107.8181564045653</v>
      </c>
      <c r="AH398">
        <f t="shared" si="316"/>
        <v>-3763.0853921499179</v>
      </c>
      <c r="AJ398">
        <f t="shared" si="340"/>
        <v>18000</v>
      </c>
      <c r="AK398">
        <f t="shared" si="341"/>
        <v>179485.47127980003</v>
      </c>
      <c r="AL398">
        <v>1</v>
      </c>
      <c r="AM398">
        <f t="shared" si="342"/>
        <v>166.04573792310001</v>
      </c>
      <c r="AN398">
        <f t="shared" si="317"/>
        <v>1081.5535755644178</v>
      </c>
      <c r="AO398">
        <f t="shared" si="318"/>
        <v>-101.89027816101455</v>
      </c>
      <c r="AQ398">
        <f t="shared" si="343"/>
        <v>2.9536853279521127E-3</v>
      </c>
      <c r="AR398">
        <f t="shared" si="344"/>
        <v>-5.4347810034318869</v>
      </c>
      <c r="AT398">
        <f t="shared" si="313"/>
        <v>-20430.550745346081</v>
      </c>
      <c r="AU398">
        <f t="shared" si="314"/>
        <v>-38640.550062386414</v>
      </c>
      <c r="AV398">
        <f t="shared" si="354"/>
        <v>-2.0571655791044687</v>
      </c>
      <c r="AW398">
        <f t="shared" si="355"/>
        <v>9819.8897161804489</v>
      </c>
      <c r="AX398">
        <f t="shared" si="356"/>
        <v>-11174.88365223694</v>
      </c>
      <c r="AY398">
        <f t="shared" si="364"/>
        <v>-0.84984836037561384</v>
      </c>
      <c r="BA398">
        <f t="shared" si="345"/>
        <v>2.9381546767341682</v>
      </c>
      <c r="BB398">
        <f t="shared" si="357"/>
        <v>9.3614931026307318</v>
      </c>
      <c r="BC398">
        <f t="shared" si="358"/>
        <v>-1.2073172187288548</v>
      </c>
      <c r="BD398">
        <f t="shared" si="346"/>
        <v>-249.17418124567928</v>
      </c>
      <c r="BF398">
        <f t="shared" si="347"/>
        <v>-57.482977008612515</v>
      </c>
      <c r="BG398">
        <f t="shared" si="348"/>
        <v>-214.32352870183308</v>
      </c>
      <c r="BH398">
        <f t="shared" si="359"/>
        <v>-34.323528701833084</v>
      </c>
      <c r="BI398">
        <f t="shared" si="360"/>
        <v>-34.323528701833084</v>
      </c>
      <c r="BJ398">
        <f t="shared" si="349"/>
        <v>0</v>
      </c>
      <c r="BK398">
        <f t="shared" si="361"/>
        <v>0</v>
      </c>
      <c r="BM398">
        <f t="shared" si="362"/>
        <v>-66.844470111243254</v>
      </c>
      <c r="BN398">
        <f t="shared" si="350"/>
        <v>-145.14934745615383</v>
      </c>
      <c r="BQ398" s="56">
        <f t="shared" si="363"/>
        <v>26.263453902915867</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1.2191856225332018</v>
      </c>
      <c r="D399">
        <f t="shared" si="321"/>
        <v>0.609001449455849</v>
      </c>
      <c r="F399">
        <f t="shared" si="322"/>
        <v>2.4641944119948131E-5</v>
      </c>
      <c r="G399">
        <f t="shared" si="323"/>
        <v>1.7881994796388281E-3</v>
      </c>
      <c r="H399">
        <f t="shared" si="324"/>
        <v>-3.1398044505203613</v>
      </c>
      <c r="J399">
        <f t="shared" si="325"/>
        <v>15</v>
      </c>
      <c r="M399">
        <f t="shared" si="326"/>
        <v>1.7038958024736648E-3</v>
      </c>
      <c r="N399">
        <f t="shared" si="327"/>
        <v>-1.5707963250000001</v>
      </c>
      <c r="O399">
        <f t="shared" si="328"/>
        <v>296.17847684749671</v>
      </c>
      <c r="P399">
        <f t="shared" si="329"/>
        <v>1.5674199778089679</v>
      </c>
      <c r="Q399">
        <f t="shared" si="330"/>
        <v>166.95115532660526</v>
      </c>
      <c r="R399">
        <f t="shared" si="331"/>
        <v>1.5648065151178863</v>
      </c>
      <c r="S399">
        <f t="shared" si="332"/>
        <v>9.9252072093015037E-2</v>
      </c>
      <c r="T399">
        <f t="shared" si="333"/>
        <v>-1.4713805731412068</v>
      </c>
      <c r="U399">
        <f t="shared" si="334"/>
        <v>0.88432393377000229</v>
      </c>
      <c r="V399">
        <f t="shared" si="335"/>
        <v>-0.48575237813583344</v>
      </c>
      <c r="X399">
        <f t="shared" si="352"/>
        <v>-49.544540427669489</v>
      </c>
      <c r="Y399">
        <f t="shared" si="336"/>
        <v>-167.67643035918283</v>
      </c>
      <c r="Z399">
        <f t="shared" si="353"/>
        <v>12.323569640817169</v>
      </c>
      <c r="AC399">
        <v>1</v>
      </c>
      <c r="AD399">
        <f t="shared" si="337"/>
        <v>296.1767886714</v>
      </c>
      <c r="AE399">
        <f t="shared" si="338"/>
        <v>-1.7213636214227463E-2</v>
      </c>
      <c r="AF399">
        <f t="shared" si="339"/>
        <v>3.2605019318025001E-2</v>
      </c>
      <c r="AG399">
        <f t="shared" si="315"/>
        <v>7091.1142405564888</v>
      </c>
      <c r="AH399">
        <f t="shared" si="316"/>
        <v>-3774.3839281344631</v>
      </c>
      <c r="AJ399">
        <f t="shared" si="340"/>
        <v>18000</v>
      </c>
      <c r="AK399">
        <f t="shared" si="341"/>
        <v>180460.93579762502</v>
      </c>
      <c r="AL399">
        <v>1</v>
      </c>
      <c r="AM399">
        <f t="shared" si="342"/>
        <v>166.94816041181252</v>
      </c>
      <c r="AN399">
        <f t="shared" si="317"/>
        <v>1081.5469599171267</v>
      </c>
      <c r="AO399">
        <f t="shared" si="318"/>
        <v>-101.33955952764005</v>
      </c>
      <c r="AQ399">
        <f t="shared" si="343"/>
        <v>2.9218399059635046E-3</v>
      </c>
      <c r="AR399">
        <f t="shared" si="344"/>
        <v>-5.405403826032483</v>
      </c>
      <c r="AT399">
        <f t="shared" si="313"/>
        <v>-20381.350225487738</v>
      </c>
      <c r="AU399">
        <f t="shared" si="314"/>
        <v>-38341.364192319124</v>
      </c>
      <c r="AV399">
        <f t="shared" si="354"/>
        <v>-2.0593845134287641</v>
      </c>
      <c r="AW399">
        <f t="shared" si="355"/>
        <v>9803.9829933181172</v>
      </c>
      <c r="AX399">
        <f t="shared" si="356"/>
        <v>-11155.785062464067</v>
      </c>
      <c r="AY399">
        <f t="shared" si="364"/>
        <v>-0.8498040482155409</v>
      </c>
      <c r="BA399">
        <f t="shared" si="345"/>
        <v>2.9237199451309221</v>
      </c>
      <c r="BB399">
        <f t="shared" si="357"/>
        <v>9.3187154087451596</v>
      </c>
      <c r="BC399">
        <f t="shared" si="358"/>
        <v>-1.2095804652132232</v>
      </c>
      <c r="BD399">
        <f t="shared" si="346"/>
        <v>-249.30385571737958</v>
      </c>
      <c r="BF399">
        <f t="shared" si="347"/>
        <v>-57.604563391602909</v>
      </c>
      <c r="BG399">
        <f t="shared" si="348"/>
        <v>-214.30818662311049</v>
      </c>
      <c r="BH399">
        <f t="shared" si="359"/>
        <v>-34.308186623110487</v>
      </c>
      <c r="BI399">
        <f t="shared" si="360"/>
        <v>-34.308186623110487</v>
      </c>
      <c r="BJ399">
        <f t="shared" si="349"/>
        <v>0</v>
      </c>
      <c r="BK399">
        <f t="shared" si="361"/>
        <v>0</v>
      </c>
      <c r="BM399">
        <f t="shared" si="362"/>
        <v>-66.923278800348072</v>
      </c>
      <c r="BN399">
        <f t="shared" si="350"/>
        <v>-145.00433090573094</v>
      </c>
      <c r="BQ399" s="56">
        <f t="shared" si="363"/>
        <v>26.220676209030298</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1.2213461096817966</v>
      </c>
      <c r="D400">
        <f t="shared" si="321"/>
        <v>0.61153321215048617</v>
      </c>
      <c r="F400">
        <f t="shared" si="322"/>
        <v>2.4377683194295035E-5</v>
      </c>
      <c r="G400">
        <f t="shared" si="323"/>
        <v>1.7785850515073243E-3</v>
      </c>
      <c r="H400">
        <f t="shared" si="324"/>
        <v>-3.1398140649484927</v>
      </c>
      <c r="J400">
        <f t="shared" si="325"/>
        <v>15</v>
      </c>
      <c r="M400">
        <f t="shared" si="326"/>
        <v>1.6947350723528387E-3</v>
      </c>
      <c r="N400">
        <f t="shared" si="327"/>
        <v>-1.5707963250000001</v>
      </c>
      <c r="O400">
        <f t="shared" si="328"/>
        <v>297.77942338577247</v>
      </c>
      <c r="P400">
        <f t="shared" si="329"/>
        <v>1.5674381300860265</v>
      </c>
      <c r="Q400">
        <f t="shared" si="330"/>
        <v>167.85356171391186</v>
      </c>
      <c r="R400">
        <f t="shared" si="331"/>
        <v>1.5648387176424219</v>
      </c>
      <c r="S400">
        <f t="shared" si="332"/>
        <v>9.8723673509862025E-2</v>
      </c>
      <c r="T400">
        <f t="shared" si="333"/>
        <v>-1.4719115796952129</v>
      </c>
      <c r="U400">
        <f t="shared" si="334"/>
        <v>0.88328103506954148</v>
      </c>
      <c r="V400">
        <f t="shared" si="335"/>
        <v>-0.48798146542210891</v>
      </c>
      <c r="X400">
        <f t="shared" si="352"/>
        <v>-49.632605659521062</v>
      </c>
      <c r="Y400">
        <f t="shared" si="336"/>
        <v>-167.68717851871673</v>
      </c>
      <c r="Z400">
        <f t="shared" si="353"/>
        <v>12.312821481283265</v>
      </c>
      <c r="AC400">
        <v>1</v>
      </c>
      <c r="AD400">
        <f t="shared" si="337"/>
        <v>297.77774428584001</v>
      </c>
      <c r="AE400">
        <f t="shared" si="338"/>
        <v>-1.7400232533744727E-2</v>
      </c>
      <c r="AF400">
        <f t="shared" si="339"/>
        <v>3.2781262665690002E-2</v>
      </c>
      <c r="AG400">
        <f t="shared" si="315"/>
        <v>7074.3987524134991</v>
      </c>
      <c r="AH400">
        <f t="shared" si="316"/>
        <v>-3785.5827761726759</v>
      </c>
      <c r="AJ400">
        <f t="shared" si="340"/>
        <v>18000</v>
      </c>
      <c r="AK400">
        <f t="shared" si="341"/>
        <v>181436.40031545001</v>
      </c>
      <c r="AL400">
        <v>1</v>
      </c>
      <c r="AM400">
        <f t="shared" si="342"/>
        <v>167.85058290052501</v>
      </c>
      <c r="AN400">
        <f t="shared" si="317"/>
        <v>1081.5404506816774</v>
      </c>
      <c r="AO400">
        <f t="shared" si="318"/>
        <v>-100.79476196603311</v>
      </c>
      <c r="AQ400">
        <f t="shared" si="343"/>
        <v>2.8905067376266799E-3</v>
      </c>
      <c r="AR400">
        <f t="shared" si="344"/>
        <v>-5.3763425319856246</v>
      </c>
      <c r="AT400">
        <f t="shared" si="313"/>
        <v>-20332.141090630867</v>
      </c>
      <c r="AU400">
        <f t="shared" si="314"/>
        <v>-38045.333153347106</v>
      </c>
      <c r="AV400">
        <f t="shared" si="354"/>
        <v>-2.0615983545690746</v>
      </c>
      <c r="AW400">
        <f t="shared" si="355"/>
        <v>9787.9659074822503</v>
      </c>
      <c r="AX400">
        <f t="shared" si="356"/>
        <v>-11136.920945347643</v>
      </c>
      <c r="AY400">
        <f t="shared" si="364"/>
        <v>-0.8497756183544003</v>
      </c>
      <c r="BA400">
        <f t="shared" si="345"/>
        <v>2.9094185641888655</v>
      </c>
      <c r="BB400">
        <f t="shared" si="357"/>
        <v>9.2761241124007903</v>
      </c>
      <c r="BC400">
        <f t="shared" si="358"/>
        <v>-1.2118227362146743</v>
      </c>
      <c r="BD400">
        <f t="shared" si="346"/>
        <v>-249.43232838243409</v>
      </c>
      <c r="BF400">
        <f t="shared" si="347"/>
        <v>-57.725427062997369</v>
      </c>
      <c r="BG400">
        <f t="shared" si="348"/>
        <v>-214.29215083702289</v>
      </c>
      <c r="BH400">
        <f t="shared" si="359"/>
        <v>-34.292150837022888</v>
      </c>
      <c r="BI400">
        <f t="shared" si="360"/>
        <v>-34.292150837022888</v>
      </c>
      <c r="BJ400">
        <f t="shared" si="349"/>
        <v>0</v>
      </c>
      <c r="BK400">
        <f t="shared" si="361"/>
        <v>0</v>
      </c>
      <c r="BM400">
        <f t="shared" si="362"/>
        <v>-67.001551175398163</v>
      </c>
      <c r="BN400">
        <f t="shared" si="350"/>
        <v>-144.85982245458879</v>
      </c>
      <c r="BQ400" s="56">
        <f t="shared" si="363"/>
        <v>26.178084912685925</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1.2235143977651661</v>
      </c>
      <c r="D401">
        <f t="shared" si="321"/>
        <v>0.61405601748838301</v>
      </c>
      <c r="F401">
        <f t="shared" si="322"/>
        <v>2.4117650531326208E-5</v>
      </c>
      <c r="G401">
        <f t="shared" si="323"/>
        <v>1.7690734586845651E-3</v>
      </c>
      <c r="H401">
        <f t="shared" si="324"/>
        <v>-3.1398235765413158</v>
      </c>
      <c r="J401">
        <f t="shared" si="325"/>
        <v>15</v>
      </c>
      <c r="M401">
        <f t="shared" si="326"/>
        <v>1.6856723179552301E-3</v>
      </c>
      <c r="N401">
        <f t="shared" si="327"/>
        <v>-1.5707963250000001</v>
      </c>
      <c r="O401">
        <f t="shared" si="328"/>
        <v>299.38037002111867</v>
      </c>
      <c r="P401">
        <f t="shared" si="329"/>
        <v>1.5674560882232622</v>
      </c>
      <c r="Q401">
        <f t="shared" si="330"/>
        <v>168.75596827342144</v>
      </c>
      <c r="R401">
        <f t="shared" si="331"/>
        <v>1.5648705757670893</v>
      </c>
      <c r="S401">
        <f t="shared" si="332"/>
        <v>9.8200844062531059E-2</v>
      </c>
      <c r="T401">
        <f t="shared" si="333"/>
        <v>-1.4724369620943394</v>
      </c>
      <c r="U401">
        <f t="shared" si="334"/>
        <v>0.88223622509850219</v>
      </c>
      <c r="V401">
        <f t="shared" si="335"/>
        <v>-0.49020529027867965</v>
      </c>
      <c r="X401">
        <f t="shared" si="352"/>
        <v>-49.720178700584654</v>
      </c>
      <c r="Y401">
        <f t="shared" si="336"/>
        <v>-167.69784110565959</v>
      </c>
      <c r="Z401">
        <f t="shared" si="353"/>
        <v>12.302158894340408</v>
      </c>
      <c r="AC401">
        <v>1</v>
      </c>
      <c r="AD401">
        <f t="shared" si="337"/>
        <v>299.37869990028003</v>
      </c>
      <c r="AE401">
        <f t="shared" si="338"/>
        <v>-1.7587834763340245E-2</v>
      </c>
      <c r="AF401">
        <f t="shared" si="339"/>
        <v>3.2957506013354995E-2</v>
      </c>
      <c r="AG401">
        <f t="shared" si="315"/>
        <v>7057.6724093486328</v>
      </c>
      <c r="AH401">
        <f t="shared" si="316"/>
        <v>-3796.6821912648529</v>
      </c>
      <c r="AJ401">
        <f t="shared" si="340"/>
        <v>18000</v>
      </c>
      <c r="AK401">
        <f t="shared" si="341"/>
        <v>182411.864833275</v>
      </c>
      <c r="AL401">
        <v>1</v>
      </c>
      <c r="AM401">
        <f t="shared" si="342"/>
        <v>168.7530053892375</v>
      </c>
      <c r="AN401">
        <f t="shared" si="317"/>
        <v>1081.5340455881101</v>
      </c>
      <c r="AO401">
        <f t="shared" si="318"/>
        <v>-100.25579049918889</v>
      </c>
      <c r="AQ401">
        <f t="shared" si="343"/>
        <v>2.8596748949998871E-3</v>
      </c>
      <c r="AR401">
        <f t="shared" si="344"/>
        <v>-5.3475920536497892</v>
      </c>
      <c r="AT401">
        <f t="shared" si="313"/>
        <v>-20282.924867635451</v>
      </c>
      <c r="AU401">
        <f t="shared" si="314"/>
        <v>-37752.410170242765</v>
      </c>
      <c r="AV401">
        <f t="shared" si="354"/>
        <v>-2.0638070963378965</v>
      </c>
      <c r="AW401">
        <f t="shared" si="355"/>
        <v>9771.8414277505144</v>
      </c>
      <c r="AX401">
        <f t="shared" si="356"/>
        <v>-11118.285769464526</v>
      </c>
      <c r="AY401">
        <f t="shared" si="364"/>
        <v>-0.84976275367498888</v>
      </c>
      <c r="BA401">
        <f t="shared" si="345"/>
        <v>2.8952488136496841</v>
      </c>
      <c r="BB401">
        <f t="shared" si="357"/>
        <v>9.2337178466007277</v>
      </c>
      <c r="BC401">
        <f t="shared" si="358"/>
        <v>-1.2140443426629077</v>
      </c>
      <c r="BD401">
        <f t="shared" si="346"/>
        <v>-249.55961705580239</v>
      </c>
      <c r="BF401">
        <f t="shared" si="347"/>
        <v>-57.845575328860122</v>
      </c>
      <c r="BG401">
        <f t="shared" si="348"/>
        <v>-214.27543838595727</v>
      </c>
      <c r="BH401">
        <f t="shared" si="359"/>
        <v>-34.275438385957273</v>
      </c>
      <c r="BI401">
        <f t="shared" si="360"/>
        <v>-34.275438385957273</v>
      </c>
      <c r="BJ401">
        <f t="shared" si="349"/>
        <v>0</v>
      </c>
      <c r="BK401">
        <f t="shared" si="361"/>
        <v>0</v>
      </c>
      <c r="BM401">
        <f t="shared" si="362"/>
        <v>-67.079293175460847</v>
      </c>
      <c r="BN401">
        <f t="shared" si="350"/>
        <v>-144.71582133015491</v>
      </c>
      <c r="BQ401" s="56">
        <f t="shared" si="363"/>
        <v>26.135678646885864</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1.2256904453829545</v>
      </c>
      <c r="D402">
        <f t="shared" si="321"/>
        <v>0.61656988097928578</v>
      </c>
      <c r="F402">
        <f t="shared" si="322"/>
        <v>2.3861756404322208E-5</v>
      </c>
      <c r="G402">
        <f t="shared" si="323"/>
        <v>1.7596630600295957E-3</v>
      </c>
      <c r="H402">
        <f t="shared" si="324"/>
        <v>-3.1398329869399708</v>
      </c>
      <c r="J402">
        <f t="shared" si="325"/>
        <v>15</v>
      </c>
      <c r="M402">
        <f t="shared" si="326"/>
        <v>1.6767059758384466E-3</v>
      </c>
      <c r="N402">
        <f t="shared" si="327"/>
        <v>-1.5707963250000001</v>
      </c>
      <c r="O402">
        <f t="shared" si="328"/>
        <v>300.98131675198636</v>
      </c>
      <c r="P402">
        <f t="shared" si="329"/>
        <v>1.5674738553186049</v>
      </c>
      <c r="Q402">
        <f t="shared" si="330"/>
        <v>169.65837500238618</v>
      </c>
      <c r="R402">
        <f t="shared" si="331"/>
        <v>1.5649020949873746</v>
      </c>
      <c r="S402">
        <f t="shared" si="332"/>
        <v>9.7683496595733041E-2</v>
      </c>
      <c r="T402">
        <f t="shared" si="333"/>
        <v>-1.472956808934742</v>
      </c>
      <c r="U402">
        <f t="shared" si="334"/>
        <v>0.88118954157800644</v>
      </c>
      <c r="V402">
        <f t="shared" si="335"/>
        <v>-0.492423849401391</v>
      </c>
      <c r="X402">
        <f t="shared" si="352"/>
        <v>-49.807264970156034</v>
      </c>
      <c r="Y402">
        <f t="shared" si="336"/>
        <v>-167.70842171990407</v>
      </c>
      <c r="Z402">
        <f t="shared" si="353"/>
        <v>12.291578280095933</v>
      </c>
      <c r="AC402">
        <v>1</v>
      </c>
      <c r="AD402">
        <f t="shared" si="337"/>
        <v>300.97965551472004</v>
      </c>
      <c r="AE402">
        <f t="shared" si="338"/>
        <v>-1.7776442903014032E-2</v>
      </c>
      <c r="AF402">
        <f t="shared" si="339"/>
        <v>3.3133749361019996E-2</v>
      </c>
      <c r="AG402">
        <f t="shared" si="315"/>
        <v>7040.9359228084058</v>
      </c>
      <c r="AH402">
        <f t="shared" si="316"/>
        <v>-3807.6824340322769</v>
      </c>
      <c r="AJ402">
        <f t="shared" si="340"/>
        <v>18000</v>
      </c>
      <c r="AK402">
        <f t="shared" si="341"/>
        <v>183387.32935110002</v>
      </c>
      <c r="AL402">
        <v>1</v>
      </c>
      <c r="AM402">
        <f t="shared" si="342"/>
        <v>169.65542787795002</v>
      </c>
      <c r="AN402">
        <f t="shared" si="317"/>
        <v>1081.5277424266733</v>
      </c>
      <c r="AO402">
        <f t="shared" si="318"/>
        <v>-99.722552170535096</v>
      </c>
      <c r="AQ402">
        <f t="shared" si="343"/>
        <v>2.829333740002903E-3</v>
      </c>
      <c r="AR402">
        <f t="shared" si="344"/>
        <v>-5.3191474312054572</v>
      </c>
      <c r="AT402">
        <f t="shared" si="313"/>
        <v>-20233.703080261326</v>
      </c>
      <c r="AU402">
        <f t="shared" si="314"/>
        <v>-37462.549431470383</v>
      </c>
      <c r="AV402">
        <f t="shared" si="354"/>
        <v>-2.0660107328291275</v>
      </c>
      <c r="AW402">
        <f t="shared" si="355"/>
        <v>9755.6124615711615</v>
      </c>
      <c r="AX402">
        <f t="shared" si="356"/>
        <v>-11099.874135864724</v>
      </c>
      <c r="AY402">
        <f t="shared" si="364"/>
        <v>-0.84976514333984976</v>
      </c>
      <c r="BA402">
        <f t="shared" si="345"/>
        <v>2.8812090000195529</v>
      </c>
      <c r="BB402">
        <f t="shared" si="357"/>
        <v>9.1914952542096895</v>
      </c>
      <c r="BC402">
        <f t="shared" si="358"/>
        <v>-1.2162455894892776</v>
      </c>
      <c r="BD402">
        <f t="shared" si="346"/>
        <v>-249.68573920876406</v>
      </c>
      <c r="BF402">
        <f t="shared" si="347"/>
        <v>-57.965015394648347</v>
      </c>
      <c r="BG402">
        <f t="shared" si="348"/>
        <v>-214.2580659465807</v>
      </c>
      <c r="BH402">
        <f t="shared" si="359"/>
        <v>-34.2580659465807</v>
      </c>
      <c r="BI402">
        <f t="shared" si="360"/>
        <v>-34.2580659465807</v>
      </c>
      <c r="BJ402">
        <f t="shared" si="349"/>
        <v>0</v>
      </c>
      <c r="BK402">
        <f t="shared" si="361"/>
        <v>0</v>
      </c>
      <c r="BM402">
        <f t="shared" si="362"/>
        <v>-67.156510648858031</v>
      </c>
      <c r="BN402">
        <f t="shared" si="350"/>
        <v>-144.57232673781664</v>
      </c>
      <c r="BQ402" s="56">
        <f t="shared" si="363"/>
        <v>26.09345605449483</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1.2278742112806524</v>
      </c>
      <c r="D403">
        <f t="shared" si="321"/>
        <v>0.61907481847525558</v>
      </c>
      <c r="F403">
        <f t="shared" si="322"/>
        <v>2.3609913454095835E-5</v>
      </c>
      <c r="G403">
        <f t="shared" si="323"/>
        <v>1.7503522491385947E-3</v>
      </c>
      <c r="H403">
        <f t="shared" si="324"/>
        <v>-3.1398422977508615</v>
      </c>
      <c r="J403">
        <f t="shared" si="325"/>
        <v>15</v>
      </c>
      <c r="M403">
        <f t="shared" si="326"/>
        <v>1.6678345156488255E-3</v>
      </c>
      <c r="N403">
        <f t="shared" si="327"/>
        <v>-1.5707963250000001</v>
      </c>
      <c r="O403">
        <f t="shared" si="328"/>
        <v>302.5822635768593</v>
      </c>
      <c r="P403">
        <f t="shared" si="329"/>
        <v>1.5674914344044213</v>
      </c>
      <c r="Q403">
        <f t="shared" si="330"/>
        <v>170.56078189811643</v>
      </c>
      <c r="R403">
        <f t="shared" si="331"/>
        <v>1.5649332806824638</v>
      </c>
      <c r="S403">
        <f t="shared" si="332"/>
        <v>9.7171545754396238E-2</v>
      </c>
      <c r="T403">
        <f t="shared" si="333"/>
        <v>-1.4734712069673888</v>
      </c>
      <c r="U403">
        <f t="shared" si="334"/>
        <v>0.88014102202392852</v>
      </c>
      <c r="V403">
        <f t="shared" si="335"/>
        <v>-0.49463713970905926</v>
      </c>
      <c r="X403">
        <f t="shared" si="352"/>
        <v>-49.893869803418703</v>
      </c>
      <c r="Y403">
        <f t="shared" si="336"/>
        <v>-167.71892385721313</v>
      </c>
      <c r="Z403">
        <f t="shared" si="353"/>
        <v>12.281076142786873</v>
      </c>
      <c r="AC403">
        <v>1</v>
      </c>
      <c r="AD403">
        <f t="shared" si="337"/>
        <v>302.58061112916005</v>
      </c>
      <c r="AE403">
        <f t="shared" si="338"/>
        <v>-1.7966056952766079E-2</v>
      </c>
      <c r="AF403">
        <f t="shared" si="339"/>
        <v>3.3309992708684996E-2</v>
      </c>
      <c r="AG403">
        <f t="shared" si="315"/>
        <v>7024.1899982927707</v>
      </c>
      <c r="AH403">
        <f t="shared" si="316"/>
        <v>-3818.5837706056723</v>
      </c>
      <c r="AJ403">
        <f t="shared" si="340"/>
        <v>18000</v>
      </c>
      <c r="AK403">
        <f t="shared" si="341"/>
        <v>184362.79386892501</v>
      </c>
      <c r="AL403">
        <v>1</v>
      </c>
      <c r="AM403">
        <f t="shared" si="342"/>
        <v>170.55785036666251</v>
      </c>
      <c r="AN403">
        <f t="shared" si="317"/>
        <v>1081.5215390459136</v>
      </c>
      <c r="AO403">
        <f t="shared" si="318"/>
        <v>-99.19495599049246</v>
      </c>
      <c r="AQ403">
        <f t="shared" si="343"/>
        <v>2.7994729152395186E-3</v>
      </c>
      <c r="AR403">
        <f t="shared" si="344"/>
        <v>-5.2910038098026906</v>
      </c>
      <c r="AT403">
        <f t="shared" si="313"/>
        <v>-20184.477248673618</v>
      </c>
      <c r="AU403">
        <f t="shared" si="314"/>
        <v>-37175.706063585385</v>
      </c>
      <c r="AV403">
        <f t="shared" si="354"/>
        <v>-2.0682092584147043</v>
      </c>
      <c r="AW403">
        <f t="shared" si="355"/>
        <v>9739.2818564427453</v>
      </c>
      <c r="AX403">
        <f t="shared" si="356"/>
        <v>-11081.680774604389</v>
      </c>
      <c r="AY403">
        <f t="shared" si="364"/>
        <v>-0.84978248264680467</v>
      </c>
      <c r="BA403">
        <f t="shared" si="345"/>
        <v>2.8672974561307556</v>
      </c>
      <c r="BB403">
        <f t="shared" si="357"/>
        <v>9.1494549880203913</v>
      </c>
      <c r="BC403">
        <f t="shared" si="358"/>
        <v>-1.2184267757678997</v>
      </c>
      <c r="BD403">
        <f t="shared" si="346"/>
        <v>-249.81071197700373</v>
      </c>
      <c r="BF403">
        <f t="shared" si="347"/>
        <v>-58.083754366990057</v>
      </c>
      <c r="BG403">
        <f t="shared" si="348"/>
        <v>-214.24004983836176</v>
      </c>
      <c r="BH403">
        <f t="shared" si="359"/>
        <v>-34.240049838361756</v>
      </c>
      <c r="BI403">
        <f t="shared" si="360"/>
        <v>-34.240049838361756</v>
      </c>
      <c r="BJ403">
        <f t="shared" si="349"/>
        <v>0</v>
      </c>
      <c r="BK403">
        <f t="shared" si="361"/>
        <v>0</v>
      </c>
      <c r="BM403">
        <f t="shared" si="362"/>
        <v>-67.233209355010445</v>
      </c>
      <c r="BN403">
        <f t="shared" si="350"/>
        <v>-144.42933786135802</v>
      </c>
      <c r="BQ403" s="56">
        <f t="shared" si="363"/>
        <v>26.051415788305526</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1.2300656543509021</v>
      </c>
      <c r="D404">
        <f t="shared" si="321"/>
        <v>0.62157084616404679</v>
      </c>
      <c r="F404">
        <f t="shared" si="322"/>
        <v>2.3362036614421568E-5</v>
      </c>
      <c r="G404">
        <f t="shared" si="323"/>
        <v>1.7411394534306091E-3</v>
      </c>
      <c r="H404">
        <f t="shared" si="324"/>
        <v>-3.1398515105465696</v>
      </c>
      <c r="J404">
        <f t="shared" si="325"/>
        <v>15</v>
      </c>
      <c r="M404">
        <f t="shared" si="326"/>
        <v>1.6590564392506737E-3</v>
      </c>
      <c r="N404">
        <f t="shared" si="327"/>
        <v>-1.5707963250000001</v>
      </c>
      <c r="O404">
        <f t="shared" si="328"/>
        <v>304.18321049425333</v>
      </c>
      <c r="P404">
        <f t="shared" si="329"/>
        <v>1.5675088284492396</v>
      </c>
      <c r="Q404">
        <f t="shared" si="330"/>
        <v>171.4631889579791</v>
      </c>
      <c r="R404">
        <f t="shared" si="331"/>
        <v>1.5649641381183035</v>
      </c>
      <c r="S404">
        <f t="shared" si="332"/>
        <v>9.666490793765832E-2</v>
      </c>
      <c r="T404">
        <f t="shared" si="333"/>
        <v>-1.4739802411456941</v>
      </c>
      <c r="U404">
        <f t="shared" si="334"/>
        <v>0.87909070374529596</v>
      </c>
      <c r="V404">
        <f t="shared" si="335"/>
        <v>-0.49684515834159809</v>
      </c>
      <c r="X404">
        <f t="shared" si="352"/>
        <v>-49.979998453129049</v>
      </c>
      <c r="Y404">
        <f t="shared" si="336"/>
        <v>-167.72935091199966</v>
      </c>
      <c r="Z404">
        <f t="shared" si="353"/>
        <v>12.27064908800034</v>
      </c>
      <c r="AC404">
        <v>1</v>
      </c>
      <c r="AD404">
        <f t="shared" si="337"/>
        <v>304.1815667436</v>
      </c>
      <c r="AE404">
        <f t="shared" si="338"/>
        <v>-1.8156676912596384E-2</v>
      </c>
      <c r="AF404">
        <f t="shared" si="339"/>
        <v>3.3486236056349997E-2</v>
      </c>
      <c r="AG404">
        <f t="shared" si="315"/>
        <v>7007.4353353364913</v>
      </c>
      <c r="AH404">
        <f t="shared" si="316"/>
        <v>-3829.3864725145663</v>
      </c>
      <c r="AJ404">
        <f t="shared" si="340"/>
        <v>18000</v>
      </c>
      <c r="AK404">
        <f t="shared" si="341"/>
        <v>185338.25838675001</v>
      </c>
      <c r="AL404">
        <v>1</v>
      </c>
      <c r="AM404">
        <f t="shared" si="342"/>
        <v>171.46027285537502</v>
      </c>
      <c r="AN404">
        <f t="shared" si="317"/>
        <v>1081.5154333508431</v>
      </c>
      <c r="AO404">
        <f t="shared" si="318"/>
        <v>-98.672912884722422</v>
      </c>
      <c r="AQ404">
        <f t="shared" si="343"/>
        <v>2.770082335157248E-3</v>
      </c>
      <c r="AR404">
        <f t="shared" si="344"/>
        <v>-5.2631564367987709</v>
      </c>
      <c r="AT404">
        <f t="shared" si="313"/>
        <v>-20135.248888968006</v>
      </c>
      <c r="AU404">
        <f t="shared" si="314"/>
        <v>-36891.836106449409</v>
      </c>
      <c r="AV404">
        <f t="shared" si="354"/>
        <v>-2.0704026677412761</v>
      </c>
      <c r="AW404">
        <f t="shared" si="355"/>
        <v>9722.852401533064</v>
      </c>
      <c r="AX404">
        <f t="shared" si="356"/>
        <v>-11063.700541385297</v>
      </c>
      <c r="AY404">
        <f t="shared" si="364"/>
        <v>-0.8498144728884075</v>
      </c>
      <c r="BA404">
        <f t="shared" si="345"/>
        <v>2.85351254070875</v>
      </c>
      <c r="BB404">
        <f t="shared" si="357"/>
        <v>9.1075957108107453</v>
      </c>
      <c r="BC404">
        <f t="shared" si="358"/>
        <v>-1.2205881948528687</v>
      </c>
      <c r="BD404">
        <f t="shared" si="346"/>
        <v>-249.934552168473</v>
      </c>
      <c r="BF404">
        <f t="shared" si="347"/>
        <v>-58.201799255423161</v>
      </c>
      <c r="BG404">
        <f t="shared" si="348"/>
        <v>-214.22140603186426</v>
      </c>
      <c r="BH404">
        <f t="shared" si="359"/>
        <v>-34.221406031864262</v>
      </c>
      <c r="BI404">
        <f t="shared" si="360"/>
        <v>-34.221406031864262</v>
      </c>
      <c r="BJ404">
        <f t="shared" si="349"/>
        <v>0</v>
      </c>
      <c r="BK404">
        <f t="shared" si="361"/>
        <v>0</v>
      </c>
      <c r="BM404">
        <f t="shared" si="362"/>
        <v>-67.30939496623391</v>
      </c>
      <c r="BN404">
        <f t="shared" si="350"/>
        <v>-144.28685386339129</v>
      </c>
      <c r="BQ404" s="56">
        <f t="shared" si="363"/>
        <v>26.009556511095884</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1.2322647336347623</v>
      </c>
      <c r="D405">
        <f t="shared" si="321"/>
        <v>0.62405798056253936</v>
      </c>
      <c r="F405">
        <f t="shared" si="322"/>
        <v>2.3118043040190862E-5</v>
      </c>
      <c r="G405">
        <f t="shared" si="323"/>
        <v>1.7320231332620237E-3</v>
      </c>
      <c r="H405">
        <f t="shared" si="324"/>
        <v>-3.1398606268667382</v>
      </c>
      <c r="J405">
        <f t="shared" si="325"/>
        <v>15</v>
      </c>
      <c r="M405">
        <f t="shared" si="326"/>
        <v>1.650370279882869E-3</v>
      </c>
      <c r="N405">
        <f t="shared" si="327"/>
        <v>-1.5707963250000001</v>
      </c>
      <c r="O405">
        <f t="shared" si="328"/>
        <v>305.784157502715</v>
      </c>
      <c r="P405">
        <f t="shared" si="329"/>
        <v>1.5675260403594211</v>
      </c>
      <c r="Q405">
        <f t="shared" si="330"/>
        <v>172.36559617939633</v>
      </c>
      <c r="R405">
        <f t="shared" si="331"/>
        <v>1.5649946724505648</v>
      </c>
      <c r="S405">
        <f t="shared" si="332"/>
        <v>9.6163501254254866E-2</v>
      </c>
      <c r="T405">
        <f t="shared" si="333"/>
        <v>-1.4744839946716908</v>
      </c>
      <c r="U405">
        <f t="shared" si="334"/>
        <v>0.87803862384274378</v>
      </c>
      <c r="V405">
        <f t="shared" si="335"/>
        <v>-0.49904790265813753</v>
      </c>
      <c r="X405">
        <f t="shared" si="352"/>
        <v>-50.065656091259328</v>
      </c>
      <c r="Y405">
        <f t="shared" si="336"/>
        <v>-167.73970618002542</v>
      </c>
      <c r="Z405">
        <f t="shared" si="353"/>
        <v>12.260293819974578</v>
      </c>
      <c r="AC405">
        <v>1</v>
      </c>
      <c r="AD405">
        <f t="shared" si="337"/>
        <v>305.78252235804001</v>
      </c>
      <c r="AE405">
        <f t="shared" si="338"/>
        <v>-1.834830278250495E-2</v>
      </c>
      <c r="AF405">
        <f t="shared" si="339"/>
        <v>3.3662479404014997E-2</v>
      </c>
      <c r="AG405">
        <f t="shared" si="315"/>
        <v>6990.6726274918983</v>
      </c>
      <c r="AH405">
        <f t="shared" si="316"/>
        <v>-3840.0908165776059</v>
      </c>
      <c r="AJ405">
        <f t="shared" si="340"/>
        <v>18000</v>
      </c>
      <c r="AK405">
        <f t="shared" si="341"/>
        <v>186313.722904575</v>
      </c>
      <c r="AL405">
        <v>1</v>
      </c>
      <c r="AM405">
        <f t="shared" si="342"/>
        <v>172.36269534408751</v>
      </c>
      <c r="AN405">
        <f t="shared" si="317"/>
        <v>1081.509423301168</v>
      </c>
      <c r="AO405">
        <f t="shared" si="318"/>
        <v>-98.156335644000364</v>
      </c>
      <c r="AQ405">
        <f t="shared" si="343"/>
        <v>2.7411521775301726E-3</v>
      </c>
      <c r="AR405">
        <f t="shared" si="344"/>
        <v>-5.2356006590826292</v>
      </c>
      <c r="AT405">
        <f t="shared" si="313"/>
        <v>-20086.019512715615</v>
      </c>
      <c r="AU405">
        <f t="shared" si="314"/>
        <v>-36610.896489231251</v>
      </c>
      <c r="AV405">
        <f t="shared" si="354"/>
        <v>-2.0725909557269242</v>
      </c>
      <c r="AW405">
        <f t="shared" si="355"/>
        <v>9706.3268292398134</v>
      </c>
      <c r="AX405">
        <f t="shared" si="356"/>
        <v>-11045.928414296981</v>
      </c>
      <c r="AY405">
        <f t="shared" si="364"/>
        <v>-0.84986082121520345</v>
      </c>
      <c r="BA405">
        <f t="shared" si="345"/>
        <v>2.8398526379448112</v>
      </c>
      <c r="BB405">
        <f t="shared" si="357"/>
        <v>9.0659160953925344</v>
      </c>
      <c r="BC405">
        <f t="shared" si="358"/>
        <v>-1.2227301345117207</v>
      </c>
      <c r="BD405">
        <f t="shared" si="346"/>
        <v>-250.05727627103715</v>
      </c>
      <c r="BF405">
        <f t="shared" si="347"/>
        <v>-58.319156974096522</v>
      </c>
      <c r="BG405">
        <f t="shared" si="348"/>
        <v>-214.20215015682109</v>
      </c>
      <c r="BH405">
        <f t="shared" si="359"/>
        <v>-34.202150156821091</v>
      </c>
      <c r="BI405">
        <f t="shared" si="360"/>
        <v>-34.202150156821091</v>
      </c>
      <c r="BJ405">
        <f t="shared" si="349"/>
        <v>0</v>
      </c>
      <c r="BK405">
        <f t="shared" si="361"/>
        <v>0</v>
      </c>
      <c r="BM405">
        <f t="shared" si="362"/>
        <v>-67.385073069489053</v>
      </c>
      <c r="BN405">
        <f t="shared" si="350"/>
        <v>-144.14487388578394</v>
      </c>
      <c r="BQ405" s="56">
        <f t="shared" si="363"/>
        <v>25.967876895677669</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1.2344714083229311</v>
      </c>
      <c r="D406">
        <f t="shared" si="321"/>
        <v>0.62653623851022489</v>
      </c>
      <c r="F406">
        <f t="shared" si="322"/>
        <v>2.2877852038180137E-5</v>
      </c>
      <c r="G406">
        <f t="shared" si="323"/>
        <v>1.7230017810686987E-3</v>
      </c>
      <c r="H406">
        <f t="shared" si="324"/>
        <v>-3.1398696482189314</v>
      </c>
      <c r="J406">
        <f t="shared" si="325"/>
        <v>15</v>
      </c>
      <c r="M406">
        <f t="shared" si="326"/>
        <v>1.6417746013418124E-3</v>
      </c>
      <c r="N406">
        <f t="shared" si="327"/>
        <v>-1.5707963250000001</v>
      </c>
      <c r="O406">
        <f t="shared" si="328"/>
        <v>307.38510460082171</v>
      </c>
      <c r="P406">
        <f t="shared" si="329"/>
        <v>1.5675430729807789</v>
      </c>
      <c r="Q406">
        <f t="shared" si="330"/>
        <v>173.26800355984386</v>
      </c>
      <c r="R406">
        <f t="shared" si="331"/>
        <v>1.5650248887275151</v>
      </c>
      <c r="S406">
        <f t="shared" si="332"/>
        <v>9.5667245479255439E-2</v>
      </c>
      <c r="T406">
        <f t="shared" si="333"/>
        <v>-1.4749825490407877</v>
      </c>
      <c r="U406">
        <f t="shared" si="334"/>
        <v>0.87698481920702198</v>
      </c>
      <c r="V406">
        <f t="shared" si="335"/>
        <v>-0.50124537023513949</v>
      </c>
      <c r="X406">
        <f t="shared" si="352"/>
        <v>-50.150847810599515</v>
      </c>
      <c r="Y406">
        <f t="shared" si="336"/>
        <v>-167.74999286102258</v>
      </c>
      <c r="Z406">
        <f t="shared" si="353"/>
        <v>12.250007138977423</v>
      </c>
      <c r="AC406">
        <v>1</v>
      </c>
      <c r="AD406">
        <f t="shared" si="337"/>
        <v>307.38347797248002</v>
      </c>
      <c r="AE406">
        <f t="shared" si="338"/>
        <v>-1.8540934562491774E-2</v>
      </c>
      <c r="AF406">
        <f t="shared" si="339"/>
        <v>3.3838722751679998E-2</v>
      </c>
      <c r="AG406">
        <f t="shared" si="315"/>
        <v>6973.902562313011</v>
      </c>
      <c r="AH406">
        <f t="shared" si="316"/>
        <v>-3850.6970847937828</v>
      </c>
      <c r="AJ406">
        <f t="shared" si="340"/>
        <v>18000</v>
      </c>
      <c r="AK406">
        <f t="shared" si="341"/>
        <v>187289.18742240002</v>
      </c>
      <c r="AL406">
        <v>1</v>
      </c>
      <c r="AM406">
        <f t="shared" si="342"/>
        <v>173.2651178328</v>
      </c>
      <c r="AN406">
        <f t="shared" si="317"/>
        <v>1081.5035069095848</v>
      </c>
      <c r="AO406">
        <f t="shared" si="318"/>
        <v>-97.645138875654595</v>
      </c>
      <c r="AQ406">
        <f t="shared" si="343"/>
        <v>2.7126728752514986E-3</v>
      </c>
      <c r="AR406">
        <f t="shared" si="344"/>
        <v>-5.2083319204828777</v>
      </c>
      <c r="AT406">
        <f t="shared" ref="AT406:AT469" si="365">-AR406*AH406+AG406*AQ406</f>
        <v>-20036.790626526388</v>
      </c>
      <c r="AU406">
        <f t="shared" ref="AU406:AU469" si="366">AQ406*AH406+AG406*AR406</f>
        <v>-36332.845007164913</v>
      </c>
      <c r="AV406">
        <f t="shared" si="354"/>
        <v>-2.0747741175579151</v>
      </c>
      <c r="AW406">
        <f t="shared" si="355"/>
        <v>9689.7078166954943</v>
      </c>
      <c r="AX406">
        <f t="shared" si="356"/>
        <v>-11028.359490657744</v>
      </c>
      <c r="AY406">
        <f t="shared" si="364"/>
        <v>-0.84992124050266804</v>
      </c>
      <c r="BA406">
        <f t="shared" si="345"/>
        <v>2.8263161570742859</v>
      </c>
      <c r="BB406">
        <f t="shared" si="357"/>
        <v>9.024414824651906</v>
      </c>
      <c r="BC406">
        <f t="shared" si="358"/>
        <v>-1.2248528770552469</v>
      </c>
      <c r="BD406">
        <f t="shared" si="346"/>
        <v>-250.17890045991305</v>
      </c>
      <c r="BF406">
        <f t="shared" si="347"/>
        <v>-58.435834343434223</v>
      </c>
      <c r="BG406">
        <f t="shared" si="348"/>
        <v>-214.18229750999433</v>
      </c>
      <c r="BH406">
        <f t="shared" si="359"/>
        <v>-34.182297509994328</v>
      </c>
      <c r="BI406">
        <f t="shared" si="360"/>
        <v>-34.182297509994328</v>
      </c>
      <c r="BJ406">
        <f t="shared" si="349"/>
        <v>0</v>
      </c>
      <c r="BK406">
        <f t="shared" si="361"/>
        <v>0</v>
      </c>
      <c r="BM406">
        <f t="shared" si="362"/>
        <v>-67.460249168086122</v>
      </c>
      <c r="BN406">
        <f t="shared" si="350"/>
        <v>-144.0033970500813</v>
      </c>
      <c r="BQ406" s="56">
        <f t="shared" si="363"/>
        <v>25.926375624937045</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1.2366856377569282</v>
      </c>
      <c r="D407">
        <f t="shared" si="321"/>
        <v>0.62900563716274915</v>
      </c>
      <c r="F407">
        <f t="shared" si="322"/>
        <v>2.2641385000323386E-5</v>
      </c>
      <c r="G407">
        <f t="shared" si="323"/>
        <v>1.7140739205347901E-3</v>
      </c>
      <c r="H407">
        <f t="shared" si="324"/>
        <v>-3.1398785760794654</v>
      </c>
      <c r="J407">
        <f t="shared" si="325"/>
        <v>15</v>
      </c>
      <c r="M407">
        <f t="shared" si="326"/>
        <v>1.6332679971897824E-3</v>
      </c>
      <c r="N407">
        <f t="shared" si="327"/>
        <v>-1.5707963250000001</v>
      </c>
      <c r="O407">
        <f t="shared" si="328"/>
        <v>308.98605178717986</v>
      </c>
      <c r="P407">
        <f t="shared" si="329"/>
        <v>1.567559929100147</v>
      </c>
      <c r="Q407">
        <f t="shared" si="330"/>
        <v>174.17041109684988</v>
      </c>
      <c r="R407">
        <f t="shared" si="331"/>
        <v>1.5650547918928006</v>
      </c>
      <c r="S407">
        <f t="shared" si="332"/>
        <v>9.5176062012100313E-2</v>
      </c>
      <c r="T407">
        <f t="shared" si="333"/>
        <v>-1.475475984085171</v>
      </c>
      <c r="U407">
        <f t="shared" si="334"/>
        <v>0.87592932651755417</v>
      </c>
      <c r="V407">
        <f t="shared" si="335"/>
        <v>-0.50343755886450703</v>
      </c>
      <c r="X407">
        <f t="shared" si="352"/>
        <v>-50.235578626319551</v>
      </c>
      <c r="Y407">
        <f t="shared" si="336"/>
        <v>-167.76021406124067</v>
      </c>
      <c r="Z407">
        <f t="shared" si="353"/>
        <v>12.239785938759326</v>
      </c>
      <c r="AC407">
        <v>1</v>
      </c>
      <c r="AD407">
        <f t="shared" si="337"/>
        <v>308.98443358692003</v>
      </c>
      <c r="AE407">
        <f t="shared" si="338"/>
        <v>-1.8734572252556862E-2</v>
      </c>
      <c r="AF407">
        <f t="shared" si="339"/>
        <v>3.4014966099344998E-2</v>
      </c>
      <c r="AG407">
        <f t="shared" si="315"/>
        <v>6957.1258213410138</v>
      </c>
      <c r="AH407">
        <f t="shared" si="316"/>
        <v>-3861.2055642346013</v>
      </c>
      <c r="AJ407">
        <f t="shared" si="340"/>
        <v>18000</v>
      </c>
      <c r="AK407">
        <f t="shared" si="341"/>
        <v>188264.65194022501</v>
      </c>
      <c r="AL407">
        <v>1</v>
      </c>
      <c r="AM407">
        <f t="shared" si="342"/>
        <v>174.16754032151252</v>
      </c>
      <c r="AN407">
        <f t="shared" si="317"/>
        <v>1081.4976822401377</v>
      </c>
      <c r="AO407">
        <f t="shared" si="318"/>
        <v>-97.139238956514973</v>
      </c>
      <c r="AQ407">
        <f t="shared" si="343"/>
        <v>2.6846351084230157E-3</v>
      </c>
      <c r="AR407">
        <f t="shared" si="344"/>
        <v>-5.1813457592564207</v>
      </c>
      <c r="AT407">
        <f t="shared" si="365"/>
        <v>-19987.563731630558</v>
      </c>
      <c r="AU407">
        <f t="shared" si="366"/>
        <v>-36057.640299037186</v>
      </c>
      <c r="AV407">
        <f t="shared" si="354"/>
        <v>-2.076952148685494</v>
      </c>
      <c r="AW407">
        <f t="shared" si="355"/>
        <v>9672.9979872188578</v>
      </c>
      <c r="AX407">
        <f t="shared" si="356"/>
        <v>-11010.988983951036</v>
      </c>
      <c r="AY407">
        <f t="shared" si="364"/>
        <v>-0.84999544922171943</v>
      </c>
      <c r="BA407">
        <f t="shared" si="345"/>
        <v>2.8129015319605486</v>
      </c>
      <c r="BB407">
        <f t="shared" si="357"/>
        <v>8.9830905915822541</v>
      </c>
      <c r="BC407">
        <f t="shared" si="358"/>
        <v>-1.2269566994637746</v>
      </c>
      <c r="BD407">
        <f t="shared" si="346"/>
        <v>-250.29944060490448</v>
      </c>
      <c r="BF407">
        <f t="shared" si="347"/>
        <v>-58.551838091763727</v>
      </c>
      <c r="BG407">
        <f t="shared" si="348"/>
        <v>-214.16186306282844</v>
      </c>
      <c r="BH407">
        <f t="shared" si="359"/>
        <v>-34.161863062828445</v>
      </c>
      <c r="BI407">
        <f t="shared" si="360"/>
        <v>-34.161863062828445</v>
      </c>
      <c r="BJ407">
        <f t="shared" si="349"/>
        <v>0</v>
      </c>
      <c r="BK407">
        <f t="shared" si="361"/>
        <v>0</v>
      </c>
      <c r="BM407">
        <f t="shared" si="362"/>
        <v>-67.534928683345981</v>
      </c>
      <c r="BN407">
        <f t="shared" si="350"/>
        <v>-143.86242245792397</v>
      </c>
      <c r="BQ407" s="56">
        <f t="shared" si="363"/>
        <v>25.885051391867393</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1.238907381430238</v>
      </c>
      <c r="D408">
        <f t="shared" si="321"/>
        <v>0.63146619398550896</v>
      </c>
      <c r="F408">
        <f t="shared" si="322"/>
        <v>2.2408565339386321E-5</v>
      </c>
      <c r="G408">
        <f t="shared" si="323"/>
        <v>1.7052381057872706E-3</v>
      </c>
      <c r="H408">
        <f t="shared" si="324"/>
        <v>-3.1398874118942128</v>
      </c>
      <c r="J408">
        <f t="shared" si="325"/>
        <v>15</v>
      </c>
      <c r="M408">
        <f t="shared" si="326"/>
        <v>1.6248490899877731E-3</v>
      </c>
      <c r="N408">
        <f t="shared" si="327"/>
        <v>-1.5707963250000001</v>
      </c>
      <c r="O408">
        <f t="shared" si="328"/>
        <v>310.58699906042477</v>
      </c>
      <c r="P408">
        <f t="shared" si="329"/>
        <v>1.5675766114468994</v>
      </c>
      <c r="Q408">
        <f t="shared" si="330"/>
        <v>175.07281878799338</v>
      </c>
      <c r="R408">
        <f t="shared" si="331"/>
        <v>1.5650843867881419</v>
      </c>
      <c r="S408">
        <f t="shared" si="332"/>
        <v>9.4689873835892641E-2</v>
      </c>
      <c r="T408">
        <f t="shared" si="333"/>
        <v>-1.475964378015886</v>
      </c>
      <c r="U408">
        <f t="shared" si="334"/>
        <v>0.87487218224105023</v>
      </c>
      <c r="V408">
        <f t="shared" si="335"/>
        <v>-0.50562446655169002</v>
      </c>
      <c r="X408">
        <f t="shared" si="352"/>
        <v>-50.319853477492927</v>
      </c>
      <c r="Y408">
        <f t="shared" si="336"/>
        <v>-167.7703727959202</v>
      </c>
      <c r="Z408">
        <f t="shared" si="353"/>
        <v>12.229627204079804</v>
      </c>
      <c r="AC408">
        <v>1</v>
      </c>
      <c r="AD408">
        <f t="shared" si="337"/>
        <v>310.58538920135999</v>
      </c>
      <c r="AE408">
        <f t="shared" si="338"/>
        <v>-1.8929215852700208E-2</v>
      </c>
      <c r="AF408">
        <f t="shared" si="339"/>
        <v>3.4191209447009999E-2</v>
      </c>
      <c r="AG408">
        <f t="shared" si="315"/>
        <v>6940.3430800910792</v>
      </c>
      <c r="AH408">
        <f t="shared" si="316"/>
        <v>-3871.6165469371649</v>
      </c>
      <c r="AJ408">
        <f t="shared" si="340"/>
        <v>18000</v>
      </c>
      <c r="AK408">
        <f t="shared" si="341"/>
        <v>189240.11645805</v>
      </c>
      <c r="AL408">
        <v>1</v>
      </c>
      <c r="AM408">
        <f t="shared" si="342"/>
        <v>175.06996281022501</v>
      </c>
      <c r="AN408">
        <f t="shared" si="317"/>
        <v>1081.4919474066344</v>
      </c>
      <c r="AO408">
        <f t="shared" si="318"/>
        <v>-96.638553987316186</v>
      </c>
      <c r="AQ408">
        <f t="shared" si="343"/>
        <v>2.6570297967292494E-3</v>
      </c>
      <c r="AR408">
        <f t="shared" si="344"/>
        <v>-5.1546378056547439</v>
      </c>
      <c r="AT408">
        <f t="shared" si="365"/>
        <v>-19938.340323477456</v>
      </c>
      <c r="AU408">
        <f t="shared" si="366"/>
        <v>-35785.241825378493</v>
      </c>
      <c r="AV408">
        <f t="shared" si="354"/>
        <v>-2.0791250448227112</v>
      </c>
      <c r="AW408">
        <f t="shared" si="355"/>
        <v>9656.1999117152409</v>
      </c>
      <c r="AX408">
        <f t="shared" si="356"/>
        <v>-10993.812220853766</v>
      </c>
      <c r="AY408">
        <f t="shared" si="364"/>
        <v>-0.8500831713126844</v>
      </c>
      <c r="BA408">
        <f t="shared" si="345"/>
        <v>2.799607220684694</v>
      </c>
      <c r="BB408">
        <f t="shared" si="357"/>
        <v>8.9419420993098626</v>
      </c>
      <c r="BC408">
        <f t="shared" si="358"/>
        <v>-1.2290418735100268</v>
      </c>
      <c r="BD408">
        <f t="shared" si="346"/>
        <v>-250.41891227744145</v>
      </c>
      <c r="BF408">
        <f t="shared" si="347"/>
        <v>-58.667174856909114</v>
      </c>
      <c r="BG408">
        <f t="shared" si="348"/>
        <v>-214.14086146890222</v>
      </c>
      <c r="BH408">
        <f t="shared" si="359"/>
        <v>-34.140861468902216</v>
      </c>
      <c r="BI408">
        <f t="shared" si="360"/>
        <v>-34.140861468902216</v>
      </c>
      <c r="BJ408">
        <f t="shared" si="349"/>
        <v>0</v>
      </c>
      <c r="BK408">
        <f t="shared" si="361"/>
        <v>0</v>
      </c>
      <c r="BM408">
        <f t="shared" si="362"/>
        <v>-67.609116956218969</v>
      </c>
      <c r="BN408">
        <f t="shared" si="350"/>
        <v>-143.72194919146079</v>
      </c>
      <c r="BQ408" s="56">
        <f t="shared" si="363"/>
        <v>25.843902899595001</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1.2411365989894139</v>
      </c>
      <c r="D409">
        <f t="shared" si="321"/>
        <v>0.63391792674730674</v>
      </c>
      <c r="F409">
        <f t="shared" si="322"/>
        <v>2.217931842694389E-5</v>
      </c>
      <c r="G409">
        <f t="shared" si="323"/>
        <v>1.696492920615247E-3</v>
      </c>
      <c r="H409">
        <f t="shared" si="324"/>
        <v>-3.1398961570793849</v>
      </c>
      <c r="J409">
        <f t="shared" si="325"/>
        <v>15</v>
      </c>
      <c r="M409">
        <f t="shared" si="326"/>
        <v>1.6165165305519385E-3</v>
      </c>
      <c r="N409">
        <f t="shared" si="327"/>
        <v>-1.5707963250000001</v>
      </c>
      <c r="O409">
        <f t="shared" si="328"/>
        <v>312.18794641921971</v>
      </c>
      <c r="P409">
        <f t="shared" si="329"/>
        <v>1.5675931226944242</v>
      </c>
      <c r="Q409">
        <f t="shared" si="330"/>
        <v>175.97522663090311</v>
      </c>
      <c r="R409">
        <f t="shared" si="331"/>
        <v>1.5651136781559474</v>
      </c>
      <c r="S409">
        <f t="shared" si="332"/>
        <v>9.4208605477902621E-2</v>
      </c>
      <c r="T409">
        <f t="shared" si="333"/>
        <v>-1.4764478074636571</v>
      </c>
      <c r="U409">
        <f t="shared" si="334"/>
        <v>0.87381342263016759</v>
      </c>
      <c r="V409">
        <f t="shared" si="335"/>
        <v>-0.50780609151378719</v>
      </c>
      <c r="X409">
        <f t="shared" si="352"/>
        <v>-50.403677228582929</v>
      </c>
      <c r="Y409">
        <f t="shared" si="336"/>
        <v>-167.78047199169731</v>
      </c>
      <c r="Z409">
        <f t="shared" si="353"/>
        <v>12.219528008302689</v>
      </c>
      <c r="AC409">
        <v>1</v>
      </c>
      <c r="AD409">
        <f t="shared" si="337"/>
        <v>312.1863448158</v>
      </c>
      <c r="AE409">
        <f t="shared" si="338"/>
        <v>-1.9124865362921815E-2</v>
      </c>
      <c r="AF409">
        <f t="shared" si="339"/>
        <v>3.4367452794674999E-2</v>
      </c>
      <c r="AG409">
        <f t="shared" si="315"/>
        <v>6923.555008040471</v>
      </c>
      <c r="AH409">
        <f t="shared" si="316"/>
        <v>-3881.9303297982083</v>
      </c>
      <c r="AJ409">
        <f t="shared" si="340"/>
        <v>18000</v>
      </c>
      <c r="AK409">
        <f t="shared" si="341"/>
        <v>190215.58097587503</v>
      </c>
      <c r="AL409">
        <v>1</v>
      </c>
      <c r="AM409">
        <f t="shared" si="342"/>
        <v>175.97238529893752</v>
      </c>
      <c r="AN409">
        <f t="shared" si="317"/>
        <v>1081.486300571119</v>
      </c>
      <c r="AO409">
        <f t="shared" si="318"/>
        <v>-96.143003748503659</v>
      </c>
      <c r="AQ409">
        <f t="shared" si="343"/>
        <v>2.6298480920846569E-3</v>
      </c>
      <c r="AR409">
        <f t="shared" si="344"/>
        <v>-5.128203779565081</v>
      </c>
      <c r="AT409">
        <f t="shared" si="365"/>
        <v>-19889.121891351155</v>
      </c>
      <c r="AU409">
        <f t="shared" si="366"/>
        <v>-35515.609847331318</v>
      </c>
      <c r="AV409">
        <f t="shared" si="354"/>
        <v>-2.0812928019412902</v>
      </c>
      <c r="AW409">
        <f t="shared" si="355"/>
        <v>9639.3161100278085</v>
      </c>
      <c r="AX409">
        <f t="shared" si="356"/>
        <v>-10976.824638353286</v>
      </c>
      <c r="AY409">
        <f t="shared" si="364"/>
        <v>-0.85018413606262</v>
      </c>
      <c r="BA409">
        <f t="shared" si="345"/>
        <v>2.7864317051409926</v>
      </c>
      <c r="BB409">
        <f t="shared" si="357"/>
        <v>8.900968061112728</v>
      </c>
      <c r="BC409">
        <f t="shared" si="358"/>
        <v>-1.2311086658786703</v>
      </c>
      <c r="BD409">
        <f t="shared" si="346"/>
        <v>-250.53733075742988</v>
      </c>
      <c r="BF409">
        <f t="shared" si="347"/>
        <v>-58.781851187750064</v>
      </c>
      <c r="BG409">
        <f t="shared" si="348"/>
        <v>-214.11930707118717</v>
      </c>
      <c r="BH409">
        <f t="shared" si="359"/>
        <v>-34.119307071187166</v>
      </c>
      <c r="BI409">
        <f t="shared" si="360"/>
        <v>-34.119307071187166</v>
      </c>
      <c r="BJ409">
        <f t="shared" si="349"/>
        <v>0</v>
      </c>
      <c r="BK409">
        <f t="shared" si="361"/>
        <v>0</v>
      </c>
      <c r="BM409">
        <f t="shared" si="362"/>
        <v>-67.682819248862785</v>
      </c>
      <c r="BN409">
        <f t="shared" si="350"/>
        <v>-143.58197631375731</v>
      </c>
      <c r="BQ409" s="56">
        <f t="shared" si="363"/>
        <v>25.802928861397866</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1.2433732502351411</v>
      </c>
      <c r="D410">
        <f t="shared" si="321"/>
        <v>0.63636085351406069</v>
      </c>
      <c r="F410">
        <f t="shared" si="322"/>
        <v>2.1953571533567324E-5</v>
      </c>
      <c r="G410">
        <f t="shared" si="323"/>
        <v>1.6878369777131737E-3</v>
      </c>
      <c r="H410">
        <f t="shared" si="324"/>
        <v>-3.1399048130222869</v>
      </c>
      <c r="J410">
        <f t="shared" si="325"/>
        <v>15</v>
      </c>
      <c r="M410">
        <f t="shared" si="326"/>
        <v>1.6082689972327961E-3</v>
      </c>
      <c r="N410">
        <f t="shared" si="327"/>
        <v>-1.5707963250000001</v>
      </c>
      <c r="O410">
        <f t="shared" si="328"/>
        <v>313.78889386225524</v>
      </c>
      <c r="P410">
        <f t="shared" si="329"/>
        <v>1.5676094654615511</v>
      </c>
      <c r="Q410">
        <f t="shared" si="330"/>
        <v>176.87763462325626</v>
      </c>
      <c r="R410">
        <f t="shared" si="331"/>
        <v>1.5651426706418476</v>
      </c>
      <c r="S410">
        <f t="shared" si="332"/>
        <v>9.3732182971242126E-2</v>
      </c>
      <c r="T410">
        <f t="shared" si="333"/>
        <v>-1.4769263475184806</v>
      </c>
      <c r="U410">
        <f t="shared" si="334"/>
        <v>0.87275308372222582</v>
      </c>
      <c r="V410">
        <f t="shared" si="335"/>
        <v>-0.50998243217764316</v>
      </c>
      <c r="X410">
        <f t="shared" si="352"/>
        <v>-50.487054670892505</v>
      </c>
      <c r="Y410">
        <f t="shared" si="336"/>
        <v>-167.79051448893958</v>
      </c>
      <c r="Z410">
        <f t="shared" si="353"/>
        <v>12.209485511060421</v>
      </c>
      <c r="AC410">
        <v>1</v>
      </c>
      <c r="AD410">
        <f t="shared" si="337"/>
        <v>313.78730043024007</v>
      </c>
      <c r="AE410">
        <f t="shared" si="338"/>
        <v>-1.9321520783221684E-2</v>
      </c>
      <c r="AF410">
        <f t="shared" si="339"/>
        <v>3.454369614234E-2</v>
      </c>
      <c r="AG410">
        <f t="shared" si="315"/>
        <v>6906.762268617972</v>
      </c>
      <c r="AH410">
        <f t="shared" si="316"/>
        <v>-3892.1472144690388</v>
      </c>
      <c r="AJ410">
        <f t="shared" si="340"/>
        <v>18000</v>
      </c>
      <c r="AK410">
        <f t="shared" si="341"/>
        <v>191191.04549370002</v>
      </c>
      <c r="AL410">
        <v>1</v>
      </c>
      <c r="AM410">
        <f t="shared" si="342"/>
        <v>176.87480778765001</v>
      </c>
      <c r="AN410">
        <f t="shared" si="317"/>
        <v>1081.4807399423994</v>
      </c>
      <c r="AO410">
        <f t="shared" si="318"/>
        <v>-95.652509657392301</v>
      </c>
      <c r="AQ410">
        <f t="shared" si="343"/>
        <v>2.6030813715427498E-3</v>
      </c>
      <c r="AR410">
        <f t="shared" si="344"/>
        <v>-5.1020394882237898</v>
      </c>
      <c r="AT410">
        <f t="shared" si="365"/>
        <v>-19839.909918002148</v>
      </c>
      <c r="AU410">
        <f t="shared" si="366"/>
        <v>-35248.705406172303</v>
      </c>
      <c r="AV410">
        <f t="shared" si="354"/>
        <v>-2.0834554162685226</v>
      </c>
      <c r="AW410">
        <f t="shared" si="355"/>
        <v>9622.3490522418233</v>
      </c>
      <c r="AX410">
        <f t="shared" si="356"/>
        <v>-10960.021780949897</v>
      </c>
      <c r="AY410">
        <f t="shared" si="364"/>
        <v>-0.85029807798588364</v>
      </c>
      <c r="BA410">
        <f t="shared" si="345"/>
        <v>2.7733734906381562</v>
      </c>
      <c r="BB410">
        <f t="shared" si="357"/>
        <v>8.8601672004329792</v>
      </c>
      <c r="BC410">
        <f t="shared" si="358"/>
        <v>-1.2331573382826391</v>
      </c>
      <c r="BD410">
        <f t="shared" si="346"/>
        <v>-250.65471103991632</v>
      </c>
      <c r="BF410">
        <f t="shared" si="347"/>
        <v>-58.895873545747705</v>
      </c>
      <c r="BG410">
        <f t="shared" si="348"/>
        <v>-214.09721390911571</v>
      </c>
      <c r="BH410">
        <f t="shared" si="359"/>
        <v>-34.097213909115709</v>
      </c>
      <c r="BI410">
        <f t="shared" si="360"/>
        <v>-34.097213909115709</v>
      </c>
      <c r="BJ410">
        <f t="shared" si="349"/>
        <v>0</v>
      </c>
      <c r="BK410">
        <f t="shared" si="361"/>
        <v>0</v>
      </c>
      <c r="BM410">
        <f t="shared" si="362"/>
        <v>-67.756040746180688</v>
      </c>
      <c r="BN410">
        <f t="shared" si="350"/>
        <v>-143.44250286919939</v>
      </c>
      <c r="BQ410" s="56">
        <f t="shared" si="363"/>
        <v>25.762128000718118</v>
      </c>
    </row>
    <row r="411" spans="1:81" x14ac:dyDescent="0.25">
      <c r="A411">
        <f t="shared" si="319"/>
        <v>985000</v>
      </c>
      <c r="B411">
        <f t="shared" si="351"/>
        <v>985</v>
      </c>
      <c r="C411">
        <f t="shared" si="320"/>
        <v>1.2456172951232649</v>
      </c>
      <c r="D411">
        <f t="shared" si="321"/>
        <v>0.63879499264257333</v>
      </c>
      <c r="F411">
        <f t="shared" si="322"/>
        <v>2.1731253771131187E-5</v>
      </c>
      <c r="G411">
        <f t="shared" si="323"/>
        <v>1.6792689179471226E-3</v>
      </c>
      <c r="H411">
        <f t="shared" si="324"/>
        <v>-3.139913381082053</v>
      </c>
      <c r="J411">
        <f t="shared" si="325"/>
        <v>15</v>
      </c>
      <c r="M411">
        <f t="shared" si="326"/>
        <v>1.6001051952163857E-3</v>
      </c>
      <c r="N411">
        <f t="shared" si="327"/>
        <v>-1.5707963250000001</v>
      </c>
      <c r="O411">
        <f t="shared" si="328"/>
        <v>315.38984138824867</v>
      </c>
      <c r="P411">
        <f t="shared" si="329"/>
        <v>1.5676256423139372</v>
      </c>
      <c r="Q411">
        <f t="shared" si="330"/>
        <v>177.78004276277701</v>
      </c>
      <c r="R411">
        <f t="shared" si="331"/>
        <v>1.56517136879715</v>
      </c>
      <c r="S411">
        <f t="shared" si="332"/>
        <v>9.3260533817669619E-2</v>
      </c>
      <c r="T411">
        <f t="shared" si="333"/>
        <v>-1.477400071768038</v>
      </c>
      <c r="U411">
        <f t="shared" si="334"/>
        <v>0.87169120133796918</v>
      </c>
      <c r="V411">
        <f t="shared" si="335"/>
        <v>-0.51215348717794484</v>
      </c>
      <c r="X411">
        <f t="shared" si="352"/>
        <v>-50.569990523979058</v>
      </c>
      <c r="Y411">
        <f t="shared" si="336"/>
        <v>-167.80050304401732</v>
      </c>
      <c r="Z411">
        <f t="shared" si="353"/>
        <v>12.199496955982681</v>
      </c>
      <c r="AC411">
        <v>1</v>
      </c>
      <c r="AD411">
        <f t="shared" si="337"/>
        <v>315.38825604468002</v>
      </c>
      <c r="AE411">
        <f t="shared" si="338"/>
        <v>-1.951918211359981E-2</v>
      </c>
      <c r="AF411">
        <f t="shared" si="339"/>
        <v>3.4719939490005E-2</v>
      </c>
      <c r="AG411">
        <f t="shared" si="315"/>
        <v>6889.9655191945694</v>
      </c>
      <c r="AH411">
        <f t="shared" si="316"/>
        <v>-3902.2675072514235</v>
      </c>
      <c r="AJ411">
        <f t="shared" si="340"/>
        <v>18000</v>
      </c>
      <c r="AK411">
        <f t="shared" si="341"/>
        <v>192166.51001152501</v>
      </c>
      <c r="AL411">
        <v>1</v>
      </c>
      <c r="AM411">
        <f t="shared" si="342"/>
        <v>177.77723027636253</v>
      </c>
      <c r="AN411">
        <f t="shared" si="317"/>
        <v>1081.4752637746262</v>
      </c>
      <c r="AO411">
        <f t="shared" si="318"/>
        <v>-95.166994726629397</v>
      </c>
      <c r="AQ411">
        <f t="shared" si="343"/>
        <v>2.5767212304565359E-3</v>
      </c>
      <c r="AR411">
        <f t="shared" si="344"/>
        <v>-5.0761408239993751</v>
      </c>
      <c r="AT411">
        <f t="shared" si="365"/>
        <v>-19790.705879294805</v>
      </c>
      <c r="AU411">
        <f t="shared" si="366"/>
        <v>-34984.490303464452</v>
      </c>
      <c r="AV411">
        <f t="shared" si="354"/>
        <v>-2.0856128842842026</v>
      </c>
      <c r="AW411">
        <f t="shared" si="355"/>
        <v>9605.3011599438923</v>
      </c>
      <c r="AX411">
        <f t="shared" si="356"/>
        <v>-10943.399297941904</v>
      </c>
      <c r="AY411">
        <f t="shared" si="364"/>
        <v>-0.85042473670785246</v>
      </c>
      <c r="BA411">
        <f t="shared" si="345"/>
        <v>2.760431105506409</v>
      </c>
      <c r="BB411">
        <f t="shared" si="357"/>
        <v>8.8195382508832356</v>
      </c>
      <c r="BC411">
        <f t="shared" si="358"/>
        <v>-1.2351881475763502</v>
      </c>
      <c r="BD411">
        <f t="shared" si="346"/>
        <v>-250.7710678415749</v>
      </c>
      <c r="BF411">
        <f t="shared" si="347"/>
        <v>-59.009248306437897</v>
      </c>
      <c r="BG411">
        <f t="shared" si="348"/>
        <v>-214.07459572546725</v>
      </c>
      <c r="BH411">
        <f t="shared" si="359"/>
        <v>-34.074595725467248</v>
      </c>
      <c r="BI411">
        <f t="shared" si="360"/>
        <v>-34.074595725467248</v>
      </c>
      <c r="BJ411">
        <f t="shared" si="349"/>
        <v>0</v>
      </c>
      <c r="BK411">
        <f t="shared" si="361"/>
        <v>0</v>
      </c>
      <c r="BM411">
        <f t="shared" si="362"/>
        <v>-67.828786557321138</v>
      </c>
      <c r="BN411">
        <f t="shared" si="350"/>
        <v>-143.30352788389237</v>
      </c>
      <c r="BQ411" s="56">
        <f t="shared" si="363"/>
        <v>25.721499051168372</v>
      </c>
    </row>
    <row r="412" spans="1:81" x14ac:dyDescent="0.25">
      <c r="A412">
        <f t="shared" si="319"/>
        <v>990000</v>
      </c>
      <c r="B412">
        <f t="shared" si="351"/>
        <v>990</v>
      </c>
      <c r="C412">
        <f t="shared" si="320"/>
        <v>1.2478686937657781</v>
      </c>
      <c r="D412">
        <f t="shared" si="321"/>
        <v>0.64122036277435768</v>
      </c>
      <c r="F412">
        <f t="shared" si="322"/>
        <v>2.1512296037155036E-5</v>
      </c>
      <c r="G412">
        <f t="shared" si="323"/>
        <v>1.6707874096432895E-3</v>
      </c>
      <c r="H412">
        <f t="shared" si="324"/>
        <v>-3.1399218625903571</v>
      </c>
      <c r="J412">
        <f t="shared" si="325"/>
        <v>15</v>
      </c>
      <c r="M412">
        <f t="shared" si="326"/>
        <v>1.5920238558466062E-3</v>
      </c>
      <c r="N412">
        <f t="shared" si="327"/>
        <v>-1.5707963250000001</v>
      </c>
      <c r="O412">
        <f t="shared" si="328"/>
        <v>316.99078899594292</v>
      </c>
      <c r="P412">
        <f t="shared" si="329"/>
        <v>1.5676416557654083</v>
      </c>
      <c r="Q412">
        <f t="shared" si="330"/>
        <v>178.6824510472357</v>
      </c>
      <c r="R412">
        <f t="shared" si="331"/>
        <v>1.5651997770812214</v>
      </c>
      <c r="S412">
        <f t="shared" si="332"/>
        <v>9.2793586951486956E-2</v>
      </c>
      <c r="T412">
        <f t="shared" si="333"/>
        <v>-1.4778690523349693</v>
      </c>
      <c r="U412">
        <f t="shared" si="334"/>
        <v>0.87062781108038167</v>
      </c>
      <c r="V412">
        <f t="shared" si="335"/>
        <v>-0.51431925535531198</v>
      </c>
      <c r="X412">
        <f t="shared" si="352"/>
        <v>-50.652489437034866</v>
      </c>
      <c r="Y412">
        <f t="shared" si="336"/>
        <v>-167.81044033151056</v>
      </c>
      <c r="Z412">
        <f t="shared" si="353"/>
        <v>12.189559668489437</v>
      </c>
      <c r="AC412">
        <v>1</v>
      </c>
      <c r="AD412">
        <f t="shared" si="337"/>
        <v>316.98921165912003</v>
      </c>
      <c r="AE412">
        <f t="shared" si="338"/>
        <v>-1.9717849354056197E-2</v>
      </c>
      <c r="AF412">
        <f t="shared" si="339"/>
        <v>3.4896182837670001E-2</v>
      </c>
      <c r="AG412">
        <f t="shared" si="315"/>
        <v>6873.1654110754043</v>
      </c>
      <c r="AH412">
        <f t="shared" si="316"/>
        <v>-3912.2915189944079</v>
      </c>
      <c r="AJ412">
        <f t="shared" si="340"/>
        <v>18000</v>
      </c>
      <c r="AK412">
        <f t="shared" si="341"/>
        <v>193141.97452935</v>
      </c>
      <c r="AL412">
        <v>1</v>
      </c>
      <c r="AM412">
        <f t="shared" si="342"/>
        <v>178.67965276507502</v>
      </c>
      <c r="AN412">
        <f t="shared" si="317"/>
        <v>1081.4698703659237</v>
      </c>
      <c r="AO412">
        <f t="shared" si="318"/>
        <v>-94.686383523916248</v>
      </c>
      <c r="AQ412">
        <f t="shared" si="343"/>
        <v>2.5507594758801457E-3</v>
      </c>
      <c r="AR412">
        <f t="shared" si="344"/>
        <v>-5.0505037622426894</v>
      </c>
      <c r="AT412">
        <f t="shared" si="365"/>
        <v>-19741.511243869831</v>
      </c>
      <c r="AU412">
        <f t="shared" si="366"/>
        <v>-34722.927081817128</v>
      </c>
      <c r="AV412">
        <f t="shared" si="354"/>
        <v>-2.0877652027175886</v>
      </c>
      <c r="AW412">
        <f t="shared" si="355"/>
        <v>9588.174807437983</v>
      </c>
      <c r="AX412">
        <f t="shared" si="356"/>
        <v>-10926.952940790285</v>
      </c>
      <c r="AY412">
        <f t="shared" si="364"/>
        <v>-0.85056385685169711</v>
      </c>
      <c r="BA412">
        <f t="shared" si="345"/>
        <v>2.7476031007103878</v>
      </c>
      <c r="BB412">
        <f t="shared" si="357"/>
        <v>8.7790799562472728</v>
      </c>
      <c r="BC412">
        <f t="shared" si="358"/>
        <v>-1.2372013458658915</v>
      </c>
      <c r="BD412">
        <f t="shared" si="346"/>
        <v>-250.88641560702035</v>
      </c>
      <c r="BF412">
        <f t="shared" si="347"/>
        <v>-59.121981760893021</v>
      </c>
      <c r="BG412">
        <f t="shared" si="348"/>
        <v>-214.05146597307589</v>
      </c>
      <c r="BH412">
        <f t="shared" si="359"/>
        <v>-34.051465973075892</v>
      </c>
      <c r="BI412">
        <f t="shared" si="360"/>
        <v>-34.051465973075892</v>
      </c>
      <c r="BJ412">
        <f t="shared" si="349"/>
        <v>0</v>
      </c>
      <c r="BK412">
        <f t="shared" si="361"/>
        <v>0</v>
      </c>
      <c r="BM412">
        <f t="shared" si="362"/>
        <v>-67.901061717140294</v>
      </c>
      <c r="BN412">
        <f t="shared" si="350"/>
        <v>-143.16505036605551</v>
      </c>
      <c r="BQ412" s="56">
        <f t="shared" si="363"/>
        <v>25.681040756532411</v>
      </c>
    </row>
    <row r="413" spans="1:81" x14ac:dyDescent="0.25">
      <c r="A413">
        <f t="shared" si="319"/>
        <v>995000</v>
      </c>
      <c r="B413">
        <f t="shared" si="351"/>
        <v>995</v>
      </c>
      <c r="C413">
        <f t="shared" si="320"/>
        <v>1.2501274064317722</v>
      </c>
      <c r="D413">
        <f t="shared" si="321"/>
        <v>0.64363698282952164</v>
      </c>
      <c r="F413">
        <f t="shared" si="322"/>
        <v>2.1296630961098088E-5</v>
      </c>
      <c r="G413">
        <f t="shared" si="323"/>
        <v>1.6623911478979517E-3</v>
      </c>
      <c r="H413">
        <f t="shared" si="324"/>
        <v>-3.1399302588521021</v>
      </c>
      <c r="J413">
        <f t="shared" si="325"/>
        <v>15</v>
      </c>
      <c r="M413">
        <f t="shared" si="326"/>
        <v>1.5840237359679801E-3</v>
      </c>
      <c r="N413">
        <f t="shared" si="327"/>
        <v>-1.5707963250000001</v>
      </c>
      <c r="O413">
        <f t="shared" si="328"/>
        <v>318.59173668410637</v>
      </c>
      <c r="P413">
        <f t="shared" si="329"/>
        <v>1.5676575082792623</v>
      </c>
      <c r="Q413">
        <f t="shared" si="330"/>
        <v>179.58485947444734</v>
      </c>
      <c r="R413">
        <f t="shared" si="331"/>
        <v>1.5652278998637978</v>
      </c>
      <c r="S413">
        <f t="shared" si="332"/>
        <v>9.2331272704490708E-2</v>
      </c>
      <c r="T413">
        <f t="shared" si="333"/>
        <v>-1.4783333599130453</v>
      </c>
      <c r="U413">
        <f t="shared" si="334"/>
        <v>0.86956294833354897</v>
      </c>
      <c r="V413">
        <f t="shared" si="335"/>
        <v>-0.51647973575438832</v>
      </c>
      <c r="X413">
        <f t="shared" si="352"/>
        <v>-50.734555990234512</v>
      </c>
      <c r="Y413">
        <f t="shared" si="336"/>
        <v>-167.82032894635518</v>
      </c>
      <c r="Z413">
        <f t="shared" si="353"/>
        <v>12.179671053644824</v>
      </c>
      <c r="AC413">
        <v>1</v>
      </c>
      <c r="AD413">
        <f t="shared" si="337"/>
        <v>318.59016727355998</v>
      </c>
      <c r="AE413">
        <f t="shared" si="338"/>
        <v>-1.9917522504590848E-2</v>
      </c>
      <c r="AF413">
        <f t="shared" si="339"/>
        <v>3.5072426185335001E-2</v>
      </c>
      <c r="AG413">
        <f t="shared" si="315"/>
        <v>6856.3625894929583</v>
      </c>
      <c r="AH413">
        <f t="shared" si="316"/>
        <v>-3922.2195649920595</v>
      </c>
      <c r="AJ413">
        <f t="shared" si="340"/>
        <v>18000</v>
      </c>
      <c r="AK413">
        <f t="shared" si="341"/>
        <v>194117.43904717502</v>
      </c>
      <c r="AL413">
        <v>1</v>
      </c>
      <c r="AM413">
        <f t="shared" si="342"/>
        <v>179.58207525378751</v>
      </c>
      <c r="AN413">
        <f t="shared" si="317"/>
        <v>1081.4645580570655</v>
      </c>
      <c r="AO413">
        <f t="shared" si="318"/>
        <v>-94.21060213294372</v>
      </c>
      <c r="AQ413">
        <f t="shared" si="343"/>
        <v>2.5251881202019849E-3</v>
      </c>
      <c r="AR413">
        <f t="shared" si="344"/>
        <v>-5.0251243592019499</v>
      </c>
      <c r="AT413">
        <f t="shared" si="365"/>
        <v>-19692.327472821289</v>
      </c>
      <c r="AU413">
        <f t="shared" si="366"/>
        <v>-34463.979006232359</v>
      </c>
      <c r="AV413">
        <f t="shared" si="354"/>
        <v>-2.089912368544403</v>
      </c>
      <c r="AW413">
        <f t="shared" si="355"/>
        <v>9570.9723229200536</v>
      </c>
      <c r="AX413">
        <f t="shared" si="356"/>
        <v>-10910.678560560256</v>
      </c>
      <c r="AY413">
        <f t="shared" si="364"/>
        <v>-0.85071518792811751</v>
      </c>
      <c r="BA413">
        <f t="shared" si="345"/>
        <v>2.7348880494678545</v>
      </c>
      <c r="BB413">
        <f t="shared" si="357"/>
        <v>8.7387910704753224</v>
      </c>
      <c r="BC413">
        <f t="shared" si="358"/>
        <v>-1.2391971806162854</v>
      </c>
      <c r="BD413">
        <f t="shared" si="346"/>
        <v>-251.00076851495413</v>
      </c>
      <c r="BF413">
        <f t="shared" si="347"/>
        <v>-59.234080117152921</v>
      </c>
      <c r="BG413">
        <f t="shared" si="348"/>
        <v>-214.02783782136609</v>
      </c>
      <c r="BH413">
        <f t="shared" si="359"/>
        <v>-34.027837821366091</v>
      </c>
      <c r="BI413">
        <f t="shared" si="360"/>
        <v>-34.027837821366091</v>
      </c>
      <c r="BJ413">
        <f t="shared" si="349"/>
        <v>0</v>
      </c>
      <c r="BK413">
        <f t="shared" si="361"/>
        <v>0</v>
      </c>
      <c r="BM413">
        <f t="shared" si="362"/>
        <v>-67.972871187628257</v>
      </c>
      <c r="BN413">
        <f t="shared" si="350"/>
        <v>-143.02706930641199</v>
      </c>
      <c r="BQ413" s="56">
        <f t="shared" si="363"/>
        <v>25.640751870760461</v>
      </c>
    </row>
    <row r="414" spans="1:81" x14ac:dyDescent="0.25">
      <c r="A414">
        <f t="shared" si="319"/>
        <v>1000000</v>
      </c>
      <c r="B414">
        <f t="shared" si="351"/>
        <v>1000</v>
      </c>
      <c r="C414">
        <f t="shared" si="320"/>
        <v>1.2523933935483531</v>
      </c>
      <c r="D414">
        <f t="shared" si="321"/>
        <v>0.64604487200071159</v>
      </c>
      <c r="F414">
        <f t="shared" si="322"/>
        <v>2.1084192852528926E-5</v>
      </c>
      <c r="G414">
        <f t="shared" si="323"/>
        <v>1.6540788539081387E-3</v>
      </c>
      <c r="H414">
        <f t="shared" si="324"/>
        <v>-3.1399385711460921</v>
      </c>
      <c r="J414">
        <f t="shared" si="325"/>
        <v>15</v>
      </c>
      <c r="M414">
        <f t="shared" si="326"/>
        <v>1.57610361728814E-3</v>
      </c>
      <c r="N414">
        <f t="shared" si="327"/>
        <v>-1.5707963250000001</v>
      </c>
      <c r="O414">
        <f t="shared" si="328"/>
        <v>320.19268445153199</v>
      </c>
      <c r="P414">
        <f t="shared" si="329"/>
        <v>1.5676732022695319</v>
      </c>
      <c r="Q414">
        <f t="shared" si="330"/>
        <v>180.48726804227076</v>
      </c>
      <c r="R414">
        <f t="shared" si="331"/>
        <v>1.565255741427225</v>
      </c>
      <c r="S414">
        <f t="shared" si="332"/>
        <v>9.1873522771943217E-2</v>
      </c>
      <c r="T414">
        <f t="shared" si="333"/>
        <v>-1.4787930638022766</v>
      </c>
      <c r="U414">
        <f t="shared" si="334"/>
        <v>0.86849664826157025</v>
      </c>
      <c r="V414">
        <f t="shared" si="335"/>
        <v>-0.51863492762192887</v>
      </c>
      <c r="X414">
        <f t="shared" si="352"/>
        <v>-50.816194696049976</v>
      </c>
      <c r="Y414">
        <f t="shared" si="336"/>
        <v>-167.8301714059298</v>
      </c>
      <c r="Z414">
        <f t="shared" si="353"/>
        <v>12.169828594070196</v>
      </c>
      <c r="AC414">
        <v>1</v>
      </c>
      <c r="AD414">
        <f t="shared" si="337"/>
        <v>320.19112288800005</v>
      </c>
      <c r="AE414">
        <f t="shared" si="338"/>
        <v>-2.0118201565203754E-2</v>
      </c>
      <c r="AF414">
        <f t="shared" si="339"/>
        <v>3.5248669533000002E-2</v>
      </c>
      <c r="AG414">
        <f t="shared" si="315"/>
        <v>6839.5576936014586</v>
      </c>
      <c r="AH414">
        <f t="shared" si="316"/>
        <v>-3932.0519648821501</v>
      </c>
      <c r="AJ414">
        <f t="shared" si="340"/>
        <v>18000</v>
      </c>
      <c r="AK414">
        <f t="shared" si="341"/>
        <v>195092.90356500002</v>
      </c>
      <c r="AL414">
        <v>1</v>
      </c>
      <c r="AM414">
        <f t="shared" si="342"/>
        <v>180.48449774250003</v>
      </c>
      <c r="AN414">
        <f t="shared" si="317"/>
        <v>1081.4593252301995</v>
      </c>
      <c r="AO414">
        <f t="shared" si="318"/>
        <v>-93.73957811549964</v>
      </c>
      <c r="AQ414">
        <f t="shared" si="343"/>
        <v>2.4999993750001561E-3</v>
      </c>
      <c r="AR414">
        <f t="shared" si="344"/>
        <v>-4.9999987500003122</v>
      </c>
      <c r="AT414">
        <f t="shared" si="365"/>
        <v>-19643.156019387741</v>
      </c>
      <c r="AU414">
        <f t="shared" si="366"/>
        <v>-34207.610046016984</v>
      </c>
      <c r="AV414">
        <f t="shared" si="354"/>
        <v>-2.0920543789838568</v>
      </c>
      <c r="AW414">
        <f t="shared" si="355"/>
        <v>9553.6959896129611</v>
      </c>
      <c r="AX414">
        <f t="shared" si="356"/>
        <v>-10894.572105437037</v>
      </c>
      <c r="AY414">
        <f t="shared" si="364"/>
        <v>-0.85087848422794854</v>
      </c>
      <c r="BA414">
        <f t="shared" si="345"/>
        <v>2.7222845468742349</v>
      </c>
      <c r="BB414">
        <f t="shared" si="357"/>
        <v>8.6986703576743558</v>
      </c>
      <c r="BC414">
        <f t="shared" si="358"/>
        <v>-1.2411758947559082</v>
      </c>
      <c r="BD414">
        <f t="shared" si="346"/>
        <v>-251.11414048414696</v>
      </c>
      <c r="BF414">
        <f t="shared" si="347"/>
        <v>-59.34554950162579</v>
      </c>
      <c r="BG414">
        <f t="shared" si="348"/>
        <v>-214.00372416272106</v>
      </c>
      <c r="BH414">
        <f t="shared" si="359"/>
        <v>-34.003724162721056</v>
      </c>
      <c r="BI414">
        <f t="shared" si="360"/>
        <v>-34.003724162721056</v>
      </c>
      <c r="BJ414">
        <f t="shared" si="349"/>
        <v>0</v>
      </c>
      <c r="BK414">
        <f t="shared" si="361"/>
        <v>0</v>
      </c>
      <c r="BM414">
        <f t="shared" si="362"/>
        <v>-68.044219859300142</v>
      </c>
      <c r="BN414">
        <f t="shared" si="350"/>
        <v>-142.88958367857416</v>
      </c>
      <c r="BQ414" s="56">
        <f t="shared" si="363"/>
        <v>25.600631157959491</v>
      </c>
    </row>
    <row r="415" spans="1:81" x14ac:dyDescent="0.25">
      <c r="A415">
        <f t="shared" si="319"/>
        <v>1005000</v>
      </c>
      <c r="B415">
        <f t="shared" si="351"/>
        <v>1005</v>
      </c>
      <c r="C415">
        <f t="shared" si="320"/>
        <v>1.2546666157015181</v>
      </c>
      <c r="D415">
        <f t="shared" si="321"/>
        <v>0.64844404974711434</v>
      </c>
      <c r="F415">
        <f t="shared" si="322"/>
        <v>2.0874917651095841E-5</v>
      </c>
      <c r="G415">
        <f t="shared" si="323"/>
        <v>1.6458492743222769E-3</v>
      </c>
      <c r="H415">
        <f t="shared" si="324"/>
        <v>-3.1399468007256779</v>
      </c>
      <c r="J415">
        <f t="shared" si="325"/>
        <v>15</v>
      </c>
      <c r="M415">
        <f t="shared" si="326"/>
        <v>1.5682623057593434E-3</v>
      </c>
      <c r="N415">
        <f t="shared" si="327"/>
        <v>-1.5707963250000001</v>
      </c>
      <c r="O415">
        <f t="shared" si="328"/>
        <v>321.79363229703677</v>
      </c>
      <c r="P415">
        <f t="shared" si="329"/>
        <v>1.5676887401022097</v>
      </c>
      <c r="Q415">
        <f t="shared" si="330"/>
        <v>181.38967674860731</v>
      </c>
      <c r="R415">
        <f t="shared" si="331"/>
        <v>1.5652833059686324</v>
      </c>
      <c r="S415">
        <f t="shared" si="332"/>
        <v>9.1420270179527974E-2</v>
      </c>
      <c r="T415">
        <f t="shared" si="333"/>
        <v>-1.4792482319429947</v>
      </c>
      <c r="U415">
        <f t="shared" si="334"/>
        <v>0.86742894580751884</v>
      </c>
      <c r="V415">
        <f t="shared" si="335"/>
        <v>-0.52078483040488632</v>
      </c>
      <c r="X415">
        <f t="shared" si="352"/>
        <v>-50.89741000053445</v>
      </c>
      <c r="Y415">
        <f t="shared" si="336"/>
        <v>-167.83997015208459</v>
      </c>
      <c r="Z415">
        <f t="shared" si="353"/>
        <v>12.160029847915411</v>
      </c>
      <c r="AC415">
        <v>1</v>
      </c>
      <c r="AD415">
        <f t="shared" si="337"/>
        <v>321.79207850244001</v>
      </c>
      <c r="AE415">
        <f t="shared" si="338"/>
        <v>-2.0319886535894921E-2</v>
      </c>
      <c r="AF415">
        <f t="shared" si="339"/>
        <v>3.5424912880665002E-2</v>
      </c>
      <c r="AG415">
        <f t="shared" si="315"/>
        <v>6822.7513564724677</v>
      </c>
      <c r="AH415">
        <f t="shared" si="316"/>
        <v>-3941.7890425457672</v>
      </c>
      <c r="AJ415">
        <f t="shared" si="340"/>
        <v>18000</v>
      </c>
      <c r="AK415">
        <f t="shared" si="341"/>
        <v>196068.36808282501</v>
      </c>
      <c r="AL415">
        <v>1</v>
      </c>
      <c r="AM415">
        <f t="shared" si="342"/>
        <v>181.38692023121251</v>
      </c>
      <c r="AN415">
        <f t="shared" si="317"/>
        <v>1081.4541703076163</v>
      </c>
      <c r="AO415">
        <f t="shared" si="318"/>
        <v>-93.273240474707023</v>
      </c>
      <c r="AQ415">
        <f t="shared" si="343"/>
        <v>2.4751856451113476E-3</v>
      </c>
      <c r="AR415">
        <f t="shared" si="344"/>
        <v>-4.9751231466738082</v>
      </c>
      <c r="AT415">
        <f t="shared" si="365"/>
        <v>-19593.99832865693</v>
      </c>
      <c r="AU415">
        <f t="shared" si="366"/>
        <v>-33953.784857240462</v>
      </c>
      <c r="AV415">
        <f t="shared" si="354"/>
        <v>-2.0941912314957065</v>
      </c>
      <c r="AW415">
        <f t="shared" si="355"/>
        <v>9536.3480468632315</v>
      </c>
      <c r="AX415">
        <f t="shared" si="356"/>
        <v>-10878.629618313287</v>
      </c>
      <c r="AY415">
        <f t="shared" si="364"/>
        <v>-0.85105350471755392</v>
      </c>
      <c r="BA415">
        <f t="shared" si="345"/>
        <v>2.7097912095329391</v>
      </c>
      <c r="BB415">
        <f t="shared" si="357"/>
        <v>8.6587165920935725</v>
      </c>
      <c r="BC415">
        <f t="shared" si="358"/>
        <v>-1.2431377267781527</v>
      </c>
      <c r="BD415">
        <f t="shared" si="346"/>
        <v>-251.22654517926361</v>
      </c>
      <c r="BF415">
        <f t="shared" si="347"/>
        <v>-59.456395960459858</v>
      </c>
      <c r="BG415">
        <f t="shared" si="348"/>
        <v>-213.97913761868804</v>
      </c>
      <c r="BH415">
        <f t="shared" si="359"/>
        <v>-33.979137618688043</v>
      </c>
      <c r="BI415">
        <f t="shared" si="360"/>
        <v>-33.979137618688043</v>
      </c>
      <c r="BJ415">
        <f t="shared" si="349"/>
        <v>0</v>
      </c>
      <c r="BK415">
        <f t="shared" si="361"/>
        <v>0</v>
      </c>
      <c r="BM415">
        <f t="shared" si="362"/>
        <v>-68.115112552553427</v>
      </c>
      <c r="BN415">
        <f t="shared" si="350"/>
        <v>-142.75259243942443</v>
      </c>
      <c r="BQ415" s="56">
        <f t="shared" si="363"/>
        <v>25.560677392378711</v>
      </c>
    </row>
    <row r="416" spans="1:81" x14ac:dyDescent="0.25">
      <c r="A416">
        <f t="shared" si="319"/>
        <v>1010000</v>
      </c>
      <c r="B416">
        <f t="shared" si="351"/>
        <v>1010</v>
      </c>
      <c r="C416">
        <f t="shared" si="320"/>
        <v>1.256947033636999</v>
      </c>
      <c r="D416">
        <f t="shared" si="321"/>
        <v>0.65083453578851991</v>
      </c>
      <c r="F416">
        <f t="shared" si="322"/>
        <v>2.066874287822669E-5</v>
      </c>
      <c r="G416">
        <f t="shared" si="323"/>
        <v>1.6377011806101285E-3</v>
      </c>
      <c r="H416">
        <f t="shared" si="324"/>
        <v>-3.1399549488193901</v>
      </c>
      <c r="J416">
        <f t="shared" si="325"/>
        <v>15</v>
      </c>
      <c r="M416">
        <f t="shared" si="326"/>
        <v>1.5604986309783566E-3</v>
      </c>
      <c r="N416">
        <f t="shared" si="327"/>
        <v>-1.5707963250000001</v>
      </c>
      <c r="O416">
        <f t="shared" si="328"/>
        <v>323.3945802194612</v>
      </c>
      <c r="P416">
        <f t="shared" si="329"/>
        <v>1.5677041240964384</v>
      </c>
      <c r="Q416">
        <f t="shared" si="330"/>
        <v>182.29208559139994</v>
      </c>
      <c r="R416">
        <f t="shared" si="331"/>
        <v>1.5653105976020421</v>
      </c>
      <c r="S416">
        <f t="shared" si="332"/>
        <v>9.0971449251257386E-2</v>
      </c>
      <c r="T416">
        <f t="shared" si="333"/>
        <v>-1.4796989309489419</v>
      </c>
      <c r="U416">
        <f t="shared" si="334"/>
        <v>0.86635987569244877</v>
      </c>
      <c r="V416">
        <f t="shared" si="335"/>
        <v>-0.52292944374849626</v>
      </c>
      <c r="X416">
        <f t="shared" si="352"/>
        <v>-50.978206284575862</v>
      </c>
      <c r="Y416">
        <f t="shared" si="336"/>
        <v>-167.84972755311512</v>
      </c>
      <c r="Z416">
        <f t="shared" si="353"/>
        <v>12.150272446884884</v>
      </c>
      <c r="AC416">
        <v>1</v>
      </c>
      <c r="AD416">
        <f t="shared" si="337"/>
        <v>323.39303411688002</v>
      </c>
      <c r="AE416">
        <f t="shared" si="338"/>
        <v>-2.0522577416664349E-2</v>
      </c>
      <c r="AF416">
        <f t="shared" si="339"/>
        <v>3.5601156228329996E-2</v>
      </c>
      <c r="AG416">
        <f t="shared" si="315"/>
        <v>6805.944205091685</v>
      </c>
      <c r="AH416">
        <f t="shared" si="316"/>
        <v>-3951.4311260078725</v>
      </c>
      <c r="AJ416">
        <f t="shared" si="340"/>
        <v>18000</v>
      </c>
      <c r="AK416">
        <f t="shared" si="341"/>
        <v>197043.83260065</v>
      </c>
      <c r="AL416">
        <v>1</v>
      </c>
      <c r="AM416">
        <f t="shared" si="342"/>
        <v>182.28934271992503</v>
      </c>
      <c r="AN416">
        <f t="shared" si="317"/>
        <v>1081.4490917505593</v>
      </c>
      <c r="AO416">
        <f t="shared" si="318"/>
        <v>-92.811519619353845</v>
      </c>
      <c r="AQ416">
        <f t="shared" si="343"/>
        <v>2.4507395229047342E-3</v>
      </c>
      <c r="AR416">
        <f t="shared" si="344"/>
        <v>-4.9504938362675626</v>
      </c>
      <c r="AT416">
        <f t="shared" si="365"/>
        <v>-19544.855837283667</v>
      </c>
      <c r="AU416">
        <f t="shared" si="366"/>
        <v>-33702.468765719866</v>
      </c>
      <c r="AV416">
        <f t="shared" si="354"/>
        <v>-2.0963229237773415</v>
      </c>
      <c r="AW416">
        <f t="shared" si="355"/>
        <v>9518.9306912013035</v>
      </c>
      <c r="AX416">
        <f t="shared" si="356"/>
        <v>-10862.847234445762</v>
      </c>
      <c r="AY416">
        <f t="shared" si="364"/>
        <v>-0.85124001293691864</v>
      </c>
      <c r="BA416">
        <f t="shared" si="345"/>
        <v>2.6974066751914729</v>
      </c>
      <c r="BB416">
        <f t="shared" si="357"/>
        <v>8.6189285581054857</v>
      </c>
      <c r="BC416">
        <f t="shared" si="358"/>
        <v>-1.2450829108404229</v>
      </c>
      <c r="BD416">
        <f t="shared" si="346"/>
        <v>-251.33799601653516</v>
      </c>
      <c r="BF416">
        <f t="shared" si="347"/>
        <v>-59.56662546088647</v>
      </c>
      <c r="BG416">
        <f t="shared" si="348"/>
        <v>-213.95409054602695</v>
      </c>
      <c r="BH416">
        <f t="shared" si="359"/>
        <v>-33.954090546026947</v>
      </c>
      <c r="BI416">
        <f t="shared" si="360"/>
        <v>-33.954090546026947</v>
      </c>
      <c r="BJ416">
        <f t="shared" si="349"/>
        <v>0</v>
      </c>
      <c r="BK416">
        <f t="shared" si="361"/>
        <v>0</v>
      </c>
      <c r="BM416">
        <f t="shared" si="362"/>
        <v>-68.185554018991951</v>
      </c>
      <c r="BN416">
        <f t="shared" si="350"/>
        <v>-142.61609452949179</v>
      </c>
      <c r="BQ416" s="56">
        <f t="shared" si="363"/>
        <v>25.520889358390622</v>
      </c>
    </row>
    <row r="417" spans="1:69" x14ac:dyDescent="0.25">
      <c r="A417">
        <f t="shared" si="319"/>
        <v>1015000</v>
      </c>
      <c r="B417">
        <f t="shared" si="351"/>
        <v>1015</v>
      </c>
      <c r="C417">
        <f t="shared" si="320"/>
        <v>1.2592346082610708</v>
      </c>
      <c r="D417">
        <f t="shared" si="321"/>
        <v>0.65321635009944223</v>
      </c>
      <c r="F417">
        <f t="shared" si="322"/>
        <v>2.0465607590490153E-5</v>
      </c>
      <c r="G417">
        <f t="shared" si="323"/>
        <v>1.6296333684513572E-3</v>
      </c>
      <c r="H417">
        <f t="shared" si="324"/>
        <v>-3.1399630166315489</v>
      </c>
      <c r="J417">
        <f t="shared" si="325"/>
        <v>15</v>
      </c>
      <c r="M417">
        <f t="shared" si="326"/>
        <v>1.5528114456040787E-3</v>
      </c>
      <c r="N417">
        <f t="shared" si="327"/>
        <v>-1.5707963250000001</v>
      </c>
      <c r="O417">
        <f t="shared" si="328"/>
        <v>324.99552821766849</v>
      </c>
      <c r="P417">
        <f t="shared" si="329"/>
        <v>1.5677193565256637</v>
      </c>
      <c r="Q417">
        <f t="shared" si="330"/>
        <v>183.19449456863211</v>
      </c>
      <c r="R417">
        <f t="shared" si="331"/>
        <v>1.5653376203604159</v>
      </c>
      <c r="S417">
        <f t="shared" si="332"/>
        <v>9.0526995578300795E-2</v>
      </c>
      <c r="T417">
        <f t="shared" si="333"/>
        <v>-1.4801452261394017</v>
      </c>
      <c r="U417">
        <f t="shared" si="334"/>
        <v>0.86528947241445109</v>
      </c>
      <c r="V417">
        <f t="shared" si="335"/>
        <v>-0.52506876749436115</v>
      </c>
      <c r="X417">
        <f t="shared" si="352"/>
        <v>-51.058587865120806</v>
      </c>
      <c r="Y417">
        <f t="shared" si="336"/>
        <v>-167.85944590568167</v>
      </c>
      <c r="Z417">
        <f t="shared" si="353"/>
        <v>12.140554094318333</v>
      </c>
      <c r="AC417">
        <v>1</v>
      </c>
      <c r="AD417">
        <f t="shared" si="337"/>
        <v>324.99398973132003</v>
      </c>
      <c r="AE417">
        <f t="shared" si="338"/>
        <v>-2.0726274207512031E-2</v>
      </c>
      <c r="AF417">
        <f t="shared" si="339"/>
        <v>3.5777399575994996E-2</v>
      </c>
      <c r="AG417">
        <f t="shared" si="315"/>
        <v>6789.1368603568671</v>
      </c>
      <c r="AH417">
        <f t="shared" si="316"/>
        <v>-3960.9785473387797</v>
      </c>
      <c r="AJ417">
        <f t="shared" si="340"/>
        <v>18000</v>
      </c>
      <c r="AK417">
        <f t="shared" si="341"/>
        <v>198019.29711847502</v>
      </c>
      <c r="AL417">
        <v>1</v>
      </c>
      <c r="AM417">
        <f t="shared" si="342"/>
        <v>183.19176520863752</v>
      </c>
      <c r="AN417">
        <f t="shared" si="317"/>
        <v>1081.4440880580769</v>
      </c>
      <c r="AO417">
        <f t="shared" si="318"/>
        <v>-92.354347329277289</v>
      </c>
      <c r="AQ417">
        <f t="shared" si="343"/>
        <v>2.4266537827528495E-3</v>
      </c>
      <c r="AR417">
        <f t="shared" si="344"/>
        <v>-4.9261071789882847</v>
      </c>
      <c r="AT417">
        <f t="shared" si="365"/>
        <v>-19495.729973220336</v>
      </c>
      <c r="AU417">
        <f t="shared" si="366"/>
        <v>-33453.627750513246</v>
      </c>
      <c r="AV417">
        <f t="shared" si="354"/>
        <v>-2.0984494537608986</v>
      </c>
      <c r="AW417">
        <f t="shared" si="355"/>
        <v>9501.4460773666378</v>
      </c>
      <c r="AX417">
        <f t="shared" si="356"/>
        <v>-10847.221179178821</v>
      </c>
      <c r="AY417">
        <f t="shared" si="364"/>
        <v>-0.85143777690036604</v>
      </c>
      <c r="BA417">
        <f t="shared" si="345"/>
        <v>2.6851296023832893</v>
      </c>
      <c r="BB417">
        <f t="shared" si="357"/>
        <v>8.5793050501827857</v>
      </c>
      <c r="BC417">
        <f t="shared" si="358"/>
        <v>-1.2470116768605326</v>
      </c>
      <c r="BD417">
        <f t="shared" si="346"/>
        <v>-251.44850616928196</v>
      </c>
      <c r="BF417">
        <f t="shared" si="347"/>
        <v>-59.676243892535332</v>
      </c>
      <c r="BG417">
        <f t="shared" si="348"/>
        <v>-213.9285950426052</v>
      </c>
      <c r="BH417">
        <f t="shared" si="359"/>
        <v>-33.928595042605195</v>
      </c>
      <c r="BI417">
        <f t="shared" si="360"/>
        <v>-33.928595042605195</v>
      </c>
      <c r="BJ417">
        <f t="shared" si="349"/>
        <v>0</v>
      </c>
      <c r="BK417">
        <f t="shared" si="361"/>
        <v>0</v>
      </c>
      <c r="BM417">
        <f t="shared" si="362"/>
        <v>-68.255548942718121</v>
      </c>
      <c r="BN417">
        <f t="shared" si="350"/>
        <v>-142.48008887332327</v>
      </c>
      <c r="BQ417" s="56">
        <f t="shared" si="363"/>
        <v>25.481265850467921</v>
      </c>
    </row>
    <row r="418" spans="1:69" x14ac:dyDescent="0.25">
      <c r="A418">
        <f t="shared" si="319"/>
        <v>1020000</v>
      </c>
      <c r="B418">
        <f t="shared" si="351"/>
        <v>1020</v>
      </c>
      <c r="C418">
        <f t="shared" si="320"/>
        <v>1.2615293006413224</v>
      </c>
      <c r="D418">
        <f t="shared" si="321"/>
        <v>0.65558951290330225</v>
      </c>
      <c r="F418">
        <f t="shared" si="322"/>
        <v>2.0265452334553592E-5</v>
      </c>
      <c r="G418">
        <f t="shared" si="323"/>
        <v>1.6216446571420773E-3</v>
      </c>
      <c r="H418">
        <f t="shared" si="324"/>
        <v>-3.1399710053428582</v>
      </c>
      <c r="J418">
        <f t="shared" si="325"/>
        <v>15</v>
      </c>
      <c r="M418">
        <f t="shared" si="326"/>
        <v>1.5451996247922942E-3</v>
      </c>
      <c r="N418">
        <f t="shared" si="327"/>
        <v>-1.5707963250000001</v>
      </c>
      <c r="O418">
        <f t="shared" si="328"/>
        <v>326.59647629054416</v>
      </c>
      <c r="P418">
        <f t="shared" si="329"/>
        <v>1.5677344396187545</v>
      </c>
      <c r="Q418">
        <f t="shared" si="330"/>
        <v>184.09690367832678</v>
      </c>
      <c r="R418">
        <f t="shared" si="331"/>
        <v>1.5653643781976414</v>
      </c>
      <c r="S418">
        <f t="shared" si="332"/>
        <v>9.0086845988702202E-2</v>
      </c>
      <c r="T418">
        <f t="shared" si="333"/>
        <v>-1.4805871815704028</v>
      </c>
      <c r="U418">
        <f t="shared" si="334"/>
        <v>0.86421777024775381</v>
      </c>
      <c r="V418">
        <f t="shared" si="335"/>
        <v>-0.52720280167853495</v>
      </c>
      <c r="X418">
        <f t="shared" si="352"/>
        <v>-51.138558996369852</v>
      </c>
      <c r="Y418">
        <f t="shared" si="336"/>
        <v>-167.86912743667691</v>
      </c>
      <c r="Z418">
        <f t="shared" si="353"/>
        <v>12.130872563323095</v>
      </c>
      <c r="AC418">
        <v>1</v>
      </c>
      <c r="AD418">
        <f t="shared" si="337"/>
        <v>326.59494534576004</v>
      </c>
      <c r="AE418">
        <f t="shared" si="338"/>
        <v>-2.0930976908437982E-2</v>
      </c>
      <c r="AF418">
        <f t="shared" si="339"/>
        <v>3.5953642923659997E-2</v>
      </c>
      <c r="AG418">
        <f t="shared" si="315"/>
        <v>6772.3299370769282</v>
      </c>
      <c r="AH418">
        <f t="shared" si="316"/>
        <v>-3970.4316425565885</v>
      </c>
      <c r="AJ418">
        <f t="shared" si="340"/>
        <v>18000</v>
      </c>
      <c r="AK418">
        <f t="shared" si="341"/>
        <v>198994.76163630001</v>
      </c>
      <c r="AL418">
        <v>1</v>
      </c>
      <c r="AM418">
        <f t="shared" si="342"/>
        <v>184.09418769735004</v>
      </c>
      <c r="AN418">
        <f t="shared" si="317"/>
        <v>1081.439157765911</v>
      </c>
      <c r="AO418">
        <f t="shared" si="318"/>
        <v>-91.901656721765278</v>
      </c>
      <c r="AQ418">
        <f t="shared" si="343"/>
        <v>2.402921375691711E-3</v>
      </c>
      <c r="AR418">
        <f t="shared" si="344"/>
        <v>-4.90195960641109</v>
      </c>
      <c r="AT418">
        <f t="shared" si="365"/>
        <v>-19446.622155459794</v>
      </c>
      <c r="AU418">
        <f t="shared" si="366"/>
        <v>-33207.228427904287</v>
      </c>
      <c r="AV418">
        <f t="shared" si="354"/>
        <v>-2.1005708196104056</v>
      </c>
      <c r="AW418">
        <f t="shared" si="355"/>
        <v>9483.8963192991669</v>
      </c>
      <c r="AX418">
        <f t="shared" si="356"/>
        <v>-10831.747765732533</v>
      </c>
      <c r="AY418">
        <f t="shared" si="364"/>
        <v>-0.85164656899981361</v>
      </c>
      <c r="BA418">
        <f t="shared" si="345"/>
        <v>2.6729586700753694</v>
      </c>
      <c r="BB418">
        <f t="shared" si="357"/>
        <v>8.539844872871317</v>
      </c>
      <c r="BC418">
        <f t="shared" si="358"/>
        <v>-1.248924250610592</v>
      </c>
      <c r="BD418">
        <f t="shared" si="346"/>
        <v>-251.55808857329308</v>
      </c>
      <c r="BF418">
        <f t="shared" si="347"/>
        <v>-59.785257068722686</v>
      </c>
      <c r="BG418">
        <f t="shared" si="348"/>
        <v>-213.90266295314464</v>
      </c>
      <c r="BH418">
        <f t="shared" si="359"/>
        <v>-33.902662953144642</v>
      </c>
      <c r="BI418">
        <f t="shared" si="360"/>
        <v>-33.902662953144642</v>
      </c>
      <c r="BJ418">
        <f t="shared" si="349"/>
        <v>0</v>
      </c>
      <c r="BK418">
        <f t="shared" si="361"/>
        <v>0</v>
      </c>
      <c r="BM418">
        <f t="shared" si="362"/>
        <v>-68.325101941593999</v>
      </c>
      <c r="BN418">
        <f t="shared" si="350"/>
        <v>-142.34457437985157</v>
      </c>
      <c r="BQ418" s="56">
        <f t="shared" si="363"/>
        <v>25.441805673156455</v>
      </c>
    </row>
    <row r="419" spans="1:69" x14ac:dyDescent="0.25">
      <c r="A419">
        <f t="shared" si="319"/>
        <v>1025000</v>
      </c>
      <c r="B419">
        <f t="shared" si="351"/>
        <v>1025</v>
      </c>
      <c r="C419">
        <f t="shared" si="320"/>
        <v>1.2638310720073964</v>
      </c>
      <c r="D419">
        <f t="shared" si="321"/>
        <v>0.65795404466666962</v>
      </c>
      <c r="F419">
        <f t="shared" si="322"/>
        <v>2.0068219103675173E-5</v>
      </c>
      <c r="G419">
        <f t="shared" si="323"/>
        <v>1.613733889018774E-3</v>
      </c>
      <c r="H419">
        <f t="shared" si="324"/>
        <v>-3.1399789161109815</v>
      </c>
      <c r="J419">
        <f t="shared" si="325"/>
        <v>15</v>
      </c>
      <c r="M419">
        <f t="shared" si="326"/>
        <v>1.5376620656469659E-3</v>
      </c>
      <c r="N419">
        <f t="shared" si="327"/>
        <v>-1.5707963250000001</v>
      </c>
      <c r="O419">
        <f t="shared" si="328"/>
        <v>328.19742443699562</v>
      </c>
      <c r="P419">
        <f t="shared" si="329"/>
        <v>1.5677493755610905</v>
      </c>
      <c r="Q419">
        <f t="shared" si="330"/>
        <v>184.99931291854563</v>
      </c>
      <c r="R419">
        <f t="shared" si="331"/>
        <v>1.5653908749904615</v>
      </c>
      <c r="S419">
        <f t="shared" si="332"/>
        <v>8.9650938517958495E-2</v>
      </c>
      <c r="T419">
        <f t="shared" si="333"/>
        <v>-1.4810248600650264</v>
      </c>
      <c r="U419">
        <f t="shared" si="334"/>
        <v>0.86314480324187071</v>
      </c>
      <c r="V419">
        <f t="shared" si="335"/>
        <v>-0.52933154652960601</v>
      </c>
      <c r="X419">
        <f t="shared" si="352"/>
        <v>-51.218123870945007</v>
      </c>
      <c r="Y419">
        <f t="shared" si="336"/>
        <v>-167.87877430504255</v>
      </c>
      <c r="Z419">
        <f t="shared" si="353"/>
        <v>12.121225694957445</v>
      </c>
      <c r="AC419">
        <v>1</v>
      </c>
      <c r="AD419">
        <f t="shared" si="337"/>
        <v>328.19590096020005</v>
      </c>
      <c r="AE419">
        <f t="shared" si="338"/>
        <v>-2.1136685519442193E-2</v>
      </c>
      <c r="AF419">
        <f t="shared" si="339"/>
        <v>3.6129886271324997E-2</v>
      </c>
      <c r="AG419">
        <f t="shared" si="315"/>
        <v>6755.5240439721301</v>
      </c>
      <c r="AH419">
        <f t="shared" si="316"/>
        <v>-3979.790751530536</v>
      </c>
      <c r="AJ419">
        <f t="shared" si="340"/>
        <v>18000</v>
      </c>
      <c r="AK419">
        <f t="shared" si="341"/>
        <v>199970.226154125</v>
      </c>
      <c r="AL419">
        <v>1</v>
      </c>
      <c r="AM419">
        <f t="shared" si="342"/>
        <v>184.99661018606253</v>
      </c>
      <c r="AN419">
        <f t="shared" si="317"/>
        <v>1081.4342994454307</v>
      </c>
      <c r="AO419">
        <f t="shared" si="318"/>
        <v>-91.453382218941869</v>
      </c>
      <c r="AQ419">
        <f t="shared" si="343"/>
        <v>2.3795354242628379E-3</v>
      </c>
      <c r="AR419">
        <f t="shared" si="344"/>
        <v>-4.8780476197388172</v>
      </c>
      <c r="AT419">
        <f t="shared" si="365"/>
        <v>-19397.533793789997</v>
      </c>
      <c r="AU419">
        <f t="shared" si="366"/>
        <v>-32963.238035861024</v>
      </c>
      <c r="AV419">
        <f t="shared" si="354"/>
        <v>-2.1026870197189513</v>
      </c>
      <c r="AW419">
        <f t="shared" si="355"/>
        <v>9466.2834910983966</v>
      </c>
      <c r="AX419">
        <f t="shared" si="356"/>
        <v>-10816.423393053257</v>
      </c>
      <c r="AY419">
        <f t="shared" si="364"/>
        <v>-0.85186616591050135</v>
      </c>
      <c r="BA419">
        <f t="shared" si="345"/>
        <v>2.660892577321464</v>
      </c>
      <c r="BB419">
        <f t="shared" si="357"/>
        <v>8.5005468407593021</v>
      </c>
      <c r="BC419">
        <f t="shared" si="358"/>
        <v>-1.25082085380845</v>
      </c>
      <c r="BD419">
        <f t="shared" si="346"/>
        <v>-251.66675593206554</v>
      </c>
      <c r="BF419">
        <f t="shared" si="347"/>
        <v>-59.893670727712916</v>
      </c>
      <c r="BG419">
        <f t="shared" si="348"/>
        <v>-213.87630587482343</v>
      </c>
      <c r="BH419">
        <f t="shared" si="359"/>
        <v>-33.87630587482343</v>
      </c>
      <c r="BI419">
        <f t="shared" si="360"/>
        <v>-33.87630587482343</v>
      </c>
      <c r="BJ419">
        <f t="shared" si="349"/>
        <v>0</v>
      </c>
      <c r="BK419">
        <f t="shared" si="361"/>
        <v>0</v>
      </c>
      <c r="BM419">
        <f t="shared" si="362"/>
        <v>-68.394217568472214</v>
      </c>
      <c r="BN419">
        <f t="shared" si="350"/>
        <v>-142.20954994275789</v>
      </c>
      <c r="BQ419" s="56">
        <f t="shared" si="363"/>
        <v>25.402507641044441</v>
      </c>
    </row>
    <row r="420" spans="1:69" x14ac:dyDescent="0.25">
      <c r="A420">
        <f t="shared" si="319"/>
        <v>1030000</v>
      </c>
      <c r="B420">
        <f t="shared" si="351"/>
        <v>1030</v>
      </c>
      <c r="C420">
        <f t="shared" si="320"/>
        <v>1.2661398837516953</v>
      </c>
      <c r="D420">
        <f t="shared" si="321"/>
        <v>0.66030996609356563</v>
      </c>
      <c r="F420">
        <f t="shared" si="322"/>
        <v>1.9873851295670903E-5</v>
      </c>
      <c r="G420">
        <f t="shared" si="323"/>
        <v>1.6058999288990072E-3</v>
      </c>
      <c r="H420">
        <f t="shared" si="324"/>
        <v>-3.1399867500711012</v>
      </c>
      <c r="J420">
        <f t="shared" si="325"/>
        <v>15</v>
      </c>
      <c r="M420">
        <f t="shared" si="326"/>
        <v>1.5301976866875144E-3</v>
      </c>
      <c r="N420">
        <f t="shared" si="327"/>
        <v>-1.5707963250000001</v>
      </c>
      <c r="O420">
        <f t="shared" si="328"/>
        <v>329.79837265595125</v>
      </c>
      <c r="P420">
        <f t="shared" si="329"/>
        <v>1.5677641664956172</v>
      </c>
      <c r="Q420">
        <f t="shared" si="330"/>
        <v>185.90172228738783</v>
      </c>
      <c r="R420">
        <f t="shared" si="331"/>
        <v>1.5654171145403462</v>
      </c>
      <c r="S420">
        <f t="shared" si="332"/>
        <v>8.9219212380429874E-2</v>
      </c>
      <c r="T420">
        <f t="shared" si="333"/>
        <v>-1.4814583232428489</v>
      </c>
      <c r="U420">
        <f t="shared" si="334"/>
        <v>0.86207060522079426</v>
      </c>
      <c r="V420">
        <f t="shared" si="335"/>
        <v>-0.53145500246678123</v>
      </c>
      <c r="X420">
        <f t="shared" si="352"/>
        <v>-51.297286621030082</v>
      </c>
      <c r="Y420">
        <f t="shared" si="336"/>
        <v>-167.88838860353724</v>
      </c>
      <c r="Z420">
        <f t="shared" si="353"/>
        <v>12.111611396462763</v>
      </c>
      <c r="AC420">
        <v>1</v>
      </c>
      <c r="AD420">
        <f t="shared" si="337"/>
        <v>329.79685657464</v>
      </c>
      <c r="AE420">
        <f t="shared" si="338"/>
        <v>-2.1343400040524655E-2</v>
      </c>
      <c r="AF420">
        <f t="shared" si="339"/>
        <v>3.6306129618989998E-2</v>
      </c>
      <c r="AG420">
        <f t="shared" si="315"/>
        <v>6738.7197836754085</v>
      </c>
      <c r="AH420">
        <f t="shared" si="316"/>
        <v>-3989.0562178853083</v>
      </c>
      <c r="AJ420">
        <f t="shared" si="340"/>
        <v>18000</v>
      </c>
      <c r="AK420">
        <f t="shared" si="341"/>
        <v>200945.69067195003</v>
      </c>
      <c r="AL420">
        <v>1</v>
      </c>
      <c r="AM420">
        <f t="shared" si="342"/>
        <v>185.89903267477501</v>
      </c>
      <c r="AN420">
        <f t="shared" si="317"/>
        <v>1081.429511702592</v>
      </c>
      <c r="AO420">
        <f t="shared" si="318"/>
        <v>-91.009459516101714</v>
      </c>
      <c r="AQ420">
        <f t="shared" si="343"/>
        <v>2.3564892175301118E-3</v>
      </c>
      <c r="AR420">
        <f t="shared" si="344"/>
        <v>-4.8543677881120306</v>
      </c>
      <c r="AT420">
        <f t="shared" si="365"/>
        <v>-19348.466288560259</v>
      </c>
      <c r="AU420">
        <f t="shared" si="366"/>
        <v>-32721.624418952742</v>
      </c>
      <c r="AV420">
        <f t="shared" si="354"/>
        <v>-2.1047980527058838</v>
      </c>
      <c r="AW420">
        <f t="shared" si="355"/>
        <v>9448.6096279514477</v>
      </c>
      <c r="AX420">
        <f t="shared" si="356"/>
        <v>-10801.244543724517</v>
      </c>
      <c r="AY420">
        <f t="shared" si="364"/>
        <v>-0.85209634849911009</v>
      </c>
      <c r="BA420">
        <f t="shared" si="345"/>
        <v>2.6489300429210028</v>
      </c>
      <c r="BB420">
        <f t="shared" si="357"/>
        <v>8.4614097784432065</v>
      </c>
      <c r="BC420">
        <f t="shared" si="358"/>
        <v>-1.2527017042067738</v>
      </c>
      <c r="BD420">
        <f t="shared" si="346"/>
        <v>-251.77452072190812</v>
      </c>
      <c r="BF420">
        <f t="shared" si="347"/>
        <v>-60.001490533954353</v>
      </c>
      <c r="BG420">
        <f t="shared" si="348"/>
        <v>-213.84953516273845</v>
      </c>
      <c r="BH420">
        <f t="shared" si="359"/>
        <v>-33.849535162738448</v>
      </c>
      <c r="BI420">
        <f t="shared" si="360"/>
        <v>-33.849535162738448</v>
      </c>
      <c r="BJ420">
        <f t="shared" si="349"/>
        <v>0</v>
      </c>
      <c r="BK420">
        <f t="shared" si="361"/>
        <v>0</v>
      </c>
      <c r="BM420">
        <f t="shared" si="362"/>
        <v>-68.462900312397551</v>
      </c>
      <c r="BN420">
        <f t="shared" si="350"/>
        <v>-142.07501444083033</v>
      </c>
      <c r="BQ420" s="56">
        <f t="shared" si="363"/>
        <v>25.363370578728343</v>
      </c>
    </row>
    <row r="421" spans="1:69" x14ac:dyDescent="0.25">
      <c r="A421">
        <f t="shared" si="319"/>
        <v>1035000</v>
      </c>
      <c r="B421">
        <f t="shared" si="351"/>
        <v>1035</v>
      </c>
      <c r="C421">
        <f t="shared" si="320"/>
        <v>1.2684556974300516</v>
      </c>
      <c r="D421">
        <f t="shared" si="321"/>
        <v>0.66265729811982743</v>
      </c>
      <c r="F421">
        <f t="shared" si="322"/>
        <v>1.968229367229969E-5</v>
      </c>
      <c r="G421">
        <f t="shared" si="323"/>
        <v>1.598141663538328E-3</v>
      </c>
      <c r="H421">
        <f t="shared" si="324"/>
        <v>-3.139994508336462</v>
      </c>
      <c r="J421">
        <f t="shared" si="325"/>
        <v>15</v>
      </c>
      <c r="M421">
        <f t="shared" si="326"/>
        <v>1.5228054273315362E-3</v>
      </c>
      <c r="N421">
        <f t="shared" si="327"/>
        <v>-1.5707963250000001</v>
      </c>
      <c r="O421">
        <f t="shared" si="328"/>
        <v>331.39932094636038</v>
      </c>
      <c r="P421">
        <f t="shared" si="329"/>
        <v>1.5677788145238716</v>
      </c>
      <c r="Q421">
        <f t="shared" si="330"/>
        <v>186.80413178298932</v>
      </c>
      <c r="R421">
        <f t="shared" si="331"/>
        <v>1.56544310057531</v>
      </c>
      <c r="S421">
        <f t="shared" si="332"/>
        <v>8.8791607941555342E-2</v>
      </c>
      <c r="T421">
        <f t="shared" si="333"/>
        <v>-1.4818876315485461</v>
      </c>
      <c r="U421">
        <f t="shared" si="334"/>
        <v>0.86099520978223321</v>
      </c>
      <c r="V421">
        <f t="shared" si="335"/>
        <v>-0.53357317009797078</v>
      </c>
      <c r="X421">
        <f t="shared" si="352"/>
        <v>-51.376051319484816</v>
      </c>
      <c r="Y421">
        <f t="shared" si="336"/>
        <v>-167.89797236045689</v>
      </c>
      <c r="Z421">
        <f t="shared" si="353"/>
        <v>12.10202763954311</v>
      </c>
      <c r="AC421">
        <v>1</v>
      </c>
      <c r="AD421">
        <f t="shared" si="337"/>
        <v>331.39781218908001</v>
      </c>
      <c r="AE421">
        <f t="shared" si="338"/>
        <v>-2.1551120471685389E-2</v>
      </c>
      <c r="AF421">
        <f t="shared" si="339"/>
        <v>3.6482372966654998E-2</v>
      </c>
      <c r="AG421">
        <f t="shared" si="315"/>
        <v>6721.9177527347392</v>
      </c>
      <c r="AH421">
        <f t="shared" si="316"/>
        <v>-3998.228388906281</v>
      </c>
      <c r="AJ421">
        <f t="shared" si="340"/>
        <v>18000</v>
      </c>
      <c r="AK421">
        <f t="shared" si="341"/>
        <v>201921.15518977502</v>
      </c>
      <c r="AL421">
        <v>1</v>
      </c>
      <c r="AM421">
        <f t="shared" si="342"/>
        <v>186.8014551634875</v>
      </c>
      <c r="AN421">
        <f t="shared" si="317"/>
        <v>1081.4247931769403</v>
      </c>
      <c r="AO421">
        <f t="shared" si="318"/>
        <v>-90.569825550962776</v>
      </c>
      <c r="AQ421">
        <f t="shared" si="343"/>
        <v>2.3337762062647423E-3</v>
      </c>
      <c r="AR421">
        <f t="shared" si="344"/>
        <v>-4.8309167469680165</v>
      </c>
      <c r="AT421">
        <f t="shared" si="365"/>
        <v>-19299.421030458503</v>
      </c>
      <c r="AU421">
        <f t="shared" si="366"/>
        <v>-32482.356013709108</v>
      </c>
      <c r="AV421">
        <f t="shared" si="354"/>
        <v>-2.1069039174140336</v>
      </c>
      <c r="AW421">
        <f t="shared" si="355"/>
        <v>9430.8767270312346</v>
      </c>
      <c r="AX421">
        <f t="shared" si="356"/>
        <v>-10786.207781936238</v>
      </c>
      <c r="AY421">
        <f t="shared" si="364"/>
        <v>-0.8523369017342084</v>
      </c>
      <c r="BA421">
        <f t="shared" si="345"/>
        <v>2.6370698050835779</v>
      </c>
      <c r="BB421">
        <f t="shared" si="357"/>
        <v>8.4224325204903074</v>
      </c>
      <c r="BC421">
        <f t="shared" si="358"/>
        <v>-1.2545670156798252</v>
      </c>
      <c r="BD421">
        <f t="shared" si="346"/>
        <v>-251.88139519691345</v>
      </c>
      <c r="BF421">
        <f t="shared" si="347"/>
        <v>-60.108722079289947</v>
      </c>
      <c r="BG421">
        <f t="shared" si="348"/>
        <v>-213.82236193523138</v>
      </c>
      <c r="BH421">
        <f t="shared" si="359"/>
        <v>-33.822361935231385</v>
      </c>
      <c r="BI421">
        <f t="shared" si="360"/>
        <v>-33.822361935231385</v>
      </c>
      <c r="BJ421">
        <f t="shared" si="349"/>
        <v>0</v>
      </c>
      <c r="BK421">
        <f t="shared" si="361"/>
        <v>0</v>
      </c>
      <c r="BM421">
        <f t="shared" si="362"/>
        <v>-68.531154599780251</v>
      </c>
      <c r="BN421">
        <f t="shared" si="350"/>
        <v>-141.94096673831797</v>
      </c>
      <c r="BQ421" s="56">
        <f t="shared" si="363"/>
        <v>25.324393320775446</v>
      </c>
    </row>
    <row r="422" spans="1:69" x14ac:dyDescent="0.25">
      <c r="A422">
        <f t="shared" si="319"/>
        <v>1040000</v>
      </c>
      <c r="B422">
        <f t="shared" si="351"/>
        <v>1040</v>
      </c>
      <c r="C422">
        <f t="shared" si="320"/>
        <v>1.270778474762368</v>
      </c>
      <c r="D422">
        <f t="shared" si="321"/>
        <v>0.66499606190753224</v>
      </c>
      <c r="F422">
        <f t="shared" si="322"/>
        <v>1.9493492320012046E-5</v>
      </c>
      <c r="G422">
        <f t="shared" si="323"/>
        <v>1.5904580011028623E-3</v>
      </c>
      <c r="H422">
        <f t="shared" si="324"/>
        <v>-3.1400021919988972</v>
      </c>
      <c r="J422">
        <f t="shared" si="325"/>
        <v>15</v>
      </c>
      <c r="M422">
        <f t="shared" si="326"/>
        <v>1.5154842473924424E-3</v>
      </c>
      <c r="N422">
        <f t="shared" si="327"/>
        <v>-1.5707963250000001</v>
      </c>
      <c r="O422">
        <f t="shared" si="328"/>
        <v>333.00026930719235</v>
      </c>
      <c r="P422">
        <f t="shared" si="329"/>
        <v>1.5677933217069768</v>
      </c>
      <c r="Q422">
        <f t="shared" si="330"/>
        <v>187.70654140352187</v>
      </c>
      <c r="R422">
        <f t="shared" si="331"/>
        <v>1.5654688367516794</v>
      </c>
      <c r="S422">
        <f t="shared" si="332"/>
        <v>8.8368066690846694E-2</v>
      </c>
      <c r="T422">
        <f t="shared" si="333"/>
        <v>-1.4823128442796887</v>
      </c>
      <c r="U422">
        <f t="shared" si="334"/>
        <v>0.85991865029689585</v>
      </c>
      <c r="V422">
        <f t="shared" si="335"/>
        <v>-0.53568605021787363</v>
      </c>
      <c r="X422">
        <f t="shared" si="352"/>
        <v>-51.454421980933354</v>
      </c>
      <c r="Y422">
        <f t="shared" si="336"/>
        <v>-167.90752754130895</v>
      </c>
      <c r="Z422">
        <f t="shared" si="353"/>
        <v>12.092472458691049</v>
      </c>
      <c r="AC422">
        <v>1</v>
      </c>
      <c r="AD422">
        <f t="shared" si="337"/>
        <v>332.99876780352002</v>
      </c>
      <c r="AE422">
        <f t="shared" si="338"/>
        <v>-2.175984681292438E-2</v>
      </c>
      <c r="AF422">
        <f t="shared" si="339"/>
        <v>3.6658616314319999E-2</v>
      </c>
      <c r="AG422">
        <f t="shared" si="315"/>
        <v>6705.1185416166154</v>
      </c>
      <c r="AH422">
        <f t="shared" si="316"/>
        <v>-4007.307615445699</v>
      </c>
      <c r="AJ422">
        <f t="shared" si="340"/>
        <v>18000</v>
      </c>
      <c r="AK422">
        <f t="shared" si="341"/>
        <v>202896.61970760001</v>
      </c>
      <c r="AL422">
        <v>1</v>
      </c>
      <c r="AM422">
        <f t="shared" si="342"/>
        <v>187.70387765219999</v>
      </c>
      <c r="AN422">
        <f t="shared" si="317"/>
        <v>1081.4201425406445</v>
      </c>
      <c r="AO422">
        <f t="shared" si="318"/>
        <v>-90.134418473805368</v>
      </c>
      <c r="AQ422">
        <f t="shared" si="343"/>
        <v>2.3113899982918828E-3</v>
      </c>
      <c r="AR422">
        <f t="shared" si="344"/>
        <v>-4.8076911964471165</v>
      </c>
      <c r="AT422">
        <f t="shared" si="365"/>
        <v>-19250.399400299317</v>
      </c>
      <c r="AU422">
        <f t="shared" si="366"/>
        <v>-32245.401834406948</v>
      </c>
      <c r="AV422">
        <f t="shared" si="354"/>
        <v>-2.1090046129069622</v>
      </c>
      <c r="AW422">
        <f t="shared" si="355"/>
        <v>9413.0867483660732</v>
      </c>
      <c r="AX422">
        <f t="shared" si="356"/>
        <v>-10771.309751510413</v>
      </c>
      <c r="AY422">
        <f t="shared" si="364"/>
        <v>-0.8525876145989506</v>
      </c>
      <c r="BA422">
        <f t="shared" si="345"/>
        <v>2.6253106210989818</v>
      </c>
      <c r="BB422">
        <f t="shared" si="357"/>
        <v>8.3836139113982657</v>
      </c>
      <c r="BC422">
        <f t="shared" si="358"/>
        <v>-1.2564169983080116</v>
      </c>
      <c r="BD422">
        <f t="shared" si="346"/>
        <v>-251.98739139380214</v>
      </c>
      <c r="BF422">
        <f t="shared" si="347"/>
        <v>-60.215370884143326</v>
      </c>
      <c r="BG422">
        <f t="shared" si="348"/>
        <v>-213.79479707908268</v>
      </c>
      <c r="BH422">
        <f t="shared" si="359"/>
        <v>-33.794797079082684</v>
      </c>
      <c r="BI422">
        <f t="shared" si="360"/>
        <v>-33.794797079082684</v>
      </c>
      <c r="BJ422">
        <f t="shared" si="349"/>
        <v>0</v>
      </c>
      <c r="BK422">
        <f t="shared" si="361"/>
        <v>0</v>
      </c>
      <c r="BM422">
        <f t="shared" si="362"/>
        <v>-68.598984795541583</v>
      </c>
      <c r="BN422">
        <f t="shared" si="350"/>
        <v>-141.80740568528057</v>
      </c>
      <c r="BQ422" s="56">
        <f t="shared" si="363"/>
        <v>25.285574711683402</v>
      </c>
    </row>
    <row r="423" spans="1:69" x14ac:dyDescent="0.25">
      <c r="A423">
        <f t="shared" si="319"/>
        <v>1045000</v>
      </c>
      <c r="B423">
        <f t="shared" si="351"/>
        <v>1045</v>
      </c>
      <c r="C423">
        <f t="shared" si="320"/>
        <v>1.2731081776332256</v>
      </c>
      <c r="D423">
        <f t="shared" si="321"/>
        <v>0.66732627883948348</v>
      </c>
      <c r="F423">
        <f t="shared" si="322"/>
        <v>1.9307394612010288E-5</v>
      </c>
      <c r="G423">
        <f t="shared" si="323"/>
        <v>1.5828478706570387E-3</v>
      </c>
      <c r="H423">
        <f t="shared" si="324"/>
        <v>-3.140009802129343</v>
      </c>
      <c r="J423">
        <f t="shared" si="325"/>
        <v>15</v>
      </c>
      <c r="M423">
        <f t="shared" si="326"/>
        <v>1.5082331265915214E-3</v>
      </c>
      <c r="N423">
        <f t="shared" si="327"/>
        <v>-1.5707963250000001</v>
      </c>
      <c r="O423">
        <f t="shared" si="328"/>
        <v>334.60121773743646</v>
      </c>
      <c r="P423">
        <f t="shared" si="329"/>
        <v>1.5678076900666091</v>
      </c>
      <c r="Q423">
        <f t="shared" si="330"/>
        <v>188.6089511471923</v>
      </c>
      <c r="R423">
        <f t="shared" si="331"/>
        <v>1.5654943266558052</v>
      </c>
      <c r="S423">
        <f t="shared" si="332"/>
        <v>8.794853121563645E-2</v>
      </c>
      <c r="T423">
        <f t="shared" si="333"/>
        <v>-1.4827340196137528</v>
      </c>
      <c r="U423">
        <f t="shared" si="334"/>
        <v>0.85884095990781617</v>
      </c>
      <c r="V423">
        <f t="shared" si="335"/>
        <v>-0.53779364380606387</v>
      </c>
      <c r="X423">
        <f t="shared" si="352"/>
        <v>-51.532402562828011</v>
      </c>
      <c r="Y423">
        <f t="shared" si="336"/>
        <v>-167.91705605044211</v>
      </c>
      <c r="Z423">
        <f t="shared" si="353"/>
        <v>12.082943949557887</v>
      </c>
      <c r="AC423">
        <v>1</v>
      </c>
      <c r="AD423">
        <f t="shared" si="337"/>
        <v>334.59972341796004</v>
      </c>
      <c r="AE423">
        <f t="shared" si="338"/>
        <v>-2.1969579064241625E-2</v>
      </c>
      <c r="AF423">
        <f t="shared" si="339"/>
        <v>3.6834859661984999E-2</v>
      </c>
      <c r="AG423">
        <f t="shared" si="315"/>
        <v>6688.3227347105294</v>
      </c>
      <c r="AH423">
        <f t="shared" si="316"/>
        <v>-4016.2942518298005</v>
      </c>
      <c r="AJ423">
        <f t="shared" si="340"/>
        <v>18000</v>
      </c>
      <c r="AK423">
        <f t="shared" si="341"/>
        <v>203872.084225425</v>
      </c>
      <c r="AL423">
        <v>1</v>
      </c>
      <c r="AM423">
        <f t="shared" si="342"/>
        <v>188.60630014091251</v>
      </c>
      <c r="AN423">
        <f t="shared" si="317"/>
        <v>1081.4155584975608</v>
      </c>
      <c r="AO423">
        <f t="shared" si="318"/>
        <v>-89.703177618468416</v>
      </c>
      <c r="AQ423">
        <f t="shared" si="343"/>
        <v>2.2893243539927307E-3</v>
      </c>
      <c r="AR423">
        <f t="shared" si="344"/>
        <v>-4.7846878998448066</v>
      </c>
      <c r="AT423">
        <f t="shared" si="365"/>
        <v>-19201.402768822361</v>
      </c>
      <c r="AU423">
        <f t="shared" si="366"/>
        <v>-32010.731459269911</v>
      </c>
      <c r="AV423">
        <f t="shared" si="354"/>
        <v>-2.1111001384662389</v>
      </c>
      <c r="AW423">
        <f t="shared" si="355"/>
        <v>9395.2416156816398</v>
      </c>
      <c r="AX423">
        <f t="shared" si="356"/>
        <v>-10756.547173981289</v>
      </c>
      <c r="AY423">
        <f t="shared" si="364"/>
        <v>-0.85284828000597013</v>
      </c>
      <c r="BA423">
        <f t="shared" si="345"/>
        <v>2.6136512670127425</v>
      </c>
      <c r="BB423">
        <f t="shared" si="357"/>
        <v>8.3449528055518698</v>
      </c>
      <c r="BC423">
        <f t="shared" si="358"/>
        <v>-1.2582518584602687</v>
      </c>
      <c r="BD423">
        <f t="shared" si="346"/>
        <v>-252.09252113664331</v>
      </c>
      <c r="BF423">
        <f t="shared" si="347"/>
        <v>-60.321442398680816</v>
      </c>
      <c r="BG423">
        <f t="shared" si="348"/>
        <v>-213.76685125457718</v>
      </c>
      <c r="BH423">
        <f t="shared" si="359"/>
        <v>-33.766851254577176</v>
      </c>
      <c r="BI423">
        <f t="shared" si="360"/>
        <v>-33.766851254577176</v>
      </c>
      <c r="BJ423">
        <f t="shared" si="349"/>
        <v>0</v>
      </c>
      <c r="BK423">
        <f t="shared" si="361"/>
        <v>0</v>
      </c>
      <c r="BM423">
        <f t="shared" si="362"/>
        <v>-68.666395204232686</v>
      </c>
      <c r="BN423">
        <f t="shared" si="350"/>
        <v>-141.67433011793386</v>
      </c>
      <c r="BQ423" s="56">
        <f t="shared" si="363"/>
        <v>25.246913605837008</v>
      </c>
    </row>
    <row r="424" spans="1:69" x14ac:dyDescent="0.25">
      <c r="A424">
        <f t="shared" si="319"/>
        <v>1050000</v>
      </c>
      <c r="B424">
        <f t="shared" si="351"/>
        <v>1050</v>
      </c>
      <c r="C424">
        <f t="shared" si="320"/>
        <v>1.2754447680924583</v>
      </c>
      <c r="D424">
        <f t="shared" si="321"/>
        <v>0.66964797051375835</v>
      </c>
      <c r="F424">
        <f t="shared" si="322"/>
        <v>1.9123949171570483E-5</v>
      </c>
      <c r="G424">
        <f t="shared" si="323"/>
        <v>1.5753102216659539E-3</v>
      </c>
      <c r="H424">
        <f t="shared" si="324"/>
        <v>-3.1400173397783342</v>
      </c>
      <c r="J424">
        <f t="shared" si="325"/>
        <v>15</v>
      </c>
      <c r="M424">
        <f t="shared" si="326"/>
        <v>1.5010510640839428E-3</v>
      </c>
      <c r="N424">
        <f t="shared" si="327"/>
        <v>-1.5707963250000001</v>
      </c>
      <c r="O424">
        <f t="shared" si="328"/>
        <v>336.20216623610099</v>
      </c>
      <c r="P424">
        <f t="shared" si="329"/>
        <v>1.5678219215859377</v>
      </c>
      <c r="Q424">
        <f t="shared" si="330"/>
        <v>189.51136101224154</v>
      </c>
      <c r="R424">
        <f t="shared" si="331"/>
        <v>1.5655195738057315</v>
      </c>
      <c r="S424">
        <f t="shared" si="332"/>
        <v>8.7532945175554683E-2</v>
      </c>
      <c r="T424">
        <f t="shared" si="333"/>
        <v>-1.483151214634375</v>
      </c>
      <c r="U424">
        <f t="shared" si="334"/>
        <v>0.85776217152972389</v>
      </c>
      <c r="V424">
        <f t="shared" si="335"/>
        <v>-0.53989595202507956</v>
      </c>
      <c r="X424">
        <f t="shared" si="352"/>
        <v>-51.609996966488708</v>
      </c>
      <c r="Y424">
        <f t="shared" si="336"/>
        <v>-167.92655973263274</v>
      </c>
      <c r="Z424">
        <f t="shared" si="353"/>
        <v>12.073440267367261</v>
      </c>
      <c r="AC424">
        <v>1</v>
      </c>
      <c r="AD424">
        <f t="shared" si="337"/>
        <v>336.20067903240005</v>
      </c>
      <c r="AE424">
        <f t="shared" si="338"/>
        <v>-2.2180317225637139E-2</v>
      </c>
      <c r="AF424">
        <f t="shared" si="339"/>
        <v>3.701110300965E-2</v>
      </c>
      <c r="AG424">
        <f t="shared" ref="AG424:AG487" si="367">AC424*AE424/(AE424^2+AF424^2)+AD424*AF424/(AE424^2+AF424^2)</f>
        <v>6671.5309103345053</v>
      </c>
      <c r="AH424">
        <f t="shared" ref="AH424:AH487" si="368">AD424*AE424/(AE424^2+AF424^2)-AC424*AF424/(AE424^2+AF424^2)</f>
        <v>-4025.1886557668918</v>
      </c>
      <c r="AJ424">
        <f t="shared" si="340"/>
        <v>18000</v>
      </c>
      <c r="AK424">
        <f t="shared" si="341"/>
        <v>204847.54874325002</v>
      </c>
      <c r="AL424">
        <v>1</v>
      </c>
      <c r="AM424">
        <f t="shared" si="342"/>
        <v>189.508722629625</v>
      </c>
      <c r="AN424">
        <f t="shared" ref="AN424:AN487" si="369">AJ424*AL424/(AL424^2+AM424^2)+AK424*AM424/(AL424^2+AM424^2)</f>
        <v>1081.411039782331</v>
      </c>
      <c r="AO424">
        <f t="shared" ref="AO424:AO487" si="370">AK424*AL424/(AL424^2+AM424^2)-AJ424*AM424/(AL424^2+AM424^2)</f>
        <v>-89.276043474174429</v>
      </c>
      <c r="AQ424">
        <f t="shared" si="343"/>
        <v>2.2675731819561946E-3</v>
      </c>
      <c r="AR424">
        <f t="shared" si="344"/>
        <v>-4.7619036821080085</v>
      </c>
      <c r="AT424">
        <f t="shared" si="365"/>
        <v>-19152.432496500878</v>
      </c>
      <c r="AU424">
        <f t="shared" si="366"/>
        <v>-31778.315017067405</v>
      </c>
      <c r="AV424">
        <f t="shared" si="354"/>
        <v>-2.1131904935887378</v>
      </c>
      <c r="AW424">
        <f t="shared" si="355"/>
        <v>9377.3432172165467</v>
      </c>
      <c r="AX424">
        <f t="shared" si="356"/>
        <v>-10741.916846728378</v>
      </c>
      <c r="AY424">
        <f t="shared" si="364"/>
        <v>-0.85311869471439661</v>
      </c>
      <c r="BA424">
        <f t="shared" si="345"/>
        <v>2.6020905373070971</v>
      </c>
      <c r="BB424">
        <f t="shared" si="357"/>
        <v>8.3064480671771594</v>
      </c>
      <c r="BC424">
        <f t="shared" si="358"/>
        <v>-1.2600717988743413</v>
      </c>
      <c r="BD424">
        <f t="shared" si="346"/>
        <v>-252.19679604145415</v>
      </c>
      <c r="BF424">
        <f t="shared" si="347"/>
        <v>-60.426942003950181</v>
      </c>
      <c r="BG424">
        <f t="shared" si="348"/>
        <v>-213.73853490044453</v>
      </c>
      <c r="BH424">
        <f t="shared" si="359"/>
        <v>-33.738534900444535</v>
      </c>
      <c r="BI424">
        <f t="shared" si="360"/>
        <v>-33.738534900444535</v>
      </c>
      <c r="BJ424">
        <f t="shared" si="349"/>
        <v>0</v>
      </c>
      <c r="BK424">
        <f t="shared" si="361"/>
        <v>0</v>
      </c>
      <c r="BM424">
        <f t="shared" si="362"/>
        <v>-68.733390071127346</v>
      </c>
      <c r="BN424">
        <f t="shared" si="350"/>
        <v>-141.54173885899041</v>
      </c>
      <c r="BQ424" s="56">
        <f t="shared" si="363"/>
        <v>25.208408867462296</v>
      </c>
    </row>
    <row r="425" spans="1:69" x14ac:dyDescent="0.25">
      <c r="A425">
        <f t="shared" si="319"/>
        <v>1055000</v>
      </c>
      <c r="B425">
        <f t="shared" si="351"/>
        <v>1055</v>
      </c>
      <c r="C425">
        <f t="shared" si="320"/>
        <v>1.2777882083556991</v>
      </c>
      <c r="D425">
        <f t="shared" si="321"/>
        <v>0.67196115873831574</v>
      </c>
      <c r="F425">
        <f t="shared" si="322"/>
        <v>1.8943105836578323E-5</v>
      </c>
      <c r="G425">
        <f t="shared" si="323"/>
        <v>1.5678440235118924E-3</v>
      </c>
      <c r="H425">
        <f t="shared" si="324"/>
        <v>-3.1400248059764881</v>
      </c>
      <c r="J425">
        <f t="shared" si="325"/>
        <v>15</v>
      </c>
      <c r="M425">
        <f t="shared" si="326"/>
        <v>1.4939370779982371E-3</v>
      </c>
      <c r="N425">
        <f t="shared" si="327"/>
        <v>-1.5707963250000001</v>
      </c>
      <c r="O425">
        <f t="shared" si="328"/>
        <v>337.80311480221314</v>
      </c>
      <c r="P425">
        <f t="shared" si="329"/>
        <v>1.5678360182105362</v>
      </c>
      <c r="Q425">
        <f t="shared" si="330"/>
        <v>190.4137709969439</v>
      </c>
      <c r="R425">
        <f t="shared" si="331"/>
        <v>1.5655445816528115</v>
      </c>
      <c r="S425">
        <f t="shared" si="332"/>
        <v>8.7121253277711808E-2</v>
      </c>
      <c r="T425">
        <f t="shared" si="333"/>
        <v>-1.4835644853568726</v>
      </c>
      <c r="U425">
        <f t="shared" si="334"/>
        <v>0.85668231784845672</v>
      </c>
      <c r="V425">
        <f t="shared" si="335"/>
        <v>-0.54199297621851217</v>
      </c>
      <c r="X425">
        <f t="shared" si="352"/>
        <v>-51.687209038118993</v>
      </c>
      <c r="Y425">
        <f t="shared" si="336"/>
        <v>-167.93604037462899</v>
      </c>
      <c r="Z425">
        <f t="shared" si="353"/>
        <v>12.063959625371012</v>
      </c>
      <c r="AC425">
        <v>1</v>
      </c>
      <c r="AD425">
        <f t="shared" si="337"/>
        <v>337.80163464684</v>
      </c>
      <c r="AE425">
        <f t="shared" si="338"/>
        <v>-2.2392061297110907E-2</v>
      </c>
      <c r="AF425">
        <f t="shared" si="339"/>
        <v>3.7187346357314993E-2</v>
      </c>
      <c r="AG425">
        <f t="shared" si="367"/>
        <v>6654.7436407416335</v>
      </c>
      <c r="AH425">
        <f t="shared" si="368"/>
        <v>-4033.9911882563524</v>
      </c>
      <c r="AJ425">
        <f t="shared" si="340"/>
        <v>18000</v>
      </c>
      <c r="AK425">
        <f t="shared" si="341"/>
        <v>205823.01326107502</v>
      </c>
      <c r="AL425">
        <v>1</v>
      </c>
      <c r="AM425">
        <f t="shared" si="342"/>
        <v>190.41114511833752</v>
      </c>
      <c r="AN425">
        <f t="shared" si="369"/>
        <v>1081.4065851595094</v>
      </c>
      <c r="AO425">
        <f t="shared" si="370"/>
        <v>-88.852957658155205</v>
      </c>
      <c r="AQ425">
        <f t="shared" si="343"/>
        <v>2.2461305347744806E-3</v>
      </c>
      <c r="AR425">
        <f t="shared" si="344"/>
        <v>-4.7393354283741544</v>
      </c>
      <c r="AT425">
        <f t="shared" si="365"/>
        <v>-19103.489933359921</v>
      </c>
      <c r="AU425">
        <f t="shared" si="366"/>
        <v>-31548.123174099383</v>
      </c>
      <c r="AV425">
        <f t="shared" si="354"/>
        <v>-2.1152756779839637</v>
      </c>
      <c r="AW425">
        <f t="shared" si="355"/>
        <v>9359.3934065124722</v>
      </c>
      <c r="AX425">
        <f t="shared" si="356"/>
        <v>-10727.415641160491</v>
      </c>
      <c r="AY425">
        <f t="shared" si="364"/>
        <v>-0.85339865924893687</v>
      </c>
      <c r="BA425">
        <f t="shared" si="345"/>
        <v>2.5906272445873517</v>
      </c>
      <c r="BB425">
        <f t="shared" si="357"/>
        <v>8.2680985702930734</v>
      </c>
      <c r="BC425">
        <f t="shared" si="358"/>
        <v>-1.2618770187350268</v>
      </c>
      <c r="BD425">
        <f t="shared" si="346"/>
        <v>-252.3002275206828</v>
      </c>
      <c r="BF425">
        <f t="shared" si="347"/>
        <v>-60.531875012996458</v>
      </c>
      <c r="BG425">
        <f t="shared" si="348"/>
        <v>-213.70985823867898</v>
      </c>
      <c r="BH425">
        <f t="shared" si="359"/>
        <v>-33.709858238678976</v>
      </c>
      <c r="BI425">
        <f t="shared" si="360"/>
        <v>-33.709858238678976</v>
      </c>
      <c r="BJ425">
        <f t="shared" si="349"/>
        <v>0</v>
      </c>
      <c r="BK425">
        <f t="shared" si="361"/>
        <v>0</v>
      </c>
      <c r="BM425">
        <f t="shared" si="362"/>
        <v>-68.799973583289528</v>
      </c>
      <c r="BN425">
        <f t="shared" si="350"/>
        <v>-141.40963071799618</v>
      </c>
      <c r="BQ425" s="56">
        <f t="shared" si="363"/>
        <v>25.170059370578208</v>
      </c>
    </row>
    <row r="426" spans="1:69" x14ac:dyDescent="0.25">
      <c r="A426">
        <f t="shared" si="319"/>
        <v>1060000</v>
      </c>
      <c r="B426">
        <f t="shared" si="351"/>
        <v>1060</v>
      </c>
      <c r="C426">
        <f t="shared" si="320"/>
        <v>1.2801384608048927</v>
      </c>
      <c r="D426">
        <f t="shared" si="321"/>
        <v>0.67426586552566647</v>
      </c>
      <c r="F426">
        <f t="shared" si="322"/>
        <v>1.8764815625233302E-5</v>
      </c>
      <c r="G426">
        <f t="shared" si="323"/>
        <v>1.5604482650245278E-3</v>
      </c>
      <c r="H426">
        <f t="shared" si="324"/>
        <v>-3.1400322017349755</v>
      </c>
      <c r="J426">
        <f t="shared" si="325"/>
        <v>15</v>
      </c>
      <c r="M426">
        <f t="shared" si="326"/>
        <v>1.4868902049888113E-3</v>
      </c>
      <c r="N426">
        <f t="shared" si="327"/>
        <v>-1.5707963250000001</v>
      </c>
      <c r="O426">
        <f t="shared" si="328"/>
        <v>339.40406343481851</v>
      </c>
      <c r="P426">
        <f t="shared" si="329"/>
        <v>1.5678499818492704</v>
      </c>
      <c r="Q426">
        <f t="shared" si="330"/>
        <v>191.31618109960615</v>
      </c>
      <c r="R426">
        <f t="shared" si="331"/>
        <v>1.5655693535832822</v>
      </c>
      <c r="S426">
        <f t="shared" si="332"/>
        <v>8.6713401252564631E-2</v>
      </c>
      <c r="T426">
        <f t="shared" si="333"/>
        <v>-1.4839738867530552</v>
      </c>
      <c r="U426">
        <f t="shared" si="334"/>
        <v>0.85560143132041544</v>
      </c>
      <c r="V426">
        <f t="shared" si="335"/>
        <v>-0.54408471790909985</v>
      </c>
      <c r="X426">
        <f t="shared" si="352"/>
        <v>-51.764042569799322</v>
      </c>
      <c r="Y426">
        <f t="shared" si="336"/>
        <v>-167.94549970665489</v>
      </c>
      <c r="Z426">
        <f t="shared" si="353"/>
        <v>12.054500293345114</v>
      </c>
      <c r="AC426">
        <v>1</v>
      </c>
      <c r="AD426">
        <f t="shared" si="337"/>
        <v>339.40259026128001</v>
      </c>
      <c r="AE426">
        <f t="shared" si="338"/>
        <v>-2.2604811278662939E-2</v>
      </c>
      <c r="AF426">
        <f t="shared" si="339"/>
        <v>3.7363589704980001E-2</v>
      </c>
      <c r="AG426">
        <f t="shared" si="367"/>
        <v>6637.9614921275743</v>
      </c>
      <c r="AH426">
        <f t="shared" si="368"/>
        <v>-4042.7022134985864</v>
      </c>
      <c r="AJ426">
        <f t="shared" si="340"/>
        <v>18000</v>
      </c>
      <c r="AK426">
        <f t="shared" si="341"/>
        <v>206798.47777890001</v>
      </c>
      <c r="AL426">
        <v>1</v>
      </c>
      <c r="AM426">
        <f t="shared" si="342"/>
        <v>191.31356760705</v>
      </c>
      <c r="AN426">
        <f t="shared" si="369"/>
        <v>1081.4021934227164</v>
      </c>
      <c r="AO426">
        <f t="shared" si="370"/>
        <v>-88.433862889052222</v>
      </c>
      <c r="AQ426">
        <f t="shared" si="343"/>
        <v>2.2249906049771704E-3</v>
      </c>
      <c r="AR426">
        <f t="shared" si="344"/>
        <v>-4.7169800825516015</v>
      </c>
      <c r="AT426">
        <f t="shared" si="365"/>
        <v>-19054.576418803917</v>
      </c>
      <c r="AU426">
        <f t="shared" si="366"/>
        <v>-31320.127121554033</v>
      </c>
      <c r="AV426">
        <f t="shared" si="354"/>
        <v>-2.1173556915713991</v>
      </c>
      <c r="AW426">
        <f t="shared" si="355"/>
        <v>9341.3940031797993</v>
      </c>
      <c r="AX426">
        <f t="shared" si="356"/>
        <v>-10713.040500949184</v>
      </c>
      <c r="AY426">
        <f t="shared" si="364"/>
        <v>-0.85368797782096273</v>
      </c>
      <c r="BA426">
        <f t="shared" si="345"/>
        <v>2.5792602192735674</v>
      </c>
      <c r="BB426">
        <f t="shared" si="357"/>
        <v>8.2299031986608338</v>
      </c>
      <c r="BC426">
        <f t="shared" si="358"/>
        <v>-1.2636677137504364</v>
      </c>
      <c r="BD426">
        <f t="shared" si="346"/>
        <v>-252.40282678757814</v>
      </c>
      <c r="BF426">
        <f t="shared" si="347"/>
        <v>-60.636246671955476</v>
      </c>
      <c r="BG426">
        <f t="shared" si="348"/>
        <v>-213.68083127924115</v>
      </c>
      <c r="BH426">
        <f t="shared" si="359"/>
        <v>-33.680831279241147</v>
      </c>
      <c r="BI426">
        <f t="shared" si="360"/>
        <v>-33.680831279241147</v>
      </c>
      <c r="BJ426">
        <f t="shared" si="349"/>
        <v>0</v>
      </c>
      <c r="BK426">
        <f t="shared" si="361"/>
        <v>0</v>
      </c>
      <c r="BM426">
        <f t="shared" si="362"/>
        <v>-68.866149870616312</v>
      </c>
      <c r="BN426">
        <f t="shared" si="350"/>
        <v>-141.27800449166304</v>
      </c>
      <c r="BQ426" s="56">
        <f t="shared" si="363"/>
        <v>25.13186399894597</v>
      </c>
    </row>
    <row r="427" spans="1:69" x14ac:dyDescent="0.25">
      <c r="A427">
        <f t="shared" si="319"/>
        <v>1065000</v>
      </c>
      <c r="B427">
        <f t="shared" si="351"/>
        <v>1065</v>
      </c>
      <c r="C427">
        <f t="shared" si="320"/>
        <v>1.2824954879887815</v>
      </c>
      <c r="D427">
        <f t="shared" si="321"/>
        <v>0.67656211308760472</v>
      </c>
      <c r="F427">
        <f t="shared" si="322"/>
        <v>1.8589030702877375E-5</v>
      </c>
      <c r="G427">
        <f t="shared" si="323"/>
        <v>1.5531219540243634E-3</v>
      </c>
      <c r="H427">
        <f t="shared" si="324"/>
        <v>-3.1400395280459756</v>
      </c>
      <c r="J427">
        <f t="shared" si="325"/>
        <v>15</v>
      </c>
      <c r="M427">
        <f t="shared" si="326"/>
        <v>1.4799094998010705E-3</v>
      </c>
      <c r="N427">
        <f t="shared" si="327"/>
        <v>-1.5707963250000001</v>
      </c>
      <c r="O427">
        <f t="shared" si="328"/>
        <v>341.00501213298065</v>
      </c>
      <c r="P427">
        <f t="shared" si="329"/>
        <v>1.5678638143751584</v>
      </c>
      <c r="Q427">
        <f t="shared" si="330"/>
        <v>192.21859131856698</v>
      </c>
      <c r="R427">
        <f t="shared" si="331"/>
        <v>1.5655938929197919</v>
      </c>
      <c r="S427">
        <f t="shared" si="332"/>
        <v>8.630933583044377E-2</v>
      </c>
      <c r="T427">
        <f t="shared" si="333"/>
        <v>-1.4843794727753503</v>
      </c>
      <c r="U427">
        <f t="shared" si="334"/>
        <v>0.85451954417205989</v>
      </c>
      <c r="V427">
        <f t="shared" si="335"/>
        <v>-0.54617117879682142</v>
      </c>
      <c r="X427">
        <f t="shared" si="352"/>
        <v>-51.840501300457838</v>
      </c>
      <c r="Y427">
        <f t="shared" si="336"/>
        <v>-167.95493940387419</v>
      </c>
      <c r="Z427">
        <f t="shared" si="353"/>
        <v>12.045060596125808</v>
      </c>
      <c r="AC427">
        <v>1</v>
      </c>
      <c r="AD427">
        <f t="shared" si="337"/>
        <v>341.00354587572002</v>
      </c>
      <c r="AE427">
        <f t="shared" si="338"/>
        <v>-2.2818567170293225E-2</v>
      </c>
      <c r="AF427">
        <f t="shared" si="339"/>
        <v>3.7539833052645001E-2</v>
      </c>
      <c r="AG427">
        <f t="shared" si="367"/>
        <v>6621.1850246390613</v>
      </c>
      <c r="AH427">
        <f t="shared" si="368"/>
        <v>-4051.322098805932</v>
      </c>
      <c r="AJ427">
        <f t="shared" si="340"/>
        <v>18000</v>
      </c>
      <c r="AK427">
        <f t="shared" si="341"/>
        <v>207773.942296725</v>
      </c>
      <c r="AL427">
        <v>1</v>
      </c>
      <c r="AM427">
        <f t="shared" si="342"/>
        <v>192.21599009576252</v>
      </c>
      <c r="AN427">
        <f t="shared" si="369"/>
        <v>1081.3978633938241</v>
      </c>
      <c r="AO427">
        <f t="shared" si="370"/>
        <v>-88.018702961066253</v>
      </c>
      <c r="AQ427">
        <f t="shared" si="343"/>
        <v>2.2041477210986088E-3</v>
      </c>
      <c r="AR427">
        <f t="shared" si="344"/>
        <v>-4.6948346459400367</v>
      </c>
      <c r="AT427">
        <f t="shared" si="365"/>
        <v>-19005.693281453565</v>
      </c>
      <c r="AU427">
        <f t="shared" si="366"/>
        <v>-31094.298563226319</v>
      </c>
      <c r="AV427">
        <f t="shared" si="354"/>
        <v>-2.1194305344778748</v>
      </c>
      <c r="AW427">
        <f t="shared" si="355"/>
        <v>9323.3467936397883</v>
      </c>
      <c r="AX427">
        <f t="shared" si="356"/>
        <v>-10698.788440310065</v>
      </c>
      <c r="AY427">
        <f t="shared" si="364"/>
        <v>-0.85398645825154662</v>
      </c>
      <c r="BA427">
        <f t="shared" si="345"/>
        <v>2.5679883092975073</v>
      </c>
      <c r="BB427">
        <f t="shared" si="357"/>
        <v>8.1918608457311812</v>
      </c>
      <c r="BC427">
        <f t="shared" si="358"/>
        <v>-1.2654440762263282</v>
      </c>
      <c r="BD427">
        <f t="shared" si="346"/>
        <v>-252.50460486044841</v>
      </c>
      <c r="BF427">
        <f t="shared" si="347"/>
        <v>-60.740062161125714</v>
      </c>
      <c r="BG427">
        <f t="shared" si="348"/>
        <v>-213.65146382464502</v>
      </c>
      <c r="BH427">
        <f t="shared" si="359"/>
        <v>-33.65146382464502</v>
      </c>
      <c r="BI427">
        <f t="shared" si="360"/>
        <v>-33.65146382464502</v>
      </c>
      <c r="BJ427">
        <f t="shared" si="349"/>
        <v>0</v>
      </c>
      <c r="BK427">
        <f t="shared" si="361"/>
        <v>0</v>
      </c>
      <c r="BM427">
        <f t="shared" si="362"/>
        <v>-68.931923006856891</v>
      </c>
      <c r="BN427">
        <f t="shared" si="350"/>
        <v>-141.14685896419661</v>
      </c>
      <c r="BQ427" s="56">
        <f t="shared" si="363"/>
        <v>25.09382164601632</v>
      </c>
    </row>
    <row r="428" spans="1:69" x14ac:dyDescent="0.25">
      <c r="A428">
        <f t="shared" ref="A428:A433" si="371">A427+5000</f>
        <v>1070000</v>
      </c>
      <c r="B428">
        <f t="shared" si="351"/>
        <v>1070</v>
      </c>
      <c r="C428">
        <f t="shared" si="320"/>
        <v>1.2848592526233586</v>
      </c>
      <c r="D428">
        <f t="shared" si="321"/>
        <v>0.67884992383000109</v>
      </c>
      <c r="F428">
        <f t="shared" si="322"/>
        <v>1.8415704349906131E-5</v>
      </c>
      <c r="G428">
        <f t="shared" si="323"/>
        <v>1.5458641168789721E-3</v>
      </c>
      <c r="H428">
        <f t="shared" si="324"/>
        <v>-3.1400467858831211</v>
      </c>
      <c r="J428">
        <f t="shared" si="325"/>
        <v>15</v>
      </c>
      <c r="M428">
        <f t="shared" si="326"/>
        <v>1.472994034848729E-3</v>
      </c>
      <c r="N428">
        <f t="shared" si="327"/>
        <v>-1.5707963250000001</v>
      </c>
      <c r="O428">
        <f t="shared" si="328"/>
        <v>342.60596089578047</v>
      </c>
      <c r="P428">
        <f t="shared" si="329"/>
        <v>1.5678775176262101</v>
      </c>
      <c r="Q428">
        <f t="shared" si="330"/>
        <v>193.12100165219607</v>
      </c>
      <c r="R428">
        <f t="shared" si="331"/>
        <v>1.5656182029228862</v>
      </c>
      <c r="S428">
        <f t="shared" si="332"/>
        <v>8.5909004718721774E-2</v>
      </c>
      <c r="T428">
        <f t="shared" si="333"/>
        <v>-1.4847812963802631</v>
      </c>
      <c r="U428">
        <f t="shared" si="334"/>
        <v>0.85343668839944686</v>
      </c>
      <c r="V428">
        <f t="shared" si="335"/>
        <v>-0.54825236075699513</v>
      </c>
      <c r="X428">
        <f t="shared" si="352"/>
        <v>-51.916588916819848</v>
      </c>
      <c r="Y428">
        <f t="shared" si="336"/>
        <v>-167.96436108781663</v>
      </c>
      <c r="Z428">
        <f t="shared" si="353"/>
        <v>12.035638912183373</v>
      </c>
      <c r="AC428">
        <v>1</v>
      </c>
      <c r="AD428">
        <f t="shared" si="337"/>
        <v>342.60450149016003</v>
      </c>
      <c r="AE428">
        <f t="shared" si="338"/>
        <v>-2.303332897200178E-2</v>
      </c>
      <c r="AF428">
        <f t="shared" si="339"/>
        <v>3.7716076400310002E-2</v>
      </c>
      <c r="AG428">
        <f t="shared" si="367"/>
        <v>6604.4147923833198</v>
      </c>
      <c r="AH428">
        <f t="shared" si="368"/>
        <v>-4059.85121451449</v>
      </c>
      <c r="AJ428">
        <f t="shared" si="340"/>
        <v>18000</v>
      </c>
      <c r="AK428">
        <f t="shared" si="341"/>
        <v>208749.40681455002</v>
      </c>
      <c r="AL428">
        <v>1</v>
      </c>
      <c r="AM428">
        <f t="shared" si="342"/>
        <v>193.11841258447501</v>
      </c>
      <c r="AN428">
        <f t="shared" si="369"/>
        <v>1081.3935939221647</v>
      </c>
      <c r="AO428">
        <f t="shared" si="370"/>
        <v>-87.607422718831629</v>
      </c>
      <c r="AQ428">
        <f t="shared" si="343"/>
        <v>2.1835963438736256E-3</v>
      </c>
      <c r="AR428">
        <f t="shared" si="344"/>
        <v>-4.6728961758895586</v>
      </c>
      <c r="AT428">
        <f t="shared" si="365"/>
        <v>-18956.841838991269</v>
      </c>
      <c r="AU428">
        <f t="shared" si="366"/>
        <v>-30870.609703585134</v>
      </c>
      <c r="AV428">
        <f t="shared" si="354"/>
        <v>-2.1215002070349644</v>
      </c>
      <c r="AW428">
        <f t="shared" si="355"/>
        <v>9305.2535318440841</v>
      </c>
      <c r="AX428">
        <f t="shared" si="356"/>
        <v>-10684.656542330342</v>
      </c>
      <c r="AY428">
        <f t="shared" si="364"/>
        <v>-0.85429391189638737</v>
      </c>
      <c r="BA428">
        <f t="shared" si="345"/>
        <v>2.5568103798047934</v>
      </c>
      <c r="BB428">
        <f t="shared" si="357"/>
        <v>8.1539704145896703</v>
      </c>
      <c r="BC428">
        <f t="shared" si="358"/>
        <v>-1.267206295138577</v>
      </c>
      <c r="BD428">
        <f t="shared" si="346"/>
        <v>-252.60557256681381</v>
      </c>
      <c r="BF428">
        <f t="shared" si="347"/>
        <v>-60.843326596018841</v>
      </c>
      <c r="BG428">
        <f t="shared" si="348"/>
        <v>-213.62176547443394</v>
      </c>
      <c r="BH428">
        <f t="shared" si="359"/>
        <v>-33.621765474433943</v>
      </c>
      <c r="BI428">
        <f t="shared" si="360"/>
        <v>-33.621765474433943</v>
      </c>
      <c r="BJ428">
        <f t="shared" si="349"/>
        <v>0</v>
      </c>
      <c r="BK428">
        <f t="shared" si="361"/>
        <v>0</v>
      </c>
      <c r="BM428">
        <f t="shared" si="362"/>
        <v>-68.997297010608506</v>
      </c>
      <c r="BN428">
        <f t="shared" si="350"/>
        <v>-141.01619290762014</v>
      </c>
      <c r="BQ428" s="56">
        <f t="shared" si="363"/>
        <v>25.055931214874807</v>
      </c>
    </row>
    <row r="429" spans="1:69" x14ac:dyDescent="0.25">
      <c r="A429">
        <f t="shared" si="371"/>
        <v>1075000</v>
      </c>
      <c r="B429">
        <f t="shared" si="351"/>
        <v>1075</v>
      </c>
      <c r="C429">
        <f t="shared" si="320"/>
        <v>1.2872297175922947</v>
      </c>
      <c r="D429">
        <f t="shared" si="321"/>
        <v>0.68112932034765683</v>
      </c>
      <c r="F429">
        <f t="shared" si="322"/>
        <v>1.8244790930722389E-5</v>
      </c>
      <c r="G429">
        <f t="shared" si="323"/>
        <v>1.5386737980716254E-3</v>
      </c>
      <c r="H429">
        <f t="shared" si="324"/>
        <v>-3.1400539762019286</v>
      </c>
      <c r="J429">
        <f t="shared" si="325"/>
        <v>15</v>
      </c>
      <c r="M429">
        <f t="shared" si="326"/>
        <v>1.4661428998029209E-3</v>
      </c>
      <c r="N429">
        <f t="shared" si="327"/>
        <v>-1.5707963250000001</v>
      </c>
      <c r="O429">
        <f t="shared" si="328"/>
        <v>344.20690972231608</v>
      </c>
      <c r="P429">
        <f t="shared" si="329"/>
        <v>1.56789109340624</v>
      </c>
      <c r="Q429">
        <f t="shared" si="330"/>
        <v>194.02341209889343</v>
      </c>
      <c r="R429">
        <f t="shared" si="331"/>
        <v>1.5656422867924522</v>
      </c>
      <c r="S429">
        <f t="shared" si="332"/>
        <v>8.5512356579601351E-2</v>
      </c>
      <c r="T429">
        <f t="shared" si="333"/>
        <v>-1.4851794095511941</v>
      </c>
      <c r="U429">
        <f t="shared" si="334"/>
        <v>0.85235289576780793</v>
      </c>
      <c r="V429">
        <f t="shared" si="335"/>
        <v>-0.55032826583837868</v>
      </c>
      <c r="X429">
        <f t="shared" si="352"/>
        <v>-51.992309054335983</v>
      </c>
      <c r="Y429">
        <f t="shared" si="336"/>
        <v>-167.97376632776607</v>
      </c>
      <c r="Z429">
        <f t="shared" si="353"/>
        <v>12.026233672233928</v>
      </c>
      <c r="AC429">
        <v>1</v>
      </c>
      <c r="AD429">
        <f t="shared" si="337"/>
        <v>344.20545710459999</v>
      </c>
      <c r="AE429">
        <f t="shared" si="338"/>
        <v>-2.3249096683788589E-2</v>
      </c>
      <c r="AF429">
        <f t="shared" si="339"/>
        <v>3.7892319747975002E-2</v>
      </c>
      <c r="AG429">
        <f t="shared" si="367"/>
        <v>6587.6513434384442</v>
      </c>
      <c r="AH429">
        <f t="shared" si="368"/>
        <v>-4068.2899338969191</v>
      </c>
      <c r="AJ429">
        <f t="shared" si="340"/>
        <v>18000</v>
      </c>
      <c r="AK429">
        <f t="shared" si="341"/>
        <v>209724.87133237501</v>
      </c>
      <c r="AL429">
        <v>1</v>
      </c>
      <c r="AM429">
        <f t="shared" si="342"/>
        <v>194.0208350731875</v>
      </c>
      <c r="AN429">
        <f t="shared" si="369"/>
        <v>1081.3893838837662</v>
      </c>
      <c r="AO429">
        <f t="shared" si="370"/>
        <v>-87.199968032991336</v>
      </c>
      <c r="AQ429">
        <f t="shared" si="343"/>
        <v>2.1633310625568279E-3</v>
      </c>
      <c r="AR429">
        <f t="shared" si="344"/>
        <v>-4.6511617844971802</v>
      </c>
      <c r="AT429">
        <f t="shared" si="365"/>
        <v>-18908.023398015353</v>
      </c>
      <c r="AU429">
        <f t="shared" si="366"/>
        <v>-30649.033236177886</v>
      </c>
      <c r="AV429">
        <f t="shared" si="354"/>
        <v>-2.1235647097764021</v>
      </c>
      <c r="AW429">
        <f t="shared" si="355"/>
        <v>9287.1159399725202</v>
      </c>
      <c r="AX429">
        <f t="shared" si="356"/>
        <v>-10670.64195734122</v>
      </c>
      <c r="AY429">
        <f t="shared" si="364"/>
        <v>-0.85461015357257386</v>
      </c>
      <c r="BA429">
        <f t="shared" si="345"/>
        <v>2.5457253128621882</v>
      </c>
      <c r="BB429">
        <f t="shared" si="357"/>
        <v>8.1162308179000995</v>
      </c>
      <c r="BC429">
        <f t="shared" si="358"/>
        <v>-1.2689545562038282</v>
      </c>
      <c r="BD429">
        <f t="shared" si="346"/>
        <v>-252.70574054745418</v>
      </c>
      <c r="BF429">
        <f t="shared" si="347"/>
        <v>-60.946045028389605</v>
      </c>
      <c r="BG429">
        <f t="shared" si="348"/>
        <v>-213.59174562954811</v>
      </c>
      <c r="BH429">
        <f t="shared" si="359"/>
        <v>-33.591745629548114</v>
      </c>
      <c r="BI429">
        <f t="shared" si="360"/>
        <v>-33.591745629548114</v>
      </c>
      <c r="BJ429">
        <f t="shared" si="349"/>
        <v>0</v>
      </c>
      <c r="BK429">
        <f t="shared" si="361"/>
        <v>0</v>
      </c>
      <c r="BM429">
        <f t="shared" si="362"/>
        <v>-69.062275846289694</v>
      </c>
      <c r="BN429">
        <f t="shared" si="350"/>
        <v>-140.88600508209393</v>
      </c>
      <c r="BQ429" s="56">
        <f t="shared" si="363"/>
        <v>25.018191618185238</v>
      </c>
    </row>
    <row r="430" spans="1:69" x14ac:dyDescent="0.25">
      <c r="A430">
        <f t="shared" si="371"/>
        <v>1080000</v>
      </c>
      <c r="B430">
        <f t="shared" si="351"/>
        <v>1080</v>
      </c>
      <c r="C430">
        <f t="shared" si="320"/>
        <v>1.2896068459473344</v>
      </c>
      <c r="D430">
        <f t="shared" si="321"/>
        <v>0.68340032541921991</v>
      </c>
      <c r="F430">
        <f t="shared" si="322"/>
        <v>1.8076245863693585E-5</v>
      </c>
      <c r="G430">
        <f t="shared" si="323"/>
        <v>1.5315500597819027E-3</v>
      </c>
      <c r="H430">
        <f t="shared" si="324"/>
        <v>-3.1400610999402181</v>
      </c>
      <c r="J430">
        <f t="shared" si="325"/>
        <v>15</v>
      </c>
      <c r="M430">
        <f t="shared" si="326"/>
        <v>1.4593552011927223E-3</v>
      </c>
      <c r="N430">
        <f t="shared" si="327"/>
        <v>-1.5707963250000001</v>
      </c>
      <c r="O430">
        <f t="shared" si="328"/>
        <v>345.80785861170227</v>
      </c>
      <c r="P430">
        <f t="shared" si="329"/>
        <v>1.5679045434856591</v>
      </c>
      <c r="Q430">
        <f t="shared" si="330"/>
        <v>194.92582265708876</v>
      </c>
      <c r="R430">
        <f t="shared" si="331"/>
        <v>1.5656661476691223</v>
      </c>
      <c r="S430">
        <f t="shared" si="332"/>
        <v>8.5119341008504559E-2</v>
      </c>
      <c r="T430">
        <f t="shared" si="333"/>
        <v>-1.4855738633206332</v>
      </c>
      <c r="U430">
        <f t="shared" si="334"/>
        <v>0.8512681978111668</v>
      </c>
      <c r="V430">
        <f t="shared" si="335"/>
        <v>-0.55239889626127359</v>
      </c>
      <c r="X430">
        <f t="shared" si="352"/>
        <v>-52.06766529809012</v>
      </c>
      <c r="Y430">
        <f t="shared" si="336"/>
        <v>-167.98315664211344</v>
      </c>
      <c r="Z430">
        <f t="shared" si="353"/>
        <v>12.016843357886557</v>
      </c>
      <c r="AC430">
        <v>1</v>
      </c>
      <c r="AD430">
        <f t="shared" si="337"/>
        <v>345.80641271904</v>
      </c>
      <c r="AE430">
        <f t="shared" si="338"/>
        <v>-2.3465870305653658E-2</v>
      </c>
      <c r="AF430">
        <f t="shared" si="339"/>
        <v>3.8068563095640003E-2</v>
      </c>
      <c r="AG430">
        <f t="shared" si="367"/>
        <v>6570.8952198646666</v>
      </c>
      <c r="AH430">
        <f t="shared" si="368"/>
        <v>-4076.6386330761716</v>
      </c>
      <c r="AJ430">
        <f t="shared" si="340"/>
        <v>18000</v>
      </c>
      <c r="AK430">
        <f t="shared" si="341"/>
        <v>210700.3358502</v>
      </c>
      <c r="AL430">
        <v>1</v>
      </c>
      <c r="AM430">
        <f t="shared" si="342"/>
        <v>194.92325756190002</v>
      </c>
      <c r="AN430">
        <f t="shared" si="369"/>
        <v>1081.3852321806119</v>
      </c>
      <c r="AO430">
        <f t="shared" si="370"/>
        <v>-86.796285776450731</v>
      </c>
      <c r="AQ430">
        <f t="shared" si="343"/>
        <v>2.1433465913608986E-3</v>
      </c>
      <c r="AR430">
        <f t="shared" si="344"/>
        <v>-4.6296286373395414</v>
      </c>
      <c r="AT430">
        <f t="shared" si="365"/>
        <v>-18859.23925390248</v>
      </c>
      <c r="AU430">
        <f t="shared" si="366"/>
        <v>-30429.542332361376</v>
      </c>
      <c r="AV430">
        <f t="shared" si="354"/>
        <v>-2.1256240434355211</v>
      </c>
      <c r="AW430">
        <f t="shared" si="355"/>
        <v>9268.9357091099591</v>
      </c>
      <c r="AX430">
        <f t="shared" si="356"/>
        <v>-10656.741901333706</v>
      </c>
      <c r="AY430">
        <f t="shared" si="364"/>
        <v>-0.85493500148713486</v>
      </c>
      <c r="BA430">
        <f t="shared" si="345"/>
        <v>2.5347320071699659</v>
      </c>
      <c r="BB430">
        <f t="shared" si="357"/>
        <v>8.0786409778462875</v>
      </c>
      <c r="BC430">
        <f t="shared" si="358"/>
        <v>-1.2706890419483863</v>
      </c>
      <c r="BD430">
        <f t="shared" si="346"/>
        <v>-252.80511926035655</v>
      </c>
      <c r="BF430">
        <f t="shared" si="347"/>
        <v>-61.048222447245379</v>
      </c>
      <c r="BG430">
        <f t="shared" si="348"/>
        <v>-213.56141349658722</v>
      </c>
      <c r="BH430">
        <f t="shared" si="359"/>
        <v>-33.561413496587221</v>
      </c>
      <c r="BI430">
        <f t="shared" si="360"/>
        <v>-33.561413496587221</v>
      </c>
      <c r="BJ430">
        <f t="shared" si="349"/>
        <v>0</v>
      </c>
      <c r="BK430">
        <f t="shared" si="361"/>
        <v>0</v>
      </c>
      <c r="BM430">
        <f t="shared" si="362"/>
        <v>-69.12686342509167</v>
      </c>
      <c r="BN430">
        <f t="shared" si="350"/>
        <v>-140.75629423623067</v>
      </c>
      <c r="BQ430" s="56">
        <f t="shared" si="363"/>
        <v>24.980601778131426</v>
      </c>
    </row>
    <row r="431" spans="1:69" x14ac:dyDescent="0.25">
      <c r="A431">
        <f t="shared" si="371"/>
        <v>1085000</v>
      </c>
      <c r="B431">
        <f t="shared" si="351"/>
        <v>1085</v>
      </c>
      <c r="C431">
        <f t="shared" si="320"/>
        <v>1.2919906009086659</v>
      </c>
      <c r="D431">
        <f t="shared" si="321"/>
        <v>0.68566296200216259</v>
      </c>
      <c r="F431">
        <f t="shared" si="322"/>
        <v>1.7910025592076099E-5</v>
      </c>
      <c r="G431">
        <f t="shared" si="323"/>
        <v>1.5244919814778981E-3</v>
      </c>
      <c r="H431">
        <f t="shared" si="324"/>
        <v>-3.1400681580185221</v>
      </c>
      <c r="J431">
        <f t="shared" si="325"/>
        <v>15</v>
      </c>
      <c r="M431">
        <f t="shared" si="326"/>
        <v>1.4526300620167189E-3</v>
      </c>
      <c r="N431">
        <f t="shared" si="327"/>
        <v>-1.5707963250000001</v>
      </c>
      <c r="O431">
        <f t="shared" si="328"/>
        <v>347.40880756307007</v>
      </c>
      <c r="P431">
        <f t="shared" si="329"/>
        <v>1.5679178696022444</v>
      </c>
      <c r="Q431">
        <f t="shared" si="330"/>
        <v>195.82823332524055</v>
      </c>
      <c r="R431">
        <f t="shared" si="331"/>
        <v>1.5656897886356396</v>
      </c>
      <c r="S431">
        <f t="shared" si="332"/>
        <v>8.4729908513043947E-2</v>
      </c>
      <c r="T431">
        <f t="shared" si="333"/>
        <v>-1.4859647077917515</v>
      </c>
      <c r="U431">
        <f t="shared" si="334"/>
        <v>0.85018262583199711</v>
      </c>
      <c r="V431">
        <f t="shared" si="335"/>
        <v>-0.55446425441563374</v>
      </c>
      <c r="X431">
        <f t="shared" si="352"/>
        <v>-52.14266118368721</v>
      </c>
      <c r="Y431">
        <f t="shared" si="336"/>
        <v>-167.9925334996741</v>
      </c>
      <c r="Z431">
        <f t="shared" si="353"/>
        <v>12.007466500325904</v>
      </c>
      <c r="AC431">
        <v>1</v>
      </c>
      <c r="AD431">
        <f t="shared" si="337"/>
        <v>347.40736833348006</v>
      </c>
      <c r="AE431">
        <f t="shared" si="338"/>
        <v>-2.3683649837596989E-2</v>
      </c>
      <c r="AF431">
        <f t="shared" si="339"/>
        <v>3.8244806443305003E-2</v>
      </c>
      <c r="AG431">
        <f t="shared" si="367"/>
        <v>6554.1469577165271</v>
      </c>
      <c r="AH431">
        <f t="shared" si="368"/>
        <v>-4084.8976909401558</v>
      </c>
      <c r="AJ431">
        <f t="shared" si="340"/>
        <v>18000</v>
      </c>
      <c r="AK431">
        <f t="shared" si="341"/>
        <v>211675.80036802503</v>
      </c>
      <c r="AL431">
        <v>1</v>
      </c>
      <c r="AM431">
        <f t="shared" si="342"/>
        <v>195.8256800506125</v>
      </c>
      <c r="AN431">
        <f t="shared" si="369"/>
        <v>1081.381137739927</v>
      </c>
      <c r="AO431">
        <f t="shared" si="370"/>
        <v>-86.39632380128765</v>
      </c>
      <c r="AQ431">
        <f t="shared" si="343"/>
        <v>2.1236377660095213E-3</v>
      </c>
      <c r="AR431">
        <f t="shared" si="344"/>
        <v>-4.6082939522406612</v>
      </c>
      <c r="AT431">
        <f t="shared" si="365"/>
        <v>-18810.490690677976</v>
      </c>
      <c r="AU431">
        <f t="shared" si="366"/>
        <v>-30212.110630348368</v>
      </c>
      <c r="AV431">
        <f t="shared" si="354"/>
        <v>-2.127678208942716</v>
      </c>
      <c r="AW431">
        <f t="shared" si="355"/>
        <v>9250.7144999029933</v>
      </c>
      <c r="AX431">
        <f t="shared" si="356"/>
        <v>-10642.953654416455</v>
      </c>
      <c r="AY431">
        <f t="shared" si="364"/>
        <v>-0.8552682771673239</v>
      </c>
      <c r="BA431">
        <f t="shared" si="345"/>
        <v>2.5238293777792684</v>
      </c>
      <c r="BB431">
        <f t="shared" si="357"/>
        <v>8.041199826072253</v>
      </c>
      <c r="BC431">
        <f t="shared" si="358"/>
        <v>-1.2724099317753921</v>
      </c>
      <c r="BD431">
        <f t="shared" si="346"/>
        <v>-252.90371898456362</v>
      </c>
      <c r="BF431">
        <f t="shared" si="347"/>
        <v>-61.14986377983611</v>
      </c>
      <c r="BG431">
        <f t="shared" si="348"/>
        <v>-213.5307780919704</v>
      </c>
      <c r="BH431">
        <f t="shared" si="359"/>
        <v>-33.530778091970404</v>
      </c>
      <c r="BI431">
        <f t="shared" si="360"/>
        <v>-33.530778091970404</v>
      </c>
      <c r="BJ431">
        <f t="shared" si="349"/>
        <v>0</v>
      </c>
      <c r="BK431">
        <f t="shared" si="361"/>
        <v>0</v>
      </c>
      <c r="BM431">
        <f t="shared" si="362"/>
        <v>-69.191063605908354</v>
      </c>
      <c r="BN431">
        <f t="shared" si="350"/>
        <v>-140.62705910740678</v>
      </c>
      <c r="BQ431" s="56">
        <f t="shared" si="363"/>
        <v>24.94316062635739</v>
      </c>
    </row>
    <row r="432" spans="1:69" x14ac:dyDescent="0.25">
      <c r="A432">
        <f t="shared" si="371"/>
        <v>1090000</v>
      </c>
      <c r="B432">
        <f t="shared" si="351"/>
        <v>1090</v>
      </c>
      <c r="C432">
        <f t="shared" si="320"/>
        <v>1.2943809458652618</v>
      </c>
      <c r="D432">
        <f t="shared" si="321"/>
        <v>0.68791725322781971</v>
      </c>
      <c r="F432">
        <f t="shared" si="322"/>
        <v>1.7746087555871088E-5</v>
      </c>
      <c r="G432">
        <f t="shared" si="323"/>
        <v>1.5174986595196571E-3</v>
      </c>
      <c r="H432">
        <f t="shared" si="324"/>
        <v>-3.1400751513404805</v>
      </c>
      <c r="J432">
        <f t="shared" si="325"/>
        <v>15</v>
      </c>
      <c r="M432">
        <f t="shared" si="326"/>
        <v>1.445966621365266E-3</v>
      </c>
      <c r="N432">
        <f t="shared" si="327"/>
        <v>-1.5707963250000001</v>
      </c>
      <c r="O432">
        <f t="shared" si="328"/>
        <v>349.00975657556666</v>
      </c>
      <c r="P432">
        <f t="shared" si="329"/>
        <v>1.5679310734618876</v>
      </c>
      <c r="Q432">
        <f t="shared" si="330"/>
        <v>196.73064410183579</v>
      </c>
      <c r="R432">
        <f t="shared" si="331"/>
        <v>1.5657132127181859</v>
      </c>
      <c r="S432">
        <f t="shared" si="332"/>
        <v>8.4344010492557506E-2</v>
      </c>
      <c r="T432">
        <f t="shared" si="333"/>
        <v>-1.4863519921594068</v>
      </c>
      <c r="U432">
        <f t="shared" si="334"/>
        <v>0.84909621090091847</v>
      </c>
      <c r="V432">
        <f t="shared" si="335"/>
        <v>-0.55652434285917651</v>
      </c>
      <c r="X432">
        <f t="shared" si="352"/>
        <v>-52.217300198121812</v>
      </c>
      <c r="Y432">
        <f t="shared" si="336"/>
        <v>-168.00189832097129</v>
      </c>
      <c r="Z432">
        <f t="shared" si="353"/>
        <v>11.998101679028707</v>
      </c>
      <c r="AC432">
        <v>1</v>
      </c>
      <c r="AD432">
        <f t="shared" si="337"/>
        <v>349.00832394792002</v>
      </c>
      <c r="AE432">
        <f t="shared" si="338"/>
        <v>-2.3902435279618581E-2</v>
      </c>
      <c r="AF432">
        <f t="shared" si="339"/>
        <v>3.8421049790969997E-2</v>
      </c>
      <c r="AG432">
        <f t="shared" si="367"/>
        <v>6537.4070870559117</v>
      </c>
      <c r="AH432">
        <f t="shared" si="368"/>
        <v>-4093.06748905737</v>
      </c>
      <c r="AJ432">
        <f t="shared" si="340"/>
        <v>18000</v>
      </c>
      <c r="AK432">
        <f t="shared" si="341"/>
        <v>212651.26488585002</v>
      </c>
      <c r="AL432">
        <v>1</v>
      </c>
      <c r="AM432">
        <f t="shared" si="342"/>
        <v>196.72810253932502</v>
      </c>
      <c r="AN432">
        <f t="shared" si="369"/>
        <v>1081.3770995134828</v>
      </c>
      <c r="AO432">
        <f t="shared" si="370"/>
        <v>-86.000030916297618</v>
      </c>
      <c r="AQ432">
        <f t="shared" si="343"/>
        <v>2.1041995404007365E-3</v>
      </c>
      <c r="AR432">
        <f t="shared" si="344"/>
        <v>-4.5871549980736051</v>
      </c>
      <c r="AT432">
        <f t="shared" si="365"/>
        <v>-18761.778980894102</v>
      </c>
      <c r="AU432">
        <f t="shared" si="366"/>
        <v>-29996.712224559637</v>
      </c>
      <c r="AV432">
        <f t="shared" si="354"/>
        <v>-2.1297272074229259</v>
      </c>
      <c r="AW432">
        <f t="shared" si="355"/>
        <v>9232.4539431972717</v>
      </c>
      <c r="AX432">
        <f t="shared" si="356"/>
        <v>-10629.274559314308</v>
      </c>
      <c r="AY432">
        <f t="shared" si="364"/>
        <v>-0.85560980539258791</v>
      </c>
      <c r="BA432">
        <f t="shared" si="345"/>
        <v>2.5130163558144201</v>
      </c>
      <c r="BB432">
        <f t="shared" si="357"/>
        <v>8.0039063036209903</v>
      </c>
      <c r="BC432">
        <f t="shared" si="358"/>
        <v>-1.2741174020303379</v>
      </c>
      <c r="BD432">
        <f t="shared" si="346"/>
        <v>-253.00154982392795</v>
      </c>
      <c r="BF432">
        <f t="shared" si="347"/>
        <v>-61.250973892624778</v>
      </c>
      <c r="BG432">
        <f t="shared" si="348"/>
        <v>-213.49984824599704</v>
      </c>
      <c r="BH432">
        <f t="shared" si="359"/>
        <v>-33.499848245997043</v>
      </c>
      <c r="BI432">
        <f t="shared" si="360"/>
        <v>-33.499848245997043</v>
      </c>
      <c r="BJ432">
        <f t="shared" si="349"/>
        <v>0</v>
      </c>
      <c r="BK432">
        <f t="shared" si="361"/>
        <v>0</v>
      </c>
      <c r="BM432">
        <f t="shared" si="362"/>
        <v>-69.254880196245765</v>
      </c>
      <c r="BN432">
        <f t="shared" si="350"/>
        <v>-140.4982984220691</v>
      </c>
      <c r="BQ432" s="56">
        <f t="shared" si="363"/>
        <v>24.905867103906125</v>
      </c>
    </row>
    <row r="433" spans="1:69" x14ac:dyDescent="0.25">
      <c r="A433">
        <f t="shared" si="371"/>
        <v>1095000</v>
      </c>
      <c r="B433">
        <f t="shared" si="351"/>
        <v>1095</v>
      </c>
      <c r="C433">
        <f t="shared" si="320"/>
        <v>1.2967778443751934</v>
      </c>
      <c r="D433">
        <f t="shared" si="321"/>
        <v>0.69016322239648897</v>
      </c>
      <c r="F433">
        <f t="shared" si="322"/>
        <v>1.7584390164577902E-5</v>
      </c>
      <c r="G433">
        <f t="shared" si="323"/>
        <v>1.5105692067734738E-3</v>
      </c>
      <c r="H433">
        <f t="shared" si="324"/>
        <v>-3.1400820807932268</v>
      </c>
      <c r="J433">
        <f t="shared" si="325"/>
        <v>15</v>
      </c>
      <c r="M433">
        <f t="shared" si="326"/>
        <v>1.4393640340530959E-3</v>
      </c>
      <c r="N433">
        <f t="shared" si="327"/>
        <v>-1.5707963250000001</v>
      </c>
      <c r="O433">
        <f t="shared" si="328"/>
        <v>350.61070564835455</v>
      </c>
      <c r="P433">
        <f t="shared" si="329"/>
        <v>1.5679441567393235</v>
      </c>
      <c r="Q433">
        <f t="shared" si="330"/>
        <v>197.63305498538892</v>
      </c>
      <c r="R433">
        <f t="shared" si="331"/>
        <v>1.5657364228876718</v>
      </c>
      <c r="S433">
        <f t="shared" si="332"/>
        <v>8.3961599218190255E-2</v>
      </c>
      <c r="T433">
        <f t="shared" si="333"/>
        <v>-1.4867357647305868</v>
      </c>
      <c r="U433">
        <f t="shared" si="334"/>
        <v>0.84800898385642975</v>
      </c>
      <c r="V433">
        <f t="shared" si="335"/>
        <v>-0.5585791643154997</v>
      </c>
      <c r="X433">
        <f t="shared" si="352"/>
        <v>-52.291585780627699</v>
      </c>
      <c r="Y433">
        <f t="shared" si="336"/>
        <v>-168.01125247948653</v>
      </c>
      <c r="Z433">
        <f t="shared" si="353"/>
        <v>11.988747520513471</v>
      </c>
      <c r="AC433">
        <v>1</v>
      </c>
      <c r="AD433">
        <f t="shared" si="337"/>
        <v>350.60927956236003</v>
      </c>
      <c r="AE433">
        <f t="shared" si="338"/>
        <v>-2.4122226631718424E-2</v>
      </c>
      <c r="AF433">
        <f t="shared" si="339"/>
        <v>3.8597293138634997E-2</v>
      </c>
      <c r="AG433">
        <f t="shared" si="367"/>
        <v>6520.6761319659581</v>
      </c>
      <c r="AH433">
        <f t="shared" si="368"/>
        <v>-4101.1484115934563</v>
      </c>
      <c r="AJ433">
        <f t="shared" si="340"/>
        <v>18000</v>
      </c>
      <c r="AK433">
        <f t="shared" si="341"/>
        <v>213626.72940367501</v>
      </c>
      <c r="AL433">
        <v>1</v>
      </c>
      <c r="AM433">
        <f t="shared" si="342"/>
        <v>197.63052502803751</v>
      </c>
      <c r="AN433">
        <f t="shared" si="369"/>
        <v>1081.3731164769267</v>
      </c>
      <c r="AO433">
        <f t="shared" si="370"/>
        <v>-85.6073568651546</v>
      </c>
      <c r="AQ433">
        <f t="shared" si="343"/>
        <v>2.0850269833767054E-3</v>
      </c>
      <c r="AR433">
        <f t="shared" si="344"/>
        <v>-4.5662090935949848</v>
      </c>
      <c r="AT433">
        <f t="shared" si="365"/>
        <v>-18713.105385515657</v>
      </c>
      <c r="AU433">
        <f t="shared" si="366"/>
        <v>-29783.321655271735</v>
      </c>
      <c r="AV433">
        <f t="shared" si="354"/>
        <v>-2.1317710401931387</v>
      </c>
      <c r="AW433">
        <f t="shared" si="355"/>
        <v>9214.1556406561594</v>
      </c>
      <c r="AX433">
        <f t="shared" si="356"/>
        <v>-10615.702019906326</v>
      </c>
      <c r="AY433">
        <f t="shared" si="364"/>
        <v>-0.85595941412817644</v>
      </c>
      <c r="BA433">
        <f t="shared" si="345"/>
        <v>2.502291888200098</v>
      </c>
      <c r="BB433">
        <f t="shared" si="357"/>
        <v>7.9667593608719143</v>
      </c>
      <c r="BC433">
        <f t="shared" si="358"/>
        <v>-1.2758116260649621</v>
      </c>
      <c r="BD433">
        <f t="shared" si="346"/>
        <v>-253.09862171077245</v>
      </c>
      <c r="BF433">
        <f t="shared" si="347"/>
        <v>-61.35155759223916</v>
      </c>
      <c r="BG433">
        <f t="shared" si="348"/>
        <v>-213.46863260681042</v>
      </c>
      <c r="BH433">
        <f t="shared" si="359"/>
        <v>-33.468632606810417</v>
      </c>
      <c r="BI433">
        <f t="shared" si="360"/>
        <v>-33.468632606810417</v>
      </c>
      <c r="BJ433">
        <f t="shared" si="349"/>
        <v>0</v>
      </c>
      <c r="BK433">
        <f t="shared" si="361"/>
        <v>0</v>
      </c>
      <c r="BM433">
        <f t="shared" si="362"/>
        <v>-69.318316953111065</v>
      </c>
      <c r="BN433">
        <f t="shared" si="350"/>
        <v>-140.37001089603797</v>
      </c>
      <c r="BQ433" s="56">
        <f t="shared" si="363"/>
        <v>24.86872016115705</v>
      </c>
    </row>
    <row r="434" spans="1:69" x14ac:dyDescent="0.25">
      <c r="A434">
        <f>A433+5000</f>
        <v>1100000</v>
      </c>
      <c r="B434">
        <f t="shared" si="351"/>
        <v>1100</v>
      </c>
      <c r="C434">
        <f t="shared" si="320"/>
        <v>1.2991812601659198</v>
      </c>
      <c r="D434">
        <f t="shared" si="321"/>
        <v>0.69240089297259233</v>
      </c>
      <c r="F434">
        <f t="shared" si="322"/>
        <v>1.7424892770812472E-5</v>
      </c>
      <c r="G434">
        <f t="shared" si="323"/>
        <v>1.5037027522367111E-3</v>
      </c>
      <c r="H434">
        <f t="shared" si="324"/>
        <v>-3.1400889472477633</v>
      </c>
      <c r="J434">
        <f t="shared" si="325"/>
        <v>15</v>
      </c>
      <c r="M434">
        <f t="shared" si="326"/>
        <v>1.4328214702619456E-3</v>
      </c>
      <c r="N434">
        <f t="shared" si="327"/>
        <v>-1.5707963250000001</v>
      </c>
      <c r="O434">
        <f t="shared" si="328"/>
        <v>352.2116547806117</v>
      </c>
      <c r="P434">
        <f t="shared" si="329"/>
        <v>1.5679571210788366</v>
      </c>
      <c r="Q434">
        <f t="shared" si="330"/>
        <v>198.53546597444148</v>
      </c>
      <c r="R434">
        <f t="shared" si="331"/>
        <v>1.5657594220609947</v>
      </c>
      <c r="S434">
        <f t="shared" si="332"/>
        <v>8.3582627813504978E-2</v>
      </c>
      <c r="T434">
        <f t="shared" si="333"/>
        <v>-1.4871160729442996</v>
      </c>
      <c r="U434">
        <f t="shared" si="334"/>
        <v>0.84692097530468191</v>
      </c>
      <c r="V434">
        <f t="shared" si="335"/>
        <v>-0.56062872167220135</v>
      </c>
      <c r="X434">
        <f t="shared" si="352"/>
        <v>-52.365521323509142</v>
      </c>
      <c r="Y434">
        <f t="shared" si="336"/>
        <v>-168.020597302878</v>
      </c>
      <c r="Z434">
        <f t="shared" si="353"/>
        <v>11.979402697121998</v>
      </c>
      <c r="AC434">
        <v>1</v>
      </c>
      <c r="AD434">
        <f t="shared" si="337"/>
        <v>352.21023517679998</v>
      </c>
      <c r="AE434">
        <f t="shared" si="338"/>
        <v>-2.4343023893896538E-2</v>
      </c>
      <c r="AF434">
        <f t="shared" si="339"/>
        <v>3.8773536486299998E-2</v>
      </c>
      <c r="AG434">
        <f t="shared" si="367"/>
        <v>6503.9546105657755</v>
      </c>
      <c r="AH434">
        <f t="shared" si="368"/>
        <v>-4109.1408452287151</v>
      </c>
      <c r="AJ434">
        <f t="shared" si="340"/>
        <v>18000</v>
      </c>
      <c r="AK434">
        <f t="shared" si="341"/>
        <v>214602.1939215</v>
      </c>
      <c r="AL434">
        <v>1</v>
      </c>
      <c r="AM434">
        <f t="shared" si="342"/>
        <v>198.53294751675003</v>
      </c>
      <c r="AN434">
        <f t="shared" si="369"/>
        <v>1081.3691876291323</v>
      </c>
      <c r="AO434">
        <f t="shared" si="370"/>
        <v>-85.218252305166914</v>
      </c>
      <c r="AQ434">
        <f t="shared" si="343"/>
        <v>2.0661152755960172E-3</v>
      </c>
      <c r="AR434">
        <f t="shared" si="344"/>
        <v>-4.5454536063112387</v>
      </c>
      <c r="AT434">
        <f t="shared" si="365"/>
        <v>-18664.471153813003</v>
      </c>
      <c r="AU434">
        <f t="shared" si="366"/>
        <v>-29571.913898550716</v>
      </c>
      <c r="AV434">
        <f t="shared" si="354"/>
        <v>-2.1338097087599173</v>
      </c>
      <c r="AW434">
        <f t="shared" si="355"/>
        <v>9195.8211653614235</v>
      </c>
      <c r="AX434">
        <f t="shared" si="356"/>
        <v>-10602.233499802049</v>
      </c>
      <c r="AY434">
        <f t="shared" si="364"/>
        <v>-0.85631693446034252</v>
      </c>
      <c r="BA434">
        <f t="shared" si="345"/>
        <v>2.4916549373933092</v>
      </c>
      <c r="BB434">
        <f t="shared" si="357"/>
        <v>7.9297579574770811</v>
      </c>
      <c r="BC434">
        <f t="shared" si="358"/>
        <v>-1.2774927742995748</v>
      </c>
      <c r="BD434">
        <f t="shared" si="346"/>
        <v>-253.1949444094617</v>
      </c>
      <c r="BF434">
        <f t="shared" si="347"/>
        <v>-61.451619626405119</v>
      </c>
      <c r="BG434">
        <f t="shared" si="348"/>
        <v>-213.4371396442674</v>
      </c>
      <c r="BH434">
        <f t="shared" si="359"/>
        <v>-33.437139644267404</v>
      </c>
      <c r="BI434">
        <f t="shared" si="360"/>
        <v>-33.437139644267404</v>
      </c>
      <c r="BJ434">
        <f t="shared" si="349"/>
        <v>0</v>
      </c>
      <c r="BK434">
        <f t="shared" si="361"/>
        <v>0</v>
      </c>
      <c r="BM434">
        <f t="shared" si="362"/>
        <v>-69.381377583882198</v>
      </c>
      <c r="BN434">
        <f t="shared" si="350"/>
        <v>-140.24219523480573</v>
      </c>
      <c r="BQ434" s="56">
        <f t="shared" si="363"/>
        <v>24.831718757762218</v>
      </c>
    </row>
    <row r="435" spans="1:69" x14ac:dyDescent="0.25">
      <c r="A435">
        <f t="shared" ref="A435:A472" si="372">A434+5000</f>
        <v>1105000</v>
      </c>
      <c r="B435">
        <f t="shared" si="351"/>
        <v>1105</v>
      </c>
      <c r="C435">
        <f t="shared" si="320"/>
        <v>1.301591157134548</v>
      </c>
      <c r="D435">
        <f t="shared" si="321"/>
        <v>0.69463028857989828</v>
      </c>
      <c r="F435">
        <f t="shared" si="322"/>
        <v>1.7267555644759464E-5</v>
      </c>
      <c r="G435">
        <f t="shared" si="323"/>
        <v>1.4968984406728077E-3</v>
      </c>
      <c r="H435">
        <f t="shared" si="324"/>
        <v>-3.1400957515593273</v>
      </c>
      <c r="J435">
        <f t="shared" si="325"/>
        <v>15</v>
      </c>
      <c r="M435">
        <f t="shared" si="326"/>
        <v>1.4263381151928868E-3</v>
      </c>
      <c r="N435">
        <f t="shared" si="327"/>
        <v>-1.5707963250000001</v>
      </c>
      <c r="O435">
        <f t="shared" si="328"/>
        <v>353.81260397153073</v>
      </c>
      <c r="P435">
        <f t="shared" si="329"/>
        <v>1.5679699680949515</v>
      </c>
      <c r="Q435">
        <f t="shared" si="330"/>
        <v>199.4378770675614</v>
      </c>
      <c r="R435">
        <f t="shared" si="331"/>
        <v>1.5657822131022594</v>
      </c>
      <c r="S435">
        <f t="shared" si="332"/>
        <v>8.3207050235606525E-2</v>
      </c>
      <c r="T435">
        <f t="shared" si="333"/>
        <v>-1.4874929633909375</v>
      </c>
      <c r="U435">
        <f t="shared" si="334"/>
        <v>0.84583221561928623</v>
      </c>
      <c r="V435">
        <f t="shared" si="335"/>
        <v>-0.56267301797900593</v>
      </c>
      <c r="X435">
        <f t="shared" si="352"/>
        <v>-52.439110172954216</v>
      </c>
      <c r="Y435">
        <f t="shared" si="336"/>
        <v>-168.0299340741675</v>
      </c>
      <c r="Z435">
        <f t="shared" si="353"/>
        <v>11.9700659258325</v>
      </c>
      <c r="AC435">
        <v>1</v>
      </c>
      <c r="AD435">
        <f t="shared" si="337"/>
        <v>353.81119079124005</v>
      </c>
      <c r="AE435">
        <f t="shared" si="338"/>
        <v>-2.456482706615291E-2</v>
      </c>
      <c r="AF435">
        <f t="shared" si="339"/>
        <v>3.8949779833964998E-2</v>
      </c>
      <c r="AG435">
        <f t="shared" si="367"/>
        <v>6487.2430350260083</v>
      </c>
      <c r="AH435">
        <f t="shared" si="368"/>
        <v>-4117.0451790765555</v>
      </c>
      <c r="AJ435">
        <f t="shared" si="340"/>
        <v>18000</v>
      </c>
      <c r="AK435">
        <f t="shared" si="341"/>
        <v>215577.65843932502</v>
      </c>
      <c r="AL435">
        <v>1</v>
      </c>
      <c r="AM435">
        <f t="shared" si="342"/>
        <v>199.43537000546252</v>
      </c>
      <c r="AN435">
        <f t="shared" si="369"/>
        <v>1081.3653119915723</v>
      </c>
      <c r="AO435">
        <f t="shared" si="370"/>
        <v>-84.832668786610057</v>
      </c>
      <c r="AQ435">
        <f t="shared" si="343"/>
        <v>2.0474597065048409E-3</v>
      </c>
      <c r="AR435">
        <f t="shared" si="344"/>
        <v>-4.5248859513756985</v>
      </c>
      <c r="AT435">
        <f t="shared" si="365"/>
        <v>-18615.877523262032</v>
      </c>
      <c r="AU435">
        <f t="shared" si="366"/>
        <v>-29362.464356463053</v>
      </c>
      <c r="AV435">
        <f t="shared" si="354"/>
        <v>-2.1358432148169464</v>
      </c>
      <c r="AW435">
        <f t="shared" si="355"/>
        <v>9177.45206239664</v>
      </c>
      <c r="AX435">
        <f t="shared" si="356"/>
        <v>-10588.866520954809</v>
      </c>
      <c r="AY435">
        <f t="shared" si="364"/>
        <v>-0.85668220053309052</v>
      </c>
      <c r="BA435">
        <f t="shared" si="345"/>
        <v>2.4811044811200937</v>
      </c>
      <c r="BB435">
        <f t="shared" si="357"/>
        <v>7.8929010622963149</v>
      </c>
      <c r="BC435">
        <f t="shared" si="358"/>
        <v>-1.2791610142838559</v>
      </c>
      <c r="BD435">
        <f t="shared" si="346"/>
        <v>-253.29052751988519</v>
      </c>
      <c r="BF435">
        <f t="shared" si="347"/>
        <v>-61.551164684861973</v>
      </c>
      <c r="BG435">
        <f t="shared" si="348"/>
        <v>-213.40537765371687</v>
      </c>
      <c r="BH435">
        <f t="shared" si="359"/>
        <v>-33.405377653716869</v>
      </c>
      <c r="BI435">
        <f t="shared" si="360"/>
        <v>-33.405377653716869</v>
      </c>
      <c r="BJ435">
        <f t="shared" si="349"/>
        <v>0</v>
      </c>
      <c r="BK435">
        <f t="shared" si="361"/>
        <v>0</v>
      </c>
      <c r="BM435">
        <f t="shared" si="362"/>
        <v>-69.444065747158291</v>
      </c>
      <c r="BN435">
        <f t="shared" si="350"/>
        <v>-140.11485013383171</v>
      </c>
      <c r="BQ435" s="56">
        <f t="shared" si="363"/>
        <v>24.794861862581449</v>
      </c>
    </row>
    <row r="436" spans="1:69" x14ac:dyDescent="0.25">
      <c r="A436">
        <f t="shared" si="372"/>
        <v>1110000</v>
      </c>
      <c r="B436">
        <f t="shared" si="351"/>
        <v>1110</v>
      </c>
      <c r="C436">
        <f t="shared" si="320"/>
        <v>1.3040074993480697</v>
      </c>
      <c r="D436">
        <f t="shared" si="321"/>
        <v>0.69685143299680485</v>
      </c>
      <c r="F436">
        <f t="shared" si="322"/>
        <v>1.7112339949428211E-5</v>
      </c>
      <c r="G436">
        <f t="shared" si="323"/>
        <v>1.4901554322561503E-3</v>
      </c>
      <c r="H436">
        <f t="shared" si="324"/>
        <v>-3.1401024945677443</v>
      </c>
      <c r="J436">
        <f t="shared" si="325"/>
        <v>15</v>
      </c>
      <c r="M436">
        <f t="shared" si="326"/>
        <v>1.419913168728054E-3</v>
      </c>
      <c r="N436">
        <f t="shared" si="327"/>
        <v>-1.5707963250000001</v>
      </c>
      <c r="O436">
        <f t="shared" si="328"/>
        <v>355.41355322031905</v>
      </c>
      <c r="P436">
        <f t="shared" si="329"/>
        <v>1.5679826993731032</v>
      </c>
      <c r="Q436">
        <f t="shared" si="330"/>
        <v>200.34028826334239</v>
      </c>
      <c r="R436">
        <f t="shared" si="331"/>
        <v>1.5658047988239667</v>
      </c>
      <c r="S436">
        <f t="shared" si="332"/>
        <v>8.2834821256763447E-2</v>
      </c>
      <c r="T436">
        <f t="shared" si="333"/>
        <v>-1.4878664818311225</v>
      </c>
      <c r="U436">
        <f t="shared" si="334"/>
        <v>0.84474273494115992</v>
      </c>
      <c r="V436">
        <f t="shared" si="335"/>
        <v>-0.56471205644589439</v>
      </c>
      <c r="X436">
        <f t="shared" si="352"/>
        <v>-52.512355629830765</v>
      </c>
      <c r="Y436">
        <f t="shared" si="336"/>
        <v>-168.03926403289731</v>
      </c>
      <c r="Z436">
        <f t="shared" si="353"/>
        <v>11.960735967102693</v>
      </c>
      <c r="AC436">
        <v>1</v>
      </c>
      <c r="AD436">
        <f t="shared" si="337"/>
        <v>355.41214640568006</v>
      </c>
      <c r="AE436">
        <f t="shared" si="338"/>
        <v>-2.478763614848754E-2</v>
      </c>
      <c r="AF436">
        <f t="shared" si="339"/>
        <v>3.9126023181629999E-2</v>
      </c>
      <c r="AG436">
        <f t="shared" si="367"/>
        <v>6470.5419115851773</v>
      </c>
      <c r="AH436">
        <f t="shared" si="368"/>
        <v>-4124.8618046028805</v>
      </c>
      <c r="AJ436">
        <f t="shared" si="340"/>
        <v>18000</v>
      </c>
      <c r="AK436">
        <f t="shared" si="341"/>
        <v>216553.12295715002</v>
      </c>
      <c r="AL436">
        <v>1</v>
      </c>
      <c r="AM436">
        <f t="shared" si="342"/>
        <v>200.33779249417501</v>
      </c>
      <c r="AN436">
        <f t="shared" si="369"/>
        <v>1081.361488607705</v>
      </c>
      <c r="AO436">
        <f t="shared" si="370"/>
        <v>-84.450558732617651</v>
      </c>
      <c r="AQ436">
        <f t="shared" si="343"/>
        <v>2.0290556714033618E-3</v>
      </c>
      <c r="AR436">
        <f t="shared" si="344"/>
        <v>-4.5045035905154629</v>
      </c>
      <c r="AT436">
        <f t="shared" si="365"/>
        <v>-18567.325719451012</v>
      </c>
      <c r="AU436">
        <f t="shared" si="366"/>
        <v>-29154.948847554606</v>
      </c>
      <c r="AV436">
        <f t="shared" si="354"/>
        <v>-2.1378715602426004</v>
      </c>
      <c r="AW436">
        <f t="shared" si="355"/>
        <v>9159.0498494138719</v>
      </c>
      <c r="AX436">
        <f t="shared" si="356"/>
        <v>-10575.598662310957</v>
      </c>
      <c r="AY436">
        <f t="shared" si="364"/>
        <v>-0.85705504948643085</v>
      </c>
      <c r="BA436">
        <f t="shared" si="345"/>
        <v>2.4706395121169029</v>
      </c>
      <c r="BB436">
        <f t="shared" si="357"/>
        <v>7.8561876533313582</v>
      </c>
      <c r="BC436">
        <f t="shared" si="358"/>
        <v>-1.2808165107561695</v>
      </c>
      <c r="BD436">
        <f t="shared" si="346"/>
        <v>-253.38538048085593</v>
      </c>
      <c r="BF436">
        <f t="shared" si="347"/>
        <v>-61.650197400260176</v>
      </c>
      <c r="BG436">
        <f t="shared" si="348"/>
        <v>-213.3733547596884</v>
      </c>
      <c r="BH436">
        <f t="shared" si="359"/>
        <v>-33.373354759688397</v>
      </c>
      <c r="BI436">
        <f t="shared" si="360"/>
        <v>-33.373354759688397</v>
      </c>
      <c r="BJ436">
        <f t="shared" si="349"/>
        <v>0</v>
      </c>
      <c r="BK436">
        <f t="shared" si="361"/>
        <v>0</v>
      </c>
      <c r="BM436">
        <f t="shared" si="362"/>
        <v>-69.506385053591529</v>
      </c>
      <c r="BN436">
        <f t="shared" si="350"/>
        <v>-139.98797427883247</v>
      </c>
      <c r="BQ436" s="56">
        <f t="shared" si="363"/>
        <v>24.758148453616492</v>
      </c>
    </row>
    <row r="437" spans="1:69" x14ac:dyDescent="0.25">
      <c r="A437">
        <f t="shared" si="372"/>
        <v>1115000</v>
      </c>
      <c r="B437">
        <f t="shared" si="351"/>
        <v>1115</v>
      </c>
      <c r="C437">
        <f t="shared" si="320"/>
        <v>1.3064302510435721</v>
      </c>
      <c r="D437">
        <f t="shared" si="321"/>
        <v>0.69906435015168344</v>
      </c>
      <c r="F437">
        <f t="shared" si="322"/>
        <v>1.6959207716683661E-5</v>
      </c>
      <c r="G437">
        <f t="shared" si="323"/>
        <v>1.4834729022265038E-3</v>
      </c>
      <c r="H437">
        <f t="shared" si="324"/>
        <v>-3.1401091770977736</v>
      </c>
      <c r="J437">
        <f t="shared" si="325"/>
        <v>15</v>
      </c>
      <c r="M437">
        <f t="shared" si="326"/>
        <v>1.413545845101471E-3</v>
      </c>
      <c r="N437">
        <f t="shared" si="327"/>
        <v>-1.5707963250000001</v>
      </c>
      <c r="O437">
        <f t="shared" si="328"/>
        <v>357.01450252619799</v>
      </c>
      <c r="P437">
        <f t="shared" si="329"/>
        <v>1.5679953164702878</v>
      </c>
      <c r="Q437">
        <f t="shared" si="330"/>
        <v>201.24269956040339</v>
      </c>
      <c r="R437">
        <f t="shared" si="331"/>
        <v>1.5658271819881717</v>
      </c>
      <c r="S437">
        <f t="shared" si="332"/>
        <v>8.2465896446511949E-2</v>
      </c>
      <c r="T437">
        <f t="shared" si="333"/>
        <v>-1.4882366732140548</v>
      </c>
      <c r="U437">
        <f t="shared" si="334"/>
        <v>0.84365256317840709</v>
      </c>
      <c r="V437">
        <f t="shared" si="335"/>
        <v>-0.56674584044123988</v>
      </c>
      <c r="X437">
        <f t="shared" si="352"/>
        <v>-52.585260950465354</v>
      </c>
      <c r="Y437">
        <f t="shared" si="336"/>
        <v>-168.04858837625764</v>
      </c>
      <c r="Z437">
        <f t="shared" si="353"/>
        <v>11.951411623742359</v>
      </c>
      <c r="AC437">
        <v>1</v>
      </c>
      <c r="AD437">
        <f t="shared" si="337"/>
        <v>357.01310202012002</v>
      </c>
      <c r="AE437">
        <f t="shared" si="338"/>
        <v>-2.5011451140900434E-2</v>
      </c>
      <c r="AF437">
        <f t="shared" si="339"/>
        <v>3.9302266529294999E-2</v>
      </c>
      <c r="AG437">
        <f t="shared" si="367"/>
        <v>6453.8517405668144</v>
      </c>
      <c r="AH437">
        <f t="shared" si="368"/>
        <v>-4132.5911155464237</v>
      </c>
      <c r="AJ437">
        <f t="shared" si="340"/>
        <v>18000</v>
      </c>
      <c r="AK437">
        <f t="shared" si="341"/>
        <v>217528.58747497501</v>
      </c>
      <c r="AL437">
        <v>1</v>
      </c>
      <c r="AM437">
        <f t="shared" si="342"/>
        <v>201.24021498288749</v>
      </c>
      <c r="AN437">
        <f t="shared" si="369"/>
        <v>1081.3577165423887</v>
      </c>
      <c r="AO437">
        <f t="shared" si="370"/>
        <v>-84.071875419613775</v>
      </c>
      <c r="AQ437">
        <f t="shared" si="343"/>
        <v>2.0108986686041006E-3</v>
      </c>
      <c r="AR437">
        <f t="shared" si="344"/>
        <v>-4.4843040309871443</v>
      </c>
      <c r="AT437">
        <f t="shared" si="365"/>
        <v>-18518.816955994014</v>
      </c>
      <c r="AU437">
        <f t="shared" si="366"/>
        <v>-28949.343597589301</v>
      </c>
      <c r="AV437">
        <f t="shared" si="354"/>
        <v>-2.13989474709753</v>
      </c>
      <c r="AW437">
        <f t="shared" si="355"/>
        <v>9140.6160171843694</v>
      </c>
      <c r="AX437">
        <f t="shared" si="356"/>
        <v>-10562.427558493961</v>
      </c>
      <c r="AY437">
        <f t="shared" si="364"/>
        <v>-0.85743532139609657</v>
      </c>
      <c r="BA437">
        <f t="shared" si="345"/>
        <v>2.4602590378765483</v>
      </c>
      <c r="BB437">
        <f t="shared" si="357"/>
        <v>7.819616717659045</v>
      </c>
      <c r="BC437">
        <f t="shared" si="358"/>
        <v>-1.2824594257014335</v>
      </c>
      <c r="BD437">
        <f t="shared" si="346"/>
        <v>-253.47951257342609</v>
      </c>
      <c r="BF437">
        <f t="shared" si="347"/>
        <v>-61.748722349042026</v>
      </c>
      <c r="BG437">
        <f t="shared" si="348"/>
        <v>-213.34107891949458</v>
      </c>
      <c r="BH437">
        <f t="shared" si="359"/>
        <v>-33.341078919494578</v>
      </c>
      <c r="BI437">
        <f t="shared" si="360"/>
        <v>-33.341078919494578</v>
      </c>
      <c r="BJ437">
        <f t="shared" si="349"/>
        <v>0</v>
      </c>
      <c r="BK437">
        <f t="shared" si="361"/>
        <v>0</v>
      </c>
      <c r="BM437">
        <f t="shared" si="362"/>
        <v>-69.568339066701071</v>
      </c>
      <c r="BN437">
        <f t="shared" si="350"/>
        <v>-139.86156634606851</v>
      </c>
      <c r="BQ437" s="56">
        <f t="shared" si="363"/>
        <v>24.72157751794418</v>
      </c>
    </row>
    <row r="438" spans="1:69" x14ac:dyDescent="0.25">
      <c r="A438">
        <f t="shared" si="372"/>
        <v>1120000</v>
      </c>
      <c r="B438">
        <f t="shared" si="351"/>
        <v>1120</v>
      </c>
      <c r="C438">
        <f t="shared" si="320"/>
        <v>1.3088593766284236</v>
      </c>
      <c r="D438">
        <f t="shared" si="321"/>
        <v>0.70126906411828405</v>
      </c>
      <c r="F438">
        <f t="shared" si="322"/>
        <v>1.6808121824024676E-5</v>
      </c>
      <c r="G438">
        <f t="shared" si="323"/>
        <v>1.4768500405526962E-3</v>
      </c>
      <c r="H438">
        <f t="shared" si="324"/>
        <v>-3.1401157999594473</v>
      </c>
      <c r="J438">
        <f t="shared" si="325"/>
        <v>15</v>
      </c>
      <c r="M438">
        <f t="shared" si="326"/>
        <v>1.4072353725786964E-3</v>
      </c>
      <c r="N438">
        <f t="shared" si="327"/>
        <v>-1.5707963250000001</v>
      </c>
      <c r="O438">
        <f t="shared" si="328"/>
        <v>358.61545188840307</v>
      </c>
      <c r="P438">
        <f t="shared" si="329"/>
        <v>1.5680078209156987</v>
      </c>
      <c r="Q438">
        <f t="shared" si="330"/>
        <v>202.145110957388</v>
      </c>
      <c r="R438">
        <f t="shared" si="331"/>
        <v>1.5658493653076093</v>
      </c>
      <c r="S438">
        <f t="shared" si="332"/>
        <v>8.2100232154227626E-2</v>
      </c>
      <c r="T438">
        <f t="shared" si="333"/>
        <v>-1.488603581695378</v>
      </c>
      <c r="U438">
        <f t="shared" si="334"/>
        <v>0.8425617300062358</v>
      </c>
      <c r="V438">
        <f t="shared" si="335"/>
        <v>-0.56877437348994919</v>
      </c>
      <c r="X438">
        <f t="shared" si="352"/>
        <v>-52.657829347405695</v>
      </c>
      <c r="Y438">
        <f t="shared" si="336"/>
        <v>-168.05790826018543</v>
      </c>
      <c r="Z438">
        <f t="shared" si="353"/>
        <v>11.942091739814572</v>
      </c>
      <c r="AC438">
        <v>1</v>
      </c>
      <c r="AD438">
        <f t="shared" si="337"/>
        <v>358.61405763456003</v>
      </c>
      <c r="AE438">
        <f t="shared" si="338"/>
        <v>-2.5236272043391583E-2</v>
      </c>
      <c r="AF438">
        <f t="shared" si="339"/>
        <v>3.947850987696E-2</v>
      </c>
      <c r="AG438">
        <f t="shared" si="367"/>
        <v>6437.1730163973607</v>
      </c>
      <c r="AH438">
        <f t="shared" si="368"/>
        <v>-4140.2335078400311</v>
      </c>
      <c r="AJ438">
        <f t="shared" si="340"/>
        <v>18000</v>
      </c>
      <c r="AK438">
        <f t="shared" si="341"/>
        <v>218504.05199280003</v>
      </c>
      <c r="AL438">
        <v>1</v>
      </c>
      <c r="AM438">
        <f t="shared" si="342"/>
        <v>202.14263747159998</v>
      </c>
      <c r="AN438">
        <f t="shared" si="369"/>
        <v>1081.3539948813061</v>
      </c>
      <c r="AO438">
        <f t="shared" si="370"/>
        <v>-83.696572958269016</v>
      </c>
      <c r="AQ438">
        <f t="shared" si="343"/>
        <v>1.992984296678831E-3</v>
      </c>
      <c r="AR438">
        <f t="shared" si="344"/>
        <v>-4.4642848245605817</v>
      </c>
      <c r="AT438">
        <f t="shared" si="365"/>
        <v>-18470.35243445079</v>
      </c>
      <c r="AU438">
        <f t="shared" si="366"/>
        <v>-28745.62523053931</v>
      </c>
      <c r="AV438">
        <f t="shared" si="354"/>
        <v>-2.1419127776222724</v>
      </c>
      <c r="AW438">
        <f t="shared" si="355"/>
        <v>9122.1520301337314</v>
      </c>
      <c r="AX438">
        <f t="shared" si="356"/>
        <v>-10549.350898522238</v>
      </c>
      <c r="AY438">
        <f t="shared" si="364"/>
        <v>-0.85782285921468349</v>
      </c>
      <c r="BA438">
        <f t="shared" si="345"/>
        <v>2.4499620803986955</v>
      </c>
      <c r="BB438">
        <f t="shared" si="357"/>
        <v>7.7831872513637368</v>
      </c>
      <c r="BC438">
        <f t="shared" si="358"/>
        <v>-1.2840899184075889</v>
      </c>
      <c r="BD438">
        <f t="shared" si="346"/>
        <v>-253.57293292412243</v>
      </c>
      <c r="BF438">
        <f t="shared" si="347"/>
        <v>-61.846744052305453</v>
      </c>
      <c r="BG438">
        <f t="shared" si="348"/>
        <v>-213.30855792674944</v>
      </c>
      <c r="BH438">
        <f t="shared" si="359"/>
        <v>-33.308557926749444</v>
      </c>
      <c r="BI438">
        <f t="shared" si="360"/>
        <v>-33.308557926749444</v>
      </c>
      <c r="BJ438">
        <f t="shared" si="349"/>
        <v>0</v>
      </c>
      <c r="BK438">
        <f t="shared" si="361"/>
        <v>0</v>
      </c>
      <c r="BM438">
        <f t="shared" si="362"/>
        <v>-69.629931303669196</v>
      </c>
      <c r="BN438">
        <f t="shared" si="350"/>
        <v>-139.73562500262705</v>
      </c>
      <c r="BQ438" s="56">
        <f t="shared" si="363"/>
        <v>24.685148051648873</v>
      </c>
    </row>
    <row r="439" spans="1:69" x14ac:dyDescent="0.25">
      <c r="A439">
        <f t="shared" si="372"/>
        <v>1125000</v>
      </c>
      <c r="B439">
        <f t="shared" si="351"/>
        <v>1125</v>
      </c>
      <c r="C439">
        <f t="shared" si="320"/>
        <v>1.3112948406804361</v>
      </c>
      <c r="D439">
        <f t="shared" si="321"/>
        <v>0.70346559911119999</v>
      </c>
      <c r="F439">
        <f t="shared" si="322"/>
        <v>1.6659045972083241E-5</v>
      </c>
      <c r="G439">
        <f t="shared" si="323"/>
        <v>1.4702860516052746E-3</v>
      </c>
      <c r="H439">
        <f t="shared" si="324"/>
        <v>-3.1401223639483948</v>
      </c>
      <c r="J439">
        <f t="shared" si="325"/>
        <v>15</v>
      </c>
      <c r="M439">
        <f t="shared" si="326"/>
        <v>1.4009809931450133E-3</v>
      </c>
      <c r="N439">
        <f t="shared" si="327"/>
        <v>-1.5707963250000001</v>
      </c>
      <c r="O439">
        <f t="shared" si="328"/>
        <v>360.21640130618329</v>
      </c>
      <c r="P439">
        <f t="shared" si="329"/>
        <v>1.5680202142113444</v>
      </c>
      <c r="Q439">
        <f t="shared" si="330"/>
        <v>203.04752245296393</v>
      </c>
      <c r="R439">
        <f t="shared" si="331"/>
        <v>1.5658713514467892</v>
      </c>
      <c r="S439">
        <f t="shared" si="332"/>
        <v>8.1737785492150619E-2</v>
      </c>
      <c r="T439">
        <f t="shared" si="333"/>
        <v>-1.4889672506545735</v>
      </c>
      <c r="U439">
        <f t="shared" si="334"/>
        <v>0.84147026486690912</v>
      </c>
      <c r="V439">
        <f t="shared" si="335"/>
        <v>-0.57079765927160941</v>
      </c>
      <c r="X439">
        <f t="shared" si="352"/>
        <v>-52.730063990166904</v>
      </c>
      <c r="Y439">
        <f t="shared" si="336"/>
        <v>-168.06722480043484</v>
      </c>
      <c r="Z439">
        <f t="shared" si="353"/>
        <v>11.932775199565157</v>
      </c>
      <c r="AC439">
        <v>1</v>
      </c>
      <c r="AD439">
        <f t="shared" si="337"/>
        <v>360.21501324900004</v>
      </c>
      <c r="AE439">
        <f t="shared" si="338"/>
        <v>-2.5462098855960996E-2</v>
      </c>
      <c r="AF439">
        <f t="shared" si="339"/>
        <v>3.9654753224625E-2</v>
      </c>
      <c r="AG439">
        <f t="shared" si="367"/>
        <v>6420.5062276247991</v>
      </c>
      <c r="AH439">
        <f t="shared" si="368"/>
        <v>-4147.7893795328555</v>
      </c>
      <c r="AJ439">
        <f t="shared" si="340"/>
        <v>18000</v>
      </c>
      <c r="AK439">
        <f t="shared" si="341"/>
        <v>219479.51651062502</v>
      </c>
      <c r="AL439">
        <v>1</v>
      </c>
      <c r="AM439">
        <f t="shared" si="342"/>
        <v>203.0450599603125</v>
      </c>
      <c r="AN439">
        <f t="shared" si="369"/>
        <v>1081.3503227304132</v>
      </c>
      <c r="AO439">
        <f t="shared" si="370"/>
        <v>-83.324606274964438</v>
      </c>
      <c r="AQ439">
        <f t="shared" si="343"/>
        <v>1.9753082517909625E-3</v>
      </c>
      <c r="AR439">
        <f t="shared" si="344"/>
        <v>-4.4444435665296655</v>
      </c>
      <c r="AT439">
        <f t="shared" si="365"/>
        <v>-18421.933344252768</v>
      </c>
      <c r="AU439">
        <f t="shared" si="366"/>
        <v>-28543.770759818774</v>
      </c>
      <c r="AV439">
        <f t="shared" si="354"/>
        <v>-2.1439256542348772</v>
      </c>
      <c r="AW439">
        <f t="shared" si="355"/>
        <v>9103.6593268621964</v>
      </c>
      <c r="AX439">
        <f t="shared" si="356"/>
        <v>-10536.366424559776</v>
      </c>
      <c r="AY439">
        <f t="shared" si="364"/>
        <v>-0.85821750871417357</v>
      </c>
      <c r="BA439">
        <f t="shared" si="345"/>
        <v>2.439747675944786</v>
      </c>
      <c r="BB439">
        <f t="shared" si="357"/>
        <v>7.7468982594689351</v>
      </c>
      <c r="BC439">
        <f t="shared" si="358"/>
        <v>-1.2857081455207036</v>
      </c>
      <c r="BD439">
        <f t="shared" si="346"/>
        <v>-253.66565050810345</v>
      </c>
      <c r="BF439">
        <f t="shared" si="347"/>
        <v>-61.944266976651512</v>
      </c>
      <c r="BG439">
        <f t="shared" si="348"/>
        <v>-213.27579941480369</v>
      </c>
      <c r="BH439">
        <f t="shared" si="359"/>
        <v>-33.275799414803686</v>
      </c>
      <c r="BI439">
        <f t="shared" si="360"/>
        <v>-33.275799414803686</v>
      </c>
      <c r="BJ439">
        <f t="shared" si="349"/>
        <v>0</v>
      </c>
      <c r="BK439">
        <f t="shared" si="361"/>
        <v>0</v>
      </c>
      <c r="BM439">
        <f t="shared" si="362"/>
        <v>-69.691165236120455</v>
      </c>
      <c r="BN439">
        <f t="shared" si="350"/>
        <v>-139.61014890670023</v>
      </c>
      <c r="BQ439" s="56">
        <f t="shared" si="363"/>
        <v>24.64885905975407</v>
      </c>
    </row>
    <row r="440" spans="1:69" x14ac:dyDescent="0.25">
      <c r="A440">
        <f t="shared" si="372"/>
        <v>1130000</v>
      </c>
      <c r="B440">
        <f t="shared" si="351"/>
        <v>1130</v>
      </c>
      <c r="C440">
        <f t="shared" si="320"/>
        <v>1.3137366079480033</v>
      </c>
      <c r="D440">
        <f t="shared" si="321"/>
        <v>0.70565397948139275</v>
      </c>
      <c r="F440">
        <f t="shared" si="322"/>
        <v>1.6511944662819074E-5</v>
      </c>
      <c r="G440">
        <f t="shared" si="323"/>
        <v>1.4637801538378524E-3</v>
      </c>
      <c r="H440">
        <f t="shared" si="324"/>
        <v>-3.1401288698461625</v>
      </c>
      <c r="J440">
        <f t="shared" si="325"/>
        <v>15</v>
      </c>
      <c r="M440">
        <f t="shared" si="326"/>
        <v>1.3947819622018938E-3</v>
      </c>
      <c r="N440">
        <f t="shared" si="327"/>
        <v>-1.5707963250000001</v>
      </c>
      <c r="O440">
        <f t="shared" si="328"/>
        <v>361.81735077880086</v>
      </c>
      <c r="P440">
        <f t="shared" si="329"/>
        <v>1.5680324978326488</v>
      </c>
      <c r="Q440">
        <f t="shared" si="330"/>
        <v>203.94993404582254</v>
      </c>
      <c r="R440">
        <f t="shared" si="331"/>
        <v>1.5658931430230643</v>
      </c>
      <c r="S440">
        <f t="shared" si="332"/>
        <v>8.1378514318850889E-2</v>
      </c>
      <c r="T440">
        <f t="shared" si="333"/>
        <v>-1.4893277227119019</v>
      </c>
      <c r="U440">
        <f t="shared" si="334"/>
        <v>0.84037819696973015</v>
      </c>
      <c r="V440">
        <f t="shared" si="335"/>
        <v>-0.57281570161864126</v>
      </c>
      <c r="X440">
        <f t="shared" si="352"/>
        <v>-52.801968005962216</v>
      </c>
      <c r="Y440">
        <f t="shared" si="336"/>
        <v>-168.07653907362177</v>
      </c>
      <c r="Z440">
        <f t="shared" si="353"/>
        <v>11.923460926378226</v>
      </c>
      <c r="AC440">
        <v>1</v>
      </c>
      <c r="AD440">
        <f t="shared" si="337"/>
        <v>361.81596886344005</v>
      </c>
      <c r="AE440">
        <f t="shared" si="338"/>
        <v>-2.5688931578608673E-2</v>
      </c>
      <c r="AF440">
        <f t="shared" si="339"/>
        <v>3.9830996572289994E-2</v>
      </c>
      <c r="AG440">
        <f t="shared" si="367"/>
        <v>6403.8518569380258</v>
      </c>
      <c r="AH440">
        <f t="shared" si="368"/>
        <v>-4155.2591307135235</v>
      </c>
      <c r="AJ440">
        <f t="shared" si="340"/>
        <v>18000</v>
      </c>
      <c r="AK440">
        <f t="shared" si="341"/>
        <v>220454.98102845001</v>
      </c>
      <c r="AL440">
        <v>1</v>
      </c>
      <c r="AM440">
        <f t="shared" si="342"/>
        <v>203.94748244902499</v>
      </c>
      <c r="AN440">
        <f t="shared" si="369"/>
        <v>1081.3466992153994</v>
      </c>
      <c r="AO440">
        <f t="shared" si="370"/>
        <v>-82.955931093747537</v>
      </c>
      <c r="AQ440">
        <f t="shared" si="343"/>
        <v>1.95786632511036E-3</v>
      </c>
      <c r="AR440">
        <f t="shared" si="344"/>
        <v>-4.4247778947494139</v>
      </c>
      <c r="AT440">
        <f t="shared" si="365"/>
        <v>-18373.560862635171</v>
      </c>
      <c r="AU440">
        <f t="shared" si="366"/>
        <v>-28343.757579753496</v>
      </c>
      <c r="AV440">
        <f t="shared" si="354"/>
        <v>-2.1459333795285565</v>
      </c>
      <c r="AW440">
        <f t="shared" si="355"/>
        <v>9085.1393206505127</v>
      </c>
      <c r="AX440">
        <f t="shared" si="356"/>
        <v>-10523.47193069851</v>
      </c>
      <c r="AY440">
        <f t="shared" si="364"/>
        <v>-0.85861911842980587</v>
      </c>
      <c r="BA440">
        <f t="shared" si="345"/>
        <v>2.4296148747973692</v>
      </c>
      <c r="BB440">
        <f t="shared" si="357"/>
        <v>7.7107487558683321</v>
      </c>
      <c r="BC440">
        <f t="shared" si="358"/>
        <v>-1.2873142610987505</v>
      </c>
      <c r="BD440">
        <f t="shared" si="346"/>
        <v>-253.75767415224092</v>
      </c>
      <c r="BF440">
        <f t="shared" si="347"/>
        <v>-62.041295535015834</v>
      </c>
      <c r="BG440">
        <f t="shared" si="348"/>
        <v>-213.24281086010103</v>
      </c>
      <c r="BH440">
        <f t="shared" si="359"/>
        <v>-33.242810860101031</v>
      </c>
      <c r="BI440">
        <f t="shared" si="360"/>
        <v>-33.242810860101031</v>
      </c>
      <c r="BJ440">
        <f t="shared" si="349"/>
        <v>0</v>
      </c>
      <c r="BK440">
        <f t="shared" si="361"/>
        <v>0</v>
      </c>
      <c r="BM440">
        <f t="shared" si="362"/>
        <v>-69.752044290884157</v>
      </c>
      <c r="BN440">
        <f t="shared" si="350"/>
        <v>-139.48513670786011</v>
      </c>
      <c r="BQ440" s="56">
        <f t="shared" si="363"/>
        <v>24.612709556153469</v>
      </c>
    </row>
    <row r="441" spans="1:69" x14ac:dyDescent="0.25">
      <c r="A441">
        <f t="shared" si="372"/>
        <v>1135000</v>
      </c>
      <c r="B441">
        <f t="shared" si="351"/>
        <v>1135</v>
      </c>
      <c r="C441">
        <f t="shared" si="320"/>
        <v>1.3161846433502142</v>
      </c>
      <c r="D441">
        <f t="shared" si="321"/>
        <v>0.70783422971177745</v>
      </c>
      <c r="F441">
        <f t="shared" si="322"/>
        <v>1.6366783178385163E-5</v>
      </c>
      <c r="G441">
        <f t="shared" si="323"/>
        <v>1.45733157947688E-3</v>
      </c>
      <c r="H441">
        <f t="shared" si="324"/>
        <v>-3.1401353184205232</v>
      </c>
      <c r="J441">
        <f t="shared" si="325"/>
        <v>15</v>
      </c>
      <c r="M441">
        <f t="shared" si="326"/>
        <v>1.3886375482714888E-3</v>
      </c>
      <c r="N441">
        <f t="shared" si="327"/>
        <v>-1.5707963250000001</v>
      </c>
      <c r="O441">
        <f t="shared" si="328"/>
        <v>363.41830030553109</v>
      </c>
      <c r="P441">
        <f t="shared" si="329"/>
        <v>1.5680446732290381</v>
      </c>
      <c r="Q441">
        <f t="shared" si="330"/>
        <v>204.8523457346781</v>
      </c>
      <c r="R441">
        <f t="shared" si="331"/>
        <v>1.5659147426076681</v>
      </c>
      <c r="S441">
        <f t="shared" si="332"/>
        <v>8.1022377223119793E-2</v>
      </c>
      <c r="T441">
        <f t="shared" si="333"/>
        <v>-1.4896850397449044</v>
      </c>
      <c r="U441">
        <f t="shared" si="334"/>
        <v>0.83928555529106263</v>
      </c>
      <c r="V441">
        <f t="shared" si="335"/>
        <v>-0.57482850451445811</v>
      </c>
      <c r="X441">
        <f t="shared" si="352"/>
        <v>-52.873544480418246</v>
      </c>
      <c r="Y441">
        <f t="shared" si="336"/>
        <v>-168.08585211824084</v>
      </c>
      <c r="Z441">
        <f t="shared" si="353"/>
        <v>11.914147881759163</v>
      </c>
      <c r="AC441">
        <v>1</v>
      </c>
      <c r="AD441">
        <f t="shared" si="337"/>
        <v>363.41692447788</v>
      </c>
      <c r="AE441">
        <f t="shared" si="338"/>
        <v>-2.5916770211334601E-2</v>
      </c>
      <c r="AF441">
        <f t="shared" si="339"/>
        <v>4.0007239919954994E-2</v>
      </c>
      <c r="AG441">
        <f t="shared" si="367"/>
        <v>6387.210381186932</v>
      </c>
      <c r="AH441">
        <f t="shared" si="368"/>
        <v>-4162.6431634342034</v>
      </c>
      <c r="AJ441">
        <f t="shared" si="340"/>
        <v>18000</v>
      </c>
      <c r="AK441">
        <f t="shared" si="341"/>
        <v>221430.445546275</v>
      </c>
      <c r="AL441">
        <v>1</v>
      </c>
      <c r="AM441">
        <f t="shared" si="342"/>
        <v>204.84990493773751</v>
      </c>
      <c r="AN441">
        <f t="shared" si="369"/>
        <v>1081.3431234811699</v>
      </c>
      <c r="AO441">
        <f t="shared" si="370"/>
        <v>-82.590503918764924</v>
      </c>
      <c r="AQ441">
        <f t="shared" si="343"/>
        <v>1.9406544003077101E-3</v>
      </c>
      <c r="AR441">
        <f t="shared" si="344"/>
        <v>-4.4052854886985022</v>
      </c>
      <c r="AT441">
        <f t="shared" si="365"/>
        <v>-18325.236154574781</v>
      </c>
      <c r="AU441">
        <f t="shared" si="366"/>
        <v>-28145.563457279248</v>
      </c>
      <c r="AV441">
        <f t="shared" si="354"/>
        <v>-2.1479359562693494</v>
      </c>
      <c r="AW441">
        <f t="shared" si="355"/>
        <v>9066.5933999520312</v>
      </c>
      <c r="AX441">
        <f t="shared" si="356"/>
        <v>-10510.665261771552</v>
      </c>
      <c r="AY441">
        <f t="shared" si="364"/>
        <v>-0.85902753960525202</v>
      </c>
      <c r="BA441">
        <f t="shared" si="345"/>
        <v>2.4195627410237108</v>
      </c>
      <c r="BB441">
        <f t="shared" si="357"/>
        <v>7.6747377632561715</v>
      </c>
      <c r="BC441">
        <f t="shared" si="358"/>
        <v>-1.2889084166640974</v>
      </c>
      <c r="BD441">
        <f t="shared" si="346"/>
        <v>-253.84901253812697</v>
      </c>
      <c r="BF441">
        <f t="shared" si="347"/>
        <v>-62.13783408748445</v>
      </c>
      <c r="BG441">
        <f t="shared" si="348"/>
        <v>-213.20959958545603</v>
      </c>
      <c r="BH441">
        <f t="shared" si="359"/>
        <v>-33.209599585456033</v>
      </c>
      <c r="BI441">
        <f t="shared" si="360"/>
        <v>-33.209599585456033</v>
      </c>
      <c r="BJ441">
        <f t="shared" si="349"/>
        <v>0</v>
      </c>
      <c r="BK441">
        <f t="shared" si="361"/>
        <v>0</v>
      </c>
      <c r="BM441">
        <f t="shared" si="362"/>
        <v>-69.812571850740625</v>
      </c>
      <c r="BN441">
        <f t="shared" si="350"/>
        <v>-139.36058704732909</v>
      </c>
      <c r="BQ441" s="56">
        <f t="shared" si="363"/>
        <v>24.576698563541306</v>
      </c>
    </row>
    <row r="442" spans="1:69" x14ac:dyDescent="0.25">
      <c r="A442">
        <f t="shared" si="372"/>
        <v>1140000</v>
      </c>
      <c r="B442">
        <f t="shared" si="351"/>
        <v>1140</v>
      </c>
      <c r="C442">
        <f t="shared" si="320"/>
        <v>1.3186389119769468</v>
      </c>
      <c r="D442">
        <f t="shared" si="321"/>
        <v>0.71000637441286774</v>
      </c>
      <c r="F442">
        <f t="shared" si="322"/>
        <v>1.62235275606408E-5</v>
      </c>
      <c r="G442">
        <f t="shared" si="323"/>
        <v>1.4509395742195806E-3</v>
      </c>
      <c r="H442">
        <f t="shared" si="324"/>
        <v>-3.1401417104257807</v>
      </c>
      <c r="J442">
        <f t="shared" si="325"/>
        <v>15</v>
      </c>
      <c r="M442">
        <f t="shared" si="326"/>
        <v>1.3825470327088946E-3</v>
      </c>
      <c r="N442">
        <f t="shared" si="327"/>
        <v>-1.5707963250000001</v>
      </c>
      <c r="O442">
        <f t="shared" si="328"/>
        <v>365.01924988566196</v>
      </c>
      <c r="P442">
        <f t="shared" si="329"/>
        <v>1.5680567418245095</v>
      </c>
      <c r="Q442">
        <f t="shared" si="330"/>
        <v>205.75475751826761</v>
      </c>
      <c r="R442">
        <f t="shared" si="331"/>
        <v>1.5659361527267268</v>
      </c>
      <c r="S442">
        <f t="shared" si="332"/>
        <v>8.0669333508276E-2</v>
      </c>
      <c r="T442">
        <f t="shared" si="333"/>
        <v>-1.4900392429044738</v>
      </c>
      <c r="U442">
        <f t="shared" si="334"/>
        <v>0.83819236857438195</v>
      </c>
      <c r="V442">
        <f t="shared" si="335"/>
        <v>-0.57683607209163124</v>
      </c>
      <c r="X442">
        <f t="shared" si="352"/>
        <v>-52.944796458275398</v>
      </c>
      <c r="Y442">
        <f t="shared" si="336"/>
        <v>-168.09516493565792</v>
      </c>
      <c r="Z442">
        <f t="shared" si="353"/>
        <v>11.90483506434208</v>
      </c>
      <c r="AC442">
        <v>1</v>
      </c>
      <c r="AD442">
        <f t="shared" si="337"/>
        <v>365.01788009232001</v>
      </c>
      <c r="AE442">
        <f t="shared" si="338"/>
        <v>-2.6145614754138798E-2</v>
      </c>
      <c r="AF442">
        <f t="shared" si="339"/>
        <v>4.0183483267619995E-2</v>
      </c>
      <c r="AG442">
        <f t="shared" si="367"/>
        <v>6370.5822714031683</v>
      </c>
      <c r="AH442">
        <f t="shared" si="368"/>
        <v>-4169.9418816356447</v>
      </c>
      <c r="AJ442">
        <f t="shared" si="340"/>
        <v>18000</v>
      </c>
      <c r="AK442">
        <f t="shared" si="341"/>
        <v>222405.91006410003</v>
      </c>
      <c r="AL442">
        <v>1</v>
      </c>
      <c r="AM442">
        <f t="shared" si="342"/>
        <v>205.75232742644999</v>
      </c>
      <c r="AN442">
        <f t="shared" si="369"/>
        <v>1081.3395946913395</v>
      </c>
      <c r="AO442">
        <f t="shared" si="370"/>
        <v>-82.228282017157497</v>
      </c>
      <c r="AQ442">
        <f t="shared" si="343"/>
        <v>1.9236684511256441E-3</v>
      </c>
      <c r="AR442">
        <f t="shared" si="344"/>
        <v>-4.3859640685664685</v>
      </c>
      <c r="AT442">
        <f t="shared" si="365"/>
        <v>-18276.960372733589</v>
      </c>
      <c r="AU442">
        <f t="shared" si="366"/>
        <v>-27949.166523861586</v>
      </c>
      <c r="AV442">
        <f t="shared" si="354"/>
        <v>-2.1499333873938107</v>
      </c>
      <c r="AW442">
        <f t="shared" si="355"/>
        <v>9048.0229288713399</v>
      </c>
      <c r="AX442">
        <f t="shared" si="356"/>
        <v>-10497.944312196327</v>
      </c>
      <c r="AY442">
        <f t="shared" si="364"/>
        <v>-0.85944262613907207</v>
      </c>
      <c r="BA442">
        <f t="shared" si="345"/>
        <v>2.4095903522436801</v>
      </c>
      <c r="BB442">
        <f t="shared" si="357"/>
        <v>7.6388643130572129</v>
      </c>
      <c r="BC442">
        <f t="shared" si="358"/>
        <v>-1.2904907612547385</v>
      </c>
      <c r="BD442">
        <f t="shared" si="346"/>
        <v>-253.93967420500965</v>
      </c>
      <c r="BF442">
        <f t="shared" si="347"/>
        <v>-62.233886942094337</v>
      </c>
      <c r="BG442">
        <f t="shared" si="348"/>
        <v>-213.17617276325663</v>
      </c>
      <c r="BH442">
        <f t="shared" si="359"/>
        <v>-33.176172763256631</v>
      </c>
      <c r="BI442">
        <f t="shared" si="360"/>
        <v>-33.176172763256631</v>
      </c>
      <c r="BJ442">
        <f t="shared" si="349"/>
        <v>0</v>
      </c>
      <c r="BK442">
        <f t="shared" si="361"/>
        <v>0</v>
      </c>
      <c r="BM442">
        <f t="shared" si="362"/>
        <v>-69.872751255151556</v>
      </c>
      <c r="BN442">
        <f t="shared" si="350"/>
        <v>-139.23649855824698</v>
      </c>
      <c r="BQ442" s="56">
        <f t="shared" si="363"/>
        <v>24.540825113342351</v>
      </c>
    </row>
    <row r="443" spans="1:69" x14ac:dyDescent="0.25">
      <c r="A443">
        <f t="shared" si="372"/>
        <v>1145000</v>
      </c>
      <c r="B443">
        <f t="shared" si="351"/>
        <v>1145</v>
      </c>
      <c r="C443">
        <f t="shared" si="320"/>
        <v>1.321099379088936</v>
      </c>
      <c r="D443">
        <f t="shared" si="321"/>
        <v>0.71217043831848026</v>
      </c>
      <c r="F443">
        <f t="shared" si="322"/>
        <v>1.6082144591289492E-5</v>
      </c>
      <c r="G443">
        <f t="shared" si="323"/>
        <v>1.4446033969397999E-3</v>
      </c>
      <c r="H443">
        <f t="shared" si="324"/>
        <v>-3.1401480466030605</v>
      </c>
      <c r="J443">
        <f t="shared" si="325"/>
        <v>15</v>
      </c>
      <c r="M443">
        <f t="shared" si="326"/>
        <v>1.3765097094219564E-3</v>
      </c>
      <c r="N443">
        <f t="shared" si="327"/>
        <v>-1.5707963250000001</v>
      </c>
      <c r="O443">
        <f t="shared" si="328"/>
        <v>366.62019951849391</v>
      </c>
      <c r="P443">
        <f t="shared" si="329"/>
        <v>1.5680687050181883</v>
      </c>
      <c r="Q443">
        <f t="shared" si="330"/>
        <v>206.65716939534994</v>
      </c>
      <c r="R443">
        <f t="shared" si="331"/>
        <v>1.5659573758622438</v>
      </c>
      <c r="S443">
        <f t="shared" si="332"/>
        <v>8.0319343176872823E-2</v>
      </c>
      <c r="T443">
        <f t="shared" si="333"/>
        <v>-1.4903903726305145</v>
      </c>
      <c r="U443">
        <f t="shared" si="334"/>
        <v>0.83709866533036037</v>
      </c>
      <c r="V443">
        <f t="shared" si="335"/>
        <v>-0.57883840863006264</v>
      </c>
      <c r="X443">
        <f t="shared" si="352"/>
        <v>-53.015726944073826</v>
      </c>
      <c r="Y443">
        <f t="shared" si="336"/>
        <v>-168.10447849107697</v>
      </c>
      <c r="Z443">
        <f t="shared" si="353"/>
        <v>11.895521508923025</v>
      </c>
      <c r="AC443">
        <v>1</v>
      </c>
      <c r="AD443">
        <f t="shared" si="337"/>
        <v>366.61883570676002</v>
      </c>
      <c r="AE443">
        <f t="shared" si="338"/>
        <v>-2.6375465207021248E-2</v>
      </c>
      <c r="AF443">
        <f t="shared" si="339"/>
        <v>4.0359726615284995E-2</v>
      </c>
      <c r="AG443">
        <f t="shared" si="367"/>
        <v>6353.967992821591</v>
      </c>
      <c r="AH443">
        <f t="shared" si="368"/>
        <v>-4177.1556910731069</v>
      </c>
      <c r="AJ443">
        <f t="shared" si="340"/>
        <v>18000</v>
      </c>
      <c r="AK443">
        <f t="shared" si="341"/>
        <v>223381.37458192502</v>
      </c>
      <c r="AL443">
        <v>1</v>
      </c>
      <c r="AM443">
        <f t="shared" si="342"/>
        <v>206.65474991516251</v>
      </c>
      <c r="AN443">
        <f t="shared" si="369"/>
        <v>1081.3361120277432</v>
      </c>
      <c r="AO443">
        <f t="shared" si="370"/>
        <v>-81.869223402403449</v>
      </c>
      <c r="AQ443">
        <f t="shared" si="343"/>
        <v>1.9069045390239434E-3</v>
      </c>
      <c r="AR443">
        <f t="shared" si="344"/>
        <v>-4.3668113943648299</v>
      </c>
      <c r="AT443">
        <f t="shared" si="365"/>
        <v>-18228.734657407615</v>
      </c>
      <c r="AU443">
        <f t="shared" si="366"/>
        <v>-27754.545267630267</v>
      </c>
      <c r="AV443">
        <f t="shared" si="354"/>
        <v>-2.1519256760067171</v>
      </c>
      <c r="AW443">
        <f t="shared" si="355"/>
        <v>9029.429247630067</v>
      </c>
      <c r="AX443">
        <f t="shared" si="356"/>
        <v>-10485.307024846734</v>
      </c>
      <c r="AY443">
        <f t="shared" si="364"/>
        <v>-0.85986423453240346</v>
      </c>
      <c r="BA443">
        <f t="shared" si="345"/>
        <v>2.3996967994017817</v>
      </c>
      <c r="BB443">
        <f t="shared" si="357"/>
        <v>7.6031274453561606</v>
      </c>
      <c r="BC443">
        <f t="shared" si="358"/>
        <v>-1.2920614414743137</v>
      </c>
      <c r="BD443">
        <f t="shared" si="346"/>
        <v>-254.02966755265882</v>
      </c>
      <c r="BF443">
        <f t="shared" si="347"/>
        <v>-62.329458355618996</v>
      </c>
      <c r="BG443">
        <f t="shared" si="348"/>
        <v>-213.1425374185927</v>
      </c>
      <c r="BH443">
        <f t="shared" si="359"/>
        <v>-33.142537418592696</v>
      </c>
      <c r="BI443">
        <f t="shared" si="360"/>
        <v>-33.142537418592696</v>
      </c>
      <c r="BJ443">
        <f t="shared" si="349"/>
        <v>0</v>
      </c>
      <c r="BK443">
        <f t="shared" si="361"/>
        <v>0</v>
      </c>
      <c r="BM443">
        <f t="shared" si="362"/>
        <v>-69.932585800975161</v>
      </c>
      <c r="BN443">
        <f t="shared" si="350"/>
        <v>-139.1128698659339</v>
      </c>
      <c r="BQ443" s="56">
        <f t="shared" si="363"/>
        <v>24.505088245641296</v>
      </c>
    </row>
    <row r="444" spans="1:69" x14ac:dyDescent="0.25">
      <c r="A444">
        <f t="shared" si="372"/>
        <v>1150000</v>
      </c>
      <c r="B444">
        <f t="shared" si="351"/>
        <v>1150</v>
      </c>
      <c r="C444">
        <f t="shared" si="320"/>
        <v>1.323566010117821</v>
      </c>
      <c r="D444">
        <f t="shared" si="321"/>
        <v>0.71432644628149777</v>
      </c>
      <c r="F444">
        <f t="shared" si="322"/>
        <v>1.5942601772620071E-5</v>
      </c>
      <c r="G444">
        <f t="shared" si="323"/>
        <v>1.4383223194015323E-3</v>
      </c>
      <c r="H444">
        <f t="shared" si="324"/>
        <v>-3.1401543276805985</v>
      </c>
      <c r="J444">
        <f t="shared" si="325"/>
        <v>15</v>
      </c>
      <c r="M444">
        <f t="shared" si="326"/>
        <v>1.3705248845983825E-3</v>
      </c>
      <c r="N444">
        <f t="shared" si="327"/>
        <v>-1.5707963250000001</v>
      </c>
      <c r="O444">
        <f t="shared" si="328"/>
        <v>368.22114920333962</v>
      </c>
      <c r="P444">
        <f t="shared" si="329"/>
        <v>1.5680805641848663</v>
      </c>
      <c r="Q444">
        <f t="shared" si="330"/>
        <v>207.55958136470571</v>
      </c>
      <c r="R444">
        <f t="shared" si="331"/>
        <v>1.5659784144530589</v>
      </c>
      <c r="S444">
        <f t="shared" si="332"/>
        <v>7.9972366915795262E-2</v>
      </c>
      <c r="T444">
        <f t="shared" si="333"/>
        <v>-1.4907384686671969</v>
      </c>
      <c r="U444">
        <f t="shared" si="334"/>
        <v>0.83600447383698351</v>
      </c>
      <c r="V444">
        <f t="shared" si="335"/>
        <v>-0.5808355185551638</v>
      </c>
      <c r="X444">
        <f t="shared" si="352"/>
        <v>-53.086338902825133</v>
      </c>
      <c r="Y444">
        <f t="shared" si="336"/>
        <v>-168.11379371448319</v>
      </c>
      <c r="Z444">
        <f t="shared" si="353"/>
        <v>11.886206285516806</v>
      </c>
      <c r="AC444">
        <v>1</v>
      </c>
      <c r="AD444">
        <f t="shared" si="337"/>
        <v>368.21979132120003</v>
      </c>
      <c r="AE444">
        <f t="shared" si="338"/>
        <v>-2.6606321569981963E-2</v>
      </c>
      <c r="AF444">
        <f t="shared" si="339"/>
        <v>4.0535969962950003E-2</v>
      </c>
      <c r="AG444">
        <f t="shared" si="367"/>
        <v>6337.3680049023524</v>
      </c>
      <c r="AH444">
        <f t="shared" si="368"/>
        <v>-4184.2849992432593</v>
      </c>
      <c r="AJ444">
        <f t="shared" si="340"/>
        <v>18000</v>
      </c>
      <c r="AK444">
        <f t="shared" si="341"/>
        <v>224356.83909975001</v>
      </c>
      <c r="AL444">
        <v>1</v>
      </c>
      <c r="AM444">
        <f t="shared" si="342"/>
        <v>207.557172403875</v>
      </c>
      <c r="AN444">
        <f t="shared" si="369"/>
        <v>1081.3326746899641</v>
      </c>
      <c r="AO444">
        <f t="shared" si="370"/>
        <v>-81.513286818095864</v>
      </c>
      <c r="AQ444">
        <f t="shared" si="343"/>
        <v>1.8903588108962551E-3</v>
      </c>
      <c r="AR444">
        <f t="shared" si="344"/>
        <v>-4.3478252650613864</v>
      </c>
      <c r="AT444">
        <f t="shared" si="365"/>
        <v>-18180.560136481246</v>
      </c>
      <c r="AU444">
        <f t="shared" si="366"/>
        <v>-27561.678525721738</v>
      </c>
      <c r="AV444">
        <f t="shared" si="354"/>
        <v>-2.1539128253787916</v>
      </c>
      <c r="AW444">
        <f t="shared" si="355"/>
        <v>9010.8136730202259</v>
      </c>
      <c r="AX444">
        <f t="shared" si="356"/>
        <v>-10472.751389953521</v>
      </c>
      <c r="AY444">
        <f t="shared" si="364"/>
        <v>-0.86029222383785975</v>
      </c>
      <c r="BA444">
        <f t="shared" si="345"/>
        <v>2.3898811865433065</v>
      </c>
      <c r="BB444">
        <f t="shared" si="357"/>
        <v>7.5675262088267718</v>
      </c>
      <c r="BC444">
        <f t="shared" si="358"/>
        <v>-1.2936206015409319</v>
      </c>
      <c r="BD444">
        <f t="shared" si="346"/>
        <v>-254.11900084416345</v>
      </c>
      <c r="BF444">
        <f t="shared" si="347"/>
        <v>-62.424552534339455</v>
      </c>
      <c r="BG444">
        <f t="shared" si="348"/>
        <v>-213.10870043231282</v>
      </c>
      <c r="BH444">
        <f t="shared" si="359"/>
        <v>-33.108700432312816</v>
      </c>
      <c r="BI444">
        <f t="shared" si="360"/>
        <v>-33.108700432312816</v>
      </c>
      <c r="BJ444">
        <f t="shared" si="349"/>
        <v>0</v>
      </c>
      <c r="BK444">
        <f t="shared" si="361"/>
        <v>0</v>
      </c>
      <c r="BM444">
        <f t="shared" si="362"/>
        <v>-69.992078743166232</v>
      </c>
      <c r="BN444">
        <f t="shared" si="350"/>
        <v>-138.98969958814939</v>
      </c>
      <c r="BQ444" s="56">
        <f t="shared" si="363"/>
        <v>24.469487009111909</v>
      </c>
    </row>
    <row r="445" spans="1:69" x14ac:dyDescent="0.25">
      <c r="A445">
        <f t="shared" si="372"/>
        <v>1155000</v>
      </c>
      <c r="B445">
        <f t="shared" si="351"/>
        <v>1155</v>
      </c>
      <c r="C445">
        <f t="shared" si="320"/>
        <v>1.3260387706661725</v>
      </c>
      <c r="D445">
        <f t="shared" si="321"/>
        <v>0.71647442326969213</v>
      </c>
      <c r="F445">
        <f t="shared" si="322"/>
        <v>1.5804867308830179E-5</v>
      </c>
      <c r="G445">
        <f t="shared" si="323"/>
        <v>1.432095625979887E-3</v>
      </c>
      <c r="H445">
        <f t="shared" si="324"/>
        <v>-3.1401605543740203</v>
      </c>
      <c r="J445">
        <f t="shared" si="325"/>
        <v>15</v>
      </c>
      <c r="M445">
        <f t="shared" si="326"/>
        <v>1.364591876439948E-3</v>
      </c>
      <c r="N445">
        <f t="shared" si="327"/>
        <v>-1.5707963250000001</v>
      </c>
      <c r="O445">
        <f t="shared" si="328"/>
        <v>369.82209893952353</v>
      </c>
      <c r="P445">
        <f t="shared" si="329"/>
        <v>1.5680923206755306</v>
      </c>
      <c r="Q445">
        <f t="shared" si="330"/>
        <v>208.4619934251366</v>
      </c>
      <c r="R445">
        <f t="shared" si="331"/>
        <v>1.5659992708957824</v>
      </c>
      <c r="S445">
        <f t="shared" si="332"/>
        <v>7.962836608173543E-2</v>
      </c>
      <c r="T445">
        <f t="shared" si="333"/>
        <v>-1.4910835700778238</v>
      </c>
      <c r="U445">
        <f t="shared" si="334"/>
        <v>0.83490982213969933</v>
      </c>
      <c r="V445">
        <f t="shared" si="335"/>
        <v>-0.58282740643604192</v>
      </c>
      <c r="X445">
        <f t="shared" si="352"/>
        <v>-53.156635260670257</v>
      </c>
      <c r="Y445">
        <f t="shared" si="336"/>
        <v>-168.12311150156225</v>
      </c>
      <c r="Z445">
        <f t="shared" si="353"/>
        <v>11.876888498437751</v>
      </c>
      <c r="AC445">
        <v>1</v>
      </c>
      <c r="AD445">
        <f t="shared" si="337"/>
        <v>369.82074693564005</v>
      </c>
      <c r="AE445">
        <f t="shared" si="338"/>
        <v>-2.6838183843020936E-2</v>
      </c>
      <c r="AF445">
        <f t="shared" si="339"/>
        <v>4.0712213310615003E-2</v>
      </c>
      <c r="AG445">
        <f t="shared" si="367"/>
        <v>6320.7827613536665</v>
      </c>
      <c r="AH445">
        <f t="shared" si="368"/>
        <v>-4191.3302153119794</v>
      </c>
      <c r="AJ445">
        <f t="shared" si="340"/>
        <v>18000</v>
      </c>
      <c r="AK445">
        <f t="shared" si="341"/>
        <v>225332.303617575</v>
      </c>
      <c r="AL445">
        <v>1</v>
      </c>
      <c r="AM445">
        <f t="shared" si="342"/>
        <v>208.45959489258749</v>
      </c>
      <c r="AN445">
        <f t="shared" si="369"/>
        <v>1081.3292818948703</v>
      </c>
      <c r="AO445">
        <f t="shared" si="370"/>
        <v>-81.160431722141524</v>
      </c>
      <c r="AQ445">
        <f t="shared" si="343"/>
        <v>1.8740274968558504E-3</v>
      </c>
      <c r="AR445">
        <f t="shared" si="344"/>
        <v>-4.3290035177370143</v>
      </c>
      <c r="AT445">
        <f t="shared" si="365"/>
        <v>-18132.437925386566</v>
      </c>
      <c r="AU445">
        <f t="shared" si="366"/>
        <v>-27370.545476823398</v>
      </c>
      <c r="AV445">
        <f t="shared" si="354"/>
        <v>-2.1558948389444463</v>
      </c>
      <c r="AW445">
        <f t="shared" si="355"/>
        <v>8992.1774988455927</v>
      </c>
      <c r="AX445">
        <f t="shared" si="356"/>
        <v>-10460.275444031973</v>
      </c>
      <c r="AY445">
        <f t="shared" si="364"/>
        <v>-0.86072645560959826</v>
      </c>
      <c r="BA445">
        <f t="shared" si="345"/>
        <v>2.3801426305945164</v>
      </c>
      <c r="BB445">
        <f t="shared" si="357"/>
        <v>7.5320596606606376</v>
      </c>
      <c r="BC445">
        <f t="shared" si="358"/>
        <v>-1.2951683833348482</v>
      </c>
      <c r="BD445">
        <f t="shared" si="346"/>
        <v>-254.20768220866339</v>
      </c>
      <c r="BF445">
        <f t="shared" si="347"/>
        <v>-62.5191736348009</v>
      </c>
      <c r="BG445">
        <f t="shared" si="348"/>
        <v>-213.07466854401116</v>
      </c>
      <c r="BH445">
        <f t="shared" si="359"/>
        <v>-33.074668544011161</v>
      </c>
      <c r="BI445">
        <f t="shared" si="360"/>
        <v>-33.074668544011161</v>
      </c>
      <c r="BJ445">
        <f t="shared" si="349"/>
        <v>0</v>
      </c>
      <c r="BK445">
        <f t="shared" si="361"/>
        <v>0</v>
      </c>
      <c r="BM445">
        <f t="shared" si="362"/>
        <v>-70.051233295461543</v>
      </c>
      <c r="BN445">
        <f t="shared" si="350"/>
        <v>-138.8669863353478</v>
      </c>
      <c r="BQ445" s="56">
        <f t="shared" si="363"/>
        <v>24.434020460945774</v>
      </c>
    </row>
    <row r="446" spans="1:69" x14ac:dyDescent="0.25">
      <c r="A446">
        <f t="shared" si="372"/>
        <v>1160000</v>
      </c>
      <c r="B446">
        <f t="shared" si="351"/>
        <v>1160</v>
      </c>
      <c r="C446">
        <f t="shared" si="320"/>
        <v>1.3285176265074958</v>
      </c>
      <c r="D446">
        <f t="shared" si="321"/>
        <v>0.71861439436160535</v>
      </c>
      <c r="F446">
        <f t="shared" si="322"/>
        <v>1.5668910087912048E-5</v>
      </c>
      <c r="G446">
        <f t="shared" si="323"/>
        <v>1.4259226133892724E-3</v>
      </c>
      <c r="H446">
        <f t="shared" si="324"/>
        <v>-3.1401667273866107</v>
      </c>
      <c r="J446">
        <f t="shared" si="325"/>
        <v>15</v>
      </c>
      <c r="M446">
        <f t="shared" si="326"/>
        <v>1.358710014903569E-3</v>
      </c>
      <c r="N446">
        <f t="shared" si="327"/>
        <v>-1.5707963250000001</v>
      </c>
      <c r="O446">
        <f t="shared" si="328"/>
        <v>371.42304872638175</v>
      </c>
      <c r="P446">
        <f t="shared" si="329"/>
        <v>1.5681039758178754</v>
      </c>
      <c r="Q446">
        <f t="shared" si="330"/>
        <v>209.36440557546493</v>
      </c>
      <c r="R446">
        <f t="shared" si="331"/>
        <v>1.5660199475457053</v>
      </c>
      <c r="S446">
        <f t="shared" si="332"/>
        <v>7.9287302687034975E-2</v>
      </c>
      <c r="T446">
        <f t="shared" si="333"/>
        <v>-1.4914257152593167</v>
      </c>
      <c r="U446">
        <f t="shared" si="334"/>
        <v>0.83381473805159556</v>
      </c>
      <c r="V446">
        <f t="shared" si="335"/>
        <v>-0.58481407698369314</v>
      </c>
      <c r="X446">
        <f t="shared" si="352"/>
        <v>-53.226618905523999</v>
      </c>
      <c r="Y446">
        <f t="shared" si="336"/>
        <v>-168.13243271459723</v>
      </c>
      <c r="Z446">
        <f t="shared" si="353"/>
        <v>11.867567285402771</v>
      </c>
      <c r="AC446">
        <v>1</v>
      </c>
      <c r="AD446">
        <f t="shared" si="337"/>
        <v>371.42170255008</v>
      </c>
      <c r="AE446">
        <f t="shared" si="338"/>
        <v>-2.707105202613817E-2</v>
      </c>
      <c r="AF446">
        <f t="shared" si="339"/>
        <v>4.0888456658280004E-2</v>
      </c>
      <c r="AG446">
        <f t="shared" si="367"/>
        <v>6304.2127101551505</v>
      </c>
      <c r="AH446">
        <f t="shared" si="368"/>
        <v>-4198.291750043094</v>
      </c>
      <c r="AJ446">
        <f t="shared" si="340"/>
        <v>18000</v>
      </c>
      <c r="AK446">
        <f t="shared" si="341"/>
        <v>226307.76813540002</v>
      </c>
      <c r="AL446">
        <v>1</v>
      </c>
      <c r="AM446">
        <f t="shared" si="342"/>
        <v>209.36201738130001</v>
      </c>
      <c r="AN446">
        <f t="shared" si="369"/>
        <v>1081.3259328761712</v>
      </c>
      <c r="AO446">
        <f t="shared" si="370"/>
        <v>-80.810618271368398</v>
      </c>
      <c r="AQ446">
        <f t="shared" si="343"/>
        <v>1.8579069080880447E-3</v>
      </c>
      <c r="AR446">
        <f t="shared" si="344"/>
        <v>-4.3103440267642634</v>
      </c>
      <c r="AT446">
        <f t="shared" si="365"/>
        <v>-18084.369127067683</v>
      </c>
      <c r="AU446">
        <f t="shared" si="366"/>
        <v>-27181.125633913176</v>
      </c>
      <c r="AV446">
        <f t="shared" si="354"/>
        <v>-2.1578717202995463</v>
      </c>
      <c r="AW446">
        <f t="shared" si="355"/>
        <v>8973.5219963514537</v>
      </c>
      <c r="AX446">
        <f t="shared" si="356"/>
        <v>-10447.877268836219</v>
      </c>
      <c r="AY446">
        <f t="shared" si="364"/>
        <v>-0.86116679385453487</v>
      </c>
      <c r="BA446">
        <f t="shared" si="345"/>
        <v>2.3704802611467919</v>
      </c>
      <c r="BB446">
        <f t="shared" si="357"/>
        <v>7.4967268664956821</v>
      </c>
      <c r="BC446">
        <f t="shared" si="358"/>
        <v>-1.2967049264450115</v>
      </c>
      <c r="BD446">
        <f t="shared" si="346"/>
        <v>-254.29571964401623</v>
      </c>
      <c r="BF446">
        <f t="shared" si="347"/>
        <v>-62.613325764555505</v>
      </c>
      <c r="BG446">
        <f t="shared" si="348"/>
        <v>-213.04044835494599</v>
      </c>
      <c r="BH446">
        <f t="shared" si="359"/>
        <v>-33.040448354945994</v>
      </c>
      <c r="BI446">
        <f t="shared" si="360"/>
        <v>-33.040448354945994</v>
      </c>
      <c r="BJ446">
        <f t="shared" si="349"/>
        <v>0</v>
      </c>
      <c r="BK446">
        <f t="shared" si="361"/>
        <v>0</v>
      </c>
      <c r="BM446">
        <f t="shared" si="362"/>
        <v>-70.110052631051175</v>
      </c>
      <c r="BN446">
        <f t="shared" si="350"/>
        <v>-138.74472871092976</v>
      </c>
      <c r="BQ446" s="56">
        <f t="shared" si="363"/>
        <v>24.39868766678082</v>
      </c>
    </row>
    <row r="447" spans="1:69" x14ac:dyDescent="0.25">
      <c r="A447">
        <f t="shared" si="372"/>
        <v>1165000</v>
      </c>
      <c r="B447">
        <f t="shared" si="351"/>
        <v>1165</v>
      </c>
      <c r="C447">
        <f t="shared" si="320"/>
        <v>1.3310025435862158</v>
      </c>
      <c r="D447">
        <f t="shared" si="321"/>
        <v>0.72074638474248909</v>
      </c>
      <c r="F447">
        <f t="shared" si="322"/>
        <v>1.5534699664081369E-5</v>
      </c>
      <c r="G447">
        <f t="shared" si="323"/>
        <v>1.4198025904185784E-3</v>
      </c>
      <c r="H447">
        <f t="shared" si="324"/>
        <v>-3.1401728474095818</v>
      </c>
      <c r="J447">
        <f t="shared" si="325"/>
        <v>15</v>
      </c>
      <c r="M447">
        <f t="shared" si="326"/>
        <v>1.3528786414490472E-3</v>
      </c>
      <c r="N447">
        <f t="shared" si="327"/>
        <v>-1.5707963250000001</v>
      </c>
      <c r="O447">
        <f t="shared" si="328"/>
        <v>373.02399856326184</v>
      </c>
      <c r="P447">
        <f t="shared" si="329"/>
        <v>1.568115530916802</v>
      </c>
      <c r="Q447">
        <f t="shared" si="330"/>
        <v>210.26681781453323</v>
      </c>
      <c r="R447">
        <f t="shared" si="331"/>
        <v>1.5660404467176865</v>
      </c>
      <c r="S447">
        <f t="shared" si="332"/>
        <v>7.8949139385883965E-2</v>
      </c>
      <c r="T447">
        <f t="shared" si="333"/>
        <v>-1.4917649419563359</v>
      </c>
      <c r="U447">
        <f t="shared" si="334"/>
        <v>0.83271924915361017</v>
      </c>
      <c r="V447">
        <f t="shared" si="335"/>
        <v>-0.58679553504920379</v>
      </c>
      <c r="X447">
        <f t="shared" si="352"/>
        <v>-53.296292687706341</v>
      </c>
      <c r="Y447">
        <f t="shared" si="336"/>
        <v>-168.14175818334243</v>
      </c>
      <c r="Z447">
        <f t="shared" si="353"/>
        <v>11.858241816657568</v>
      </c>
      <c r="AC447">
        <v>1</v>
      </c>
      <c r="AD447">
        <f t="shared" si="337"/>
        <v>373.02265816452001</v>
      </c>
      <c r="AE447">
        <f t="shared" si="338"/>
        <v>-2.7304926119333665E-2</v>
      </c>
      <c r="AF447">
        <f t="shared" si="339"/>
        <v>4.1064700005944997E-2</v>
      </c>
      <c r="AG447">
        <f t="shared" si="367"/>
        <v>6287.6582935818033</v>
      </c>
      <c r="AH447">
        <f t="shared" si="368"/>
        <v>-4205.1700157280338</v>
      </c>
      <c r="AJ447">
        <f t="shared" si="340"/>
        <v>18000</v>
      </c>
      <c r="AK447">
        <f t="shared" si="341"/>
        <v>227283.23265322502</v>
      </c>
      <c r="AL447">
        <v>1</v>
      </c>
      <c r="AM447">
        <f t="shared" si="342"/>
        <v>210.2644398700125</v>
      </c>
      <c r="AN447">
        <f t="shared" si="369"/>
        <v>1081.3226268839846</v>
      </c>
      <c r="AO447">
        <f t="shared" si="370"/>
        <v>-80.463807306529361</v>
      </c>
      <c r="AQ447">
        <f t="shared" si="343"/>
        <v>1.8419934347669998E-3</v>
      </c>
      <c r="AR447">
        <f t="shared" si="344"/>
        <v>-4.2918447030071096</v>
      </c>
      <c r="AT447">
        <f t="shared" si="365"/>
        <v>-18036.354831949851</v>
      </c>
      <c r="AU447">
        <f t="shared" si="366"/>
        <v>-26993.398837188834</v>
      </c>
      <c r="AV447">
        <f t="shared" si="354"/>
        <v>-2.1598434731991905</v>
      </c>
      <c r="AW447">
        <f t="shared" si="355"/>
        <v>8954.8484146432311</v>
      </c>
      <c r="AX447">
        <f t="shared" si="356"/>
        <v>-10435.554990339297</v>
      </c>
      <c r="AY447">
        <f t="shared" si="364"/>
        <v>-0.86161310498466526</v>
      </c>
      <c r="BA447">
        <f t="shared" si="345"/>
        <v>2.3608932202446851</v>
      </c>
      <c r="BB447">
        <f t="shared" si="357"/>
        <v>7.4615269003444897</v>
      </c>
      <c r="BC447">
        <f t="shared" si="358"/>
        <v>-1.2982303682145253</v>
      </c>
      <c r="BD447">
        <f t="shared" si="346"/>
        <v>-254.38312101940221</v>
      </c>
      <c r="BF447">
        <f t="shared" si="347"/>
        <v>-62.707012982891428</v>
      </c>
      <c r="BG447">
        <f t="shared" si="348"/>
        <v>-213.00604633089245</v>
      </c>
      <c r="BH447">
        <f t="shared" si="359"/>
        <v>-33.006046330892445</v>
      </c>
      <c r="BI447">
        <f t="shared" si="360"/>
        <v>-33.006046330892445</v>
      </c>
      <c r="BJ447">
        <f t="shared" si="349"/>
        <v>0</v>
      </c>
      <c r="BK447">
        <f t="shared" si="361"/>
        <v>0</v>
      </c>
      <c r="BM447">
        <f t="shared" si="362"/>
        <v>-70.168539883235908</v>
      </c>
      <c r="BN447">
        <f t="shared" si="350"/>
        <v>-138.62292531149021</v>
      </c>
      <c r="BQ447" s="56">
        <f t="shared" si="363"/>
        <v>24.36348770062963</v>
      </c>
    </row>
    <row r="448" spans="1:69" x14ac:dyDescent="0.25">
      <c r="A448">
        <f t="shared" si="372"/>
        <v>1170000</v>
      </c>
      <c r="B448">
        <f t="shared" si="351"/>
        <v>1170</v>
      </c>
      <c r="C448">
        <f t="shared" si="320"/>
        <v>1.3334934880176406</v>
      </c>
      <c r="D448">
        <f t="shared" si="321"/>
        <v>0.72287041970030164</v>
      </c>
      <c r="F448">
        <f t="shared" si="322"/>
        <v>1.5402206240730626E-5</v>
      </c>
      <c r="G448">
        <f t="shared" si="323"/>
        <v>1.4137348776731549E-3</v>
      </c>
      <c r="H448">
        <f t="shared" si="324"/>
        <v>-3.1401789151223269</v>
      </c>
      <c r="J448">
        <f t="shared" si="325"/>
        <v>15</v>
      </c>
      <c r="M448">
        <f t="shared" si="326"/>
        <v>1.3470971087932821E-3</v>
      </c>
      <c r="N448">
        <f t="shared" si="327"/>
        <v>-1.5707963250000001</v>
      </c>
      <c r="O448">
        <f t="shared" si="328"/>
        <v>374.62494844952255</v>
      </c>
      <c r="P448">
        <f t="shared" si="329"/>
        <v>1.568126987254906</v>
      </c>
      <c r="Q448">
        <f t="shared" si="330"/>
        <v>211.16923014120385</v>
      </c>
      <c r="R448">
        <f t="shared" si="331"/>
        <v>1.5660607706870155</v>
      </c>
      <c r="S448">
        <f t="shared" si="332"/>
        <v>7.861383946086567E-2</v>
      </c>
      <c r="T448">
        <f t="shared" si="333"/>
        <v>-1.4921012872750425</v>
      </c>
      <c r="U448">
        <f t="shared" si="334"/>
        <v>0.83162338279476988</v>
      </c>
      <c r="V448">
        <f t="shared" si="335"/>
        <v>-0.58877178562195842</v>
      </c>
      <c r="X448">
        <f t="shared" si="352"/>
        <v>-53.365659420560945</v>
      </c>
      <c r="Y448">
        <f t="shared" si="336"/>
        <v>-168.15108870587625</v>
      </c>
      <c r="Z448">
        <f t="shared" si="353"/>
        <v>11.848911294123752</v>
      </c>
      <c r="AC448">
        <v>1</v>
      </c>
      <c r="AD448">
        <f t="shared" si="337"/>
        <v>374.62361377896002</v>
      </c>
      <c r="AE448">
        <f t="shared" si="338"/>
        <v>-2.7539806122607417E-2</v>
      </c>
      <c r="AF448">
        <f t="shared" si="339"/>
        <v>4.1240943353609998E-2</v>
      </c>
      <c r="AG448">
        <f t="shared" si="367"/>
        <v>6271.1199482285765</v>
      </c>
      <c r="AH448">
        <f t="shared" si="368"/>
        <v>-4211.9654261164151</v>
      </c>
      <c r="AJ448">
        <f t="shared" si="340"/>
        <v>18000</v>
      </c>
      <c r="AK448">
        <f t="shared" si="341"/>
        <v>228258.69717105001</v>
      </c>
      <c r="AL448">
        <v>1</v>
      </c>
      <c r="AM448">
        <f t="shared" si="342"/>
        <v>211.16686235872501</v>
      </c>
      <c r="AN448">
        <f t="shared" si="369"/>
        <v>1081.3193631844156</v>
      </c>
      <c r="AO448">
        <f t="shared" si="370"/>
        <v>-80.119960337690443</v>
      </c>
      <c r="AQ448">
        <f t="shared" si="343"/>
        <v>1.8262835440347096E-3</v>
      </c>
      <c r="AR448">
        <f t="shared" si="344"/>
        <v>-4.2735034930412201</v>
      </c>
      <c r="AT448">
        <f t="shared" si="365"/>
        <v>-17988.396117913231</v>
      </c>
      <c r="AU448">
        <f t="shared" si="366"/>
        <v>-26807.345247181056</v>
      </c>
      <c r="AV448">
        <f t="shared" si="354"/>
        <v>-2.1618101015555107</v>
      </c>
      <c r="AW448">
        <f t="shared" si="355"/>
        <v>8936.1579810942931</v>
      </c>
      <c r="AX448">
        <f t="shared" si="356"/>
        <v>-10423.3067777383</v>
      </c>
      <c r="AY448">
        <f t="shared" si="364"/>
        <v>-0.86206525777047072</v>
      </c>
      <c r="BA448">
        <f t="shared" si="345"/>
        <v>2.3513806621778017</v>
      </c>
      <c r="BB448">
        <f t="shared" si="357"/>
        <v>7.4264588445224415</v>
      </c>
      <c r="BC448">
        <f t="shared" si="358"/>
        <v>-1.2997448437850401</v>
      </c>
      <c r="BD448">
        <f t="shared" si="346"/>
        <v>-254.46989407786754</v>
      </c>
      <c r="BF448">
        <f t="shared" si="347"/>
        <v>-62.800239301548615</v>
      </c>
      <c r="BG448">
        <f t="shared" si="348"/>
        <v>-212.9714688049298</v>
      </c>
      <c r="BH448">
        <f t="shared" si="359"/>
        <v>-32.971468804929799</v>
      </c>
      <c r="BI448">
        <f t="shared" si="360"/>
        <v>-32.971468804929799</v>
      </c>
      <c r="BJ448">
        <f t="shared" si="349"/>
        <v>0</v>
      </c>
      <c r="BK448">
        <f t="shared" si="361"/>
        <v>0</v>
      </c>
      <c r="BM448">
        <f t="shared" si="362"/>
        <v>-70.226698146071058</v>
      </c>
      <c r="BN448">
        <f t="shared" si="350"/>
        <v>-138.50157472706226</v>
      </c>
      <c r="BQ448" s="56">
        <f t="shared" si="363"/>
        <v>24.328419644807578</v>
      </c>
    </row>
    <row r="449" spans="1:69" x14ac:dyDescent="0.25">
      <c r="A449">
        <f t="shared" si="372"/>
        <v>1175000</v>
      </c>
      <c r="B449">
        <f t="shared" si="351"/>
        <v>1175</v>
      </c>
      <c r="C449">
        <f t="shared" si="320"/>
        <v>1.3359904260879043</v>
      </c>
      <c r="D449">
        <f t="shared" si="321"/>
        <v>0.72498652462176416</v>
      </c>
      <c r="F449">
        <f t="shared" si="322"/>
        <v>1.5271400653889233E-5</v>
      </c>
      <c r="G449">
        <f t="shared" si="323"/>
        <v>1.4077188073233721E-3</v>
      </c>
      <c r="H449">
        <f t="shared" si="324"/>
        <v>-3.1401849311926768</v>
      </c>
      <c r="J449">
        <f t="shared" si="325"/>
        <v>15</v>
      </c>
      <c r="M449">
        <f t="shared" si="326"/>
        <v>1.3413647806707575E-3</v>
      </c>
      <c r="N449">
        <f t="shared" si="327"/>
        <v>-1.5707963250000001</v>
      </c>
      <c r="O449">
        <f t="shared" si="328"/>
        <v>376.22589838453342</v>
      </c>
      <c r="P449">
        <f t="shared" si="329"/>
        <v>1.5681383460929519</v>
      </c>
      <c r="Q449">
        <f t="shared" si="330"/>
        <v>212.07164255435848</v>
      </c>
      <c r="R449">
        <f t="shared" si="331"/>
        <v>1.5660809216902554</v>
      </c>
      <c r="S449">
        <f t="shared" si="332"/>
        <v>7.8281366809837438E-2</v>
      </c>
      <c r="T449">
        <f t="shared" si="333"/>
        <v>-1.4924347876965149</v>
      </c>
      <c r="U449">
        <f t="shared" si="334"/>
        <v>0.83052716609245791</v>
      </c>
      <c r="V449">
        <f t="shared" si="335"/>
        <v>-0.59074283382785642</v>
      </c>
      <c r="X449">
        <f t="shared" si="352"/>
        <v>-53.43472188106125</v>
      </c>
      <c r="Y449">
        <f t="shared" si="336"/>
        <v>-168.16042504943272</v>
      </c>
      <c r="Z449">
        <f t="shared" si="353"/>
        <v>11.839574950567282</v>
      </c>
      <c r="AC449">
        <v>1</v>
      </c>
      <c r="AD449">
        <f t="shared" si="337"/>
        <v>376.22456939340003</v>
      </c>
      <c r="AE449">
        <f t="shared" si="338"/>
        <v>-2.7775692035959428E-2</v>
      </c>
      <c r="AF449">
        <f t="shared" si="339"/>
        <v>4.1417186701274998E-2</v>
      </c>
      <c r="AG449">
        <f t="shared" si="367"/>
        <v>6254.5981050354912</v>
      </c>
      <c r="AH449">
        <f t="shared" si="368"/>
        <v>-4218.6783963475336</v>
      </c>
      <c r="AJ449">
        <f t="shared" si="340"/>
        <v>18000</v>
      </c>
      <c r="AK449">
        <f t="shared" si="341"/>
        <v>229234.16168887503</v>
      </c>
      <c r="AL449">
        <v>1</v>
      </c>
      <c r="AM449">
        <f t="shared" si="342"/>
        <v>212.0692848474375</v>
      </c>
      <c r="AN449">
        <f t="shared" si="369"/>
        <v>1081.3161410591511</v>
      </c>
      <c r="AO449">
        <f t="shared" si="370"/>
        <v>-79.779039529992005</v>
      </c>
      <c r="AQ449">
        <f t="shared" si="343"/>
        <v>1.8107737780400583E-3</v>
      </c>
      <c r="AR449">
        <f t="shared" si="344"/>
        <v>-4.2553183783941373</v>
      </c>
      <c r="AT449">
        <f t="shared" si="365"/>
        <v>-17940.494050271187</v>
      </c>
      <c r="AU449">
        <f t="shared" si="366"/>
        <v>-26622.945338044763</v>
      </c>
      <c r="AV449">
        <f t="shared" si="354"/>
        <v>-2.1637716094354884</v>
      </c>
      <c r="AW449">
        <f t="shared" si="355"/>
        <v>8917.4519017433413</v>
      </c>
      <c r="AX449">
        <f t="shared" si="356"/>
        <v>-10411.130842483857</v>
      </c>
      <c r="AY449">
        <f t="shared" si="364"/>
        <v>-0.86252312329537661</v>
      </c>
      <c r="BA449">
        <f t="shared" si="345"/>
        <v>2.3419417532764566</v>
      </c>
      <c r="BB449">
        <f t="shared" si="357"/>
        <v>7.3915217895757843</v>
      </c>
      <c r="BC449">
        <f t="shared" si="358"/>
        <v>-1.3012484861401119</v>
      </c>
      <c r="BD449">
        <f t="shared" si="346"/>
        <v>-254.55604643880872</v>
      </c>
      <c r="BF449">
        <f t="shared" si="347"/>
        <v>-62.893008685421414</v>
      </c>
      <c r="BG449">
        <f t="shared" si="348"/>
        <v>-212.93672198016645</v>
      </c>
      <c r="BH449">
        <f t="shared" si="359"/>
        <v>-32.936721980166453</v>
      </c>
      <c r="BI449">
        <f t="shared" si="360"/>
        <v>-32.936721980166453</v>
      </c>
      <c r="BJ449">
        <f t="shared" si="349"/>
        <v>0</v>
      </c>
      <c r="BK449">
        <f t="shared" si="361"/>
        <v>0</v>
      </c>
      <c r="BM449">
        <f t="shared" si="362"/>
        <v>-70.284530474997197</v>
      </c>
      <c r="BN449">
        <f t="shared" si="350"/>
        <v>-138.38067554135776</v>
      </c>
      <c r="BQ449" s="56">
        <f t="shared" si="363"/>
        <v>24.293482589860922</v>
      </c>
    </row>
    <row r="450" spans="1:69" x14ac:dyDescent="0.25">
      <c r="A450">
        <f t="shared" si="372"/>
        <v>1180000</v>
      </c>
      <c r="B450">
        <f t="shared" si="351"/>
        <v>1180</v>
      </c>
      <c r="C450">
        <f t="shared" si="320"/>
        <v>1.3384933242538928</v>
      </c>
      <c r="D450">
        <f t="shared" si="321"/>
        <v>0.72709472498847216</v>
      </c>
      <c r="F450">
        <f t="shared" si="322"/>
        <v>1.5142254356173117E-5</v>
      </c>
      <c r="G450">
        <f t="shared" si="323"/>
        <v>1.4017537228595781E-3</v>
      </c>
      <c r="H450">
        <f t="shared" si="324"/>
        <v>-3.1401908962771405</v>
      </c>
      <c r="J450">
        <f t="shared" si="325"/>
        <v>15</v>
      </c>
      <c r="M450">
        <f t="shared" si="326"/>
        <v>1.3356810316001186E-3</v>
      </c>
      <c r="N450">
        <f t="shared" si="327"/>
        <v>-1.5707963250000001</v>
      </c>
      <c r="O450">
        <f t="shared" si="328"/>
        <v>377.82684836767481</v>
      </c>
      <c r="P450">
        <f t="shared" si="329"/>
        <v>1.5681496086703357</v>
      </c>
      <c r="Q450">
        <f t="shared" si="330"/>
        <v>212.9740550528978</v>
      </c>
      <c r="R450">
        <f t="shared" si="331"/>
        <v>1.5661009019260621</v>
      </c>
      <c r="S450">
        <f t="shared" si="332"/>
        <v>7.7951685933137629E-2</v>
      </c>
      <c r="T450">
        <f t="shared" si="333"/>
        <v>-1.4927654790898293</v>
      </c>
      <c r="U450">
        <f t="shared" si="334"/>
        <v>0.82943062593271133</v>
      </c>
      <c r="V450">
        <f t="shared" si="335"/>
        <v>-0.59270868492753626</v>
      </c>
      <c r="X450">
        <f t="shared" si="352"/>
        <v>-53.50348281040425</v>
      </c>
      <c r="Y450">
        <f t="shared" si="336"/>
        <v>-168.16976795121244</v>
      </c>
      <c r="Z450">
        <f t="shared" si="353"/>
        <v>11.830232048787565</v>
      </c>
      <c r="AC450">
        <v>1</v>
      </c>
      <c r="AD450">
        <f t="shared" si="337"/>
        <v>377.82552500784004</v>
      </c>
      <c r="AE450">
        <f t="shared" si="338"/>
        <v>-2.8012583859389702E-2</v>
      </c>
      <c r="AF450">
        <f t="shared" si="339"/>
        <v>4.1593430048939999E-2</v>
      </c>
      <c r="AG450">
        <f t="shared" si="367"/>
        <v>6238.0931893133375</v>
      </c>
      <c r="AH450">
        <f t="shared" si="368"/>
        <v>-4225.3093428827815</v>
      </c>
      <c r="AJ450">
        <f t="shared" si="340"/>
        <v>18000</v>
      </c>
      <c r="AK450">
        <f t="shared" si="341"/>
        <v>230209.62620670002</v>
      </c>
      <c r="AL450">
        <v>1</v>
      </c>
      <c r="AM450">
        <f t="shared" si="342"/>
        <v>212.97170733614999</v>
      </c>
      <c r="AN450">
        <f t="shared" si="369"/>
        <v>1081.3129598050621</v>
      </c>
      <c r="AO450">
        <f t="shared" si="370"/>
        <v>-79.44100768977188</v>
      </c>
      <c r="AQ450">
        <f t="shared" si="343"/>
        <v>1.7954607520359179E-3</v>
      </c>
      <c r="AR450">
        <f t="shared" si="344"/>
        <v>-4.2372873748047661</v>
      </c>
      <c r="AT450">
        <f t="shared" si="365"/>
        <v>-17892.649681752879</v>
      </c>
      <c r="AU450">
        <f t="shared" si="366"/>
        <v>-26440.179891023359</v>
      </c>
      <c r="AV450">
        <f t="shared" si="354"/>
        <v>-2.1657280010587936</v>
      </c>
      <c r="AW450">
        <f t="shared" si="355"/>
        <v>8898.731361681741</v>
      </c>
      <c r="AX450">
        <f t="shared" si="356"/>
        <v>-10399.02543733325</v>
      </c>
      <c r="AY450">
        <f t="shared" si="364"/>
        <v>-0.86298657491123576</v>
      </c>
      <c r="BA450">
        <f t="shared" si="345"/>
        <v>2.332575671711024</v>
      </c>
      <c r="BB450">
        <f t="shared" si="357"/>
        <v>7.3567148342096056</v>
      </c>
      <c r="BC450">
        <f t="shared" si="358"/>
        <v>-1.3027414261475578</v>
      </c>
      <c r="BD450">
        <f t="shared" si="346"/>
        <v>-254.64158560039934</v>
      </c>
      <c r="BF450">
        <f t="shared" si="347"/>
        <v>-62.985325053248509</v>
      </c>
      <c r="BG450">
        <f t="shared" si="348"/>
        <v>-212.90181193240335</v>
      </c>
      <c r="BH450">
        <f t="shared" si="359"/>
        <v>-32.901811932403348</v>
      </c>
      <c r="BI450">
        <f t="shared" si="360"/>
        <v>-32.901811932403348</v>
      </c>
      <c r="BJ450">
        <f t="shared" si="349"/>
        <v>0</v>
      </c>
      <c r="BK450">
        <f t="shared" si="361"/>
        <v>0</v>
      </c>
      <c r="BM450">
        <f t="shared" si="362"/>
        <v>-70.342039887458114</v>
      </c>
      <c r="BN450">
        <f t="shared" si="350"/>
        <v>-138.26022633200401</v>
      </c>
      <c r="BQ450" s="56">
        <f t="shared" si="363"/>
        <v>24.258675634494743</v>
      </c>
    </row>
    <row r="451" spans="1:69" x14ac:dyDescent="0.25">
      <c r="A451">
        <f t="shared" si="372"/>
        <v>1185000</v>
      </c>
      <c r="B451">
        <f t="shared" si="351"/>
        <v>1185</v>
      </c>
      <c r="C451">
        <f t="shared" si="320"/>
        <v>1.3410021491431487</v>
      </c>
      <c r="D451">
        <f t="shared" si="321"/>
        <v>0.72919504637306587</v>
      </c>
      <c r="F451">
        <f t="shared" si="322"/>
        <v>1.5014739401207493E-5</v>
      </c>
      <c r="G451">
        <f t="shared" si="323"/>
        <v>1.3958389788532612E-3</v>
      </c>
      <c r="H451">
        <f t="shared" si="324"/>
        <v>-3.1401968110211471</v>
      </c>
      <c r="J451">
        <f t="shared" si="325"/>
        <v>15</v>
      </c>
      <c r="M451">
        <f t="shared" si="326"/>
        <v>1.3300452466566582E-3</v>
      </c>
      <c r="N451">
        <f t="shared" si="327"/>
        <v>-1.5707963250000001</v>
      </c>
      <c r="O451">
        <f t="shared" si="328"/>
        <v>379.42779839833753</v>
      </c>
      <c r="P451">
        <f t="shared" si="329"/>
        <v>1.5681607762055354</v>
      </c>
      <c r="Q451">
        <f t="shared" si="330"/>
        <v>213.87646763574094</v>
      </c>
      <c r="R451">
        <f t="shared" si="331"/>
        <v>1.5661207135559858</v>
      </c>
      <c r="S451">
        <f t="shared" si="332"/>
        <v>7.7624761921109509E-2</v>
      </c>
      <c r="T451">
        <f t="shared" si="333"/>
        <v>-1.493093396724813</v>
      </c>
      <c r="U451">
        <f t="shared" si="334"/>
        <v>0.82833378897054488</v>
      </c>
      <c r="V451">
        <f t="shared" si="335"/>
        <v>-0.59466934431460794</v>
      </c>
      <c r="X451">
        <f t="shared" si="352"/>
        <v>-53.571944914592578</v>
      </c>
      <c r="Y451">
        <f t="shared" si="336"/>
        <v>-168.1791181191733</v>
      </c>
      <c r="Z451">
        <f t="shared" si="353"/>
        <v>11.820881880826704</v>
      </c>
      <c r="AC451">
        <v>1</v>
      </c>
      <c r="AD451">
        <f t="shared" si="337"/>
        <v>379.42648062228</v>
      </c>
      <c r="AE451">
        <f t="shared" si="338"/>
        <v>-2.8250481592898235E-2</v>
      </c>
      <c r="AF451">
        <f t="shared" si="339"/>
        <v>4.1769673396604999E-2</v>
      </c>
      <c r="AG451">
        <f t="shared" si="367"/>
        <v>6221.6056207699075</v>
      </c>
      <c r="AH451">
        <f t="shared" si="368"/>
        <v>-4231.8586834389671</v>
      </c>
      <c r="AJ451">
        <f t="shared" si="340"/>
        <v>18000</v>
      </c>
      <c r="AK451">
        <f t="shared" si="341"/>
        <v>231185.09072452501</v>
      </c>
      <c r="AL451">
        <v>1</v>
      </c>
      <c r="AM451">
        <f t="shared" si="342"/>
        <v>213.87412982486251</v>
      </c>
      <c r="AN451">
        <f t="shared" si="369"/>
        <v>1081.3098187338223</v>
      </c>
      <c r="AO451">
        <f t="shared" si="370"/>
        <v>-79.105828251039881</v>
      </c>
      <c r="AQ451">
        <f t="shared" si="343"/>
        <v>1.7803411525323305E-3</v>
      </c>
      <c r="AR451">
        <f t="shared" si="344"/>
        <v>-4.2194085315016236</v>
      </c>
      <c r="AT451">
        <f t="shared" si="365"/>
        <v>-17844.864052490124</v>
      </c>
      <c r="AU451">
        <f t="shared" si="366"/>
        <v>-26259.029988080831</v>
      </c>
      <c r="AV451">
        <f t="shared" si="354"/>
        <v>-2.1676792807956353</v>
      </c>
      <c r="AW451">
        <f t="shared" si="355"/>
        <v>8879.9975254311466</v>
      </c>
      <c r="AX451">
        <f t="shared" si="356"/>
        <v>-10386.988855426545</v>
      </c>
      <c r="AY451">
        <f t="shared" si="364"/>
        <v>-0.86345548819481066</v>
      </c>
      <c r="BA451">
        <f t="shared" si="345"/>
        <v>2.3232816072949305</v>
      </c>
      <c r="BB451">
        <f t="shared" si="357"/>
        <v>7.3220370852158121</v>
      </c>
      <c r="BC451">
        <f t="shared" si="358"/>
        <v>-1.3042237926008247</v>
      </c>
      <c r="BD451">
        <f t="shared" si="346"/>
        <v>-254.72651894196036</v>
      </c>
      <c r="BF451">
        <f t="shared" si="347"/>
        <v>-63.077192278290326</v>
      </c>
      <c r="BG451">
        <f t="shared" si="348"/>
        <v>-212.86674461273742</v>
      </c>
      <c r="BH451">
        <f t="shared" si="359"/>
        <v>-32.866744612737421</v>
      </c>
      <c r="BI451">
        <f t="shared" si="360"/>
        <v>-32.866744612737421</v>
      </c>
      <c r="BJ451">
        <f t="shared" si="349"/>
        <v>0</v>
      </c>
      <c r="BK451">
        <f t="shared" si="361"/>
        <v>0</v>
      </c>
      <c r="BM451">
        <f t="shared" si="362"/>
        <v>-70.399229363506137</v>
      </c>
      <c r="BN451">
        <f t="shared" si="350"/>
        <v>-138.14022567077708</v>
      </c>
      <c r="BQ451" s="56">
        <f t="shared" si="363"/>
        <v>24.22399788550095</v>
      </c>
    </row>
    <row r="452" spans="1:69" x14ac:dyDescent="0.25">
      <c r="A452">
        <f t="shared" si="372"/>
        <v>1190000</v>
      </c>
      <c r="B452">
        <f t="shared" si="351"/>
        <v>1190</v>
      </c>
      <c r="C452">
        <f t="shared" si="320"/>
        <v>1.3435168675537577</v>
      </c>
      <c r="D452">
        <f t="shared" si="321"/>
        <v>0.73128751443545581</v>
      </c>
      <c r="F452">
        <f t="shared" si="322"/>
        <v>1.4888828428506764E-5</v>
      </c>
      <c r="G452">
        <f t="shared" si="323"/>
        <v>1.3899739407242314E-3</v>
      </c>
      <c r="H452">
        <f t="shared" si="324"/>
        <v>-3.1402026760592761</v>
      </c>
      <c r="J452">
        <f t="shared" si="325"/>
        <v>15</v>
      </c>
      <c r="M452">
        <f t="shared" si="326"/>
        <v>1.324456821250538E-3</v>
      </c>
      <c r="N452">
        <f t="shared" si="327"/>
        <v>-1.5707963250000001</v>
      </c>
      <c r="O452">
        <f t="shared" si="328"/>
        <v>381.02874847592244</v>
      </c>
      <c r="P452">
        <f t="shared" si="329"/>
        <v>1.5681718498965507</v>
      </c>
      <c r="Q452">
        <f t="shared" si="330"/>
        <v>214.77888030182535</v>
      </c>
      <c r="R452">
        <f t="shared" si="331"/>
        <v>1.5661403587052487</v>
      </c>
      <c r="S452">
        <f t="shared" si="332"/>
        <v>7.7300560441932967E-2</v>
      </c>
      <c r="T452">
        <f t="shared" si="333"/>
        <v>-1.4934185752844815</v>
      </c>
      <c r="U452">
        <f t="shared" si="334"/>
        <v>0.82723668163030428</v>
      </c>
      <c r="V452">
        <f t="shared" si="335"/>
        <v>-0.59662481751389373</v>
      </c>
      <c r="X452">
        <f t="shared" si="352"/>
        <v>-53.640110865004793</v>
      </c>
      <c r="Y452">
        <f t="shared" si="336"/>
        <v>-168.18847623280226</v>
      </c>
      <c r="Z452">
        <f t="shared" si="353"/>
        <v>11.811523767197741</v>
      </c>
      <c r="AC452">
        <v>1</v>
      </c>
      <c r="AD452">
        <f t="shared" si="337"/>
        <v>381.02743623672006</v>
      </c>
      <c r="AE452">
        <f t="shared" si="338"/>
        <v>-2.8489385236485028E-2</v>
      </c>
      <c r="AF452">
        <f t="shared" si="339"/>
        <v>4.194591674427E-2</v>
      </c>
      <c r="AG452">
        <f t="shared" si="367"/>
        <v>6205.13581353675</v>
      </c>
      <c r="AH452">
        <f t="shared" si="368"/>
        <v>-4238.326836922548</v>
      </c>
      <c r="AJ452">
        <f t="shared" si="340"/>
        <v>18000</v>
      </c>
      <c r="AK452">
        <f t="shared" si="341"/>
        <v>232160.55524235</v>
      </c>
      <c r="AL452">
        <v>1</v>
      </c>
      <c r="AM452">
        <f t="shared" si="342"/>
        <v>214.776552313575</v>
      </c>
      <c r="AN452">
        <f t="shared" si="369"/>
        <v>1081.3067171715354</v>
      </c>
      <c r="AO452">
        <f t="shared" si="370"/>
        <v>-78.773465262293044</v>
      </c>
      <c r="AQ452">
        <f t="shared" si="343"/>
        <v>1.7654117355038954E-3</v>
      </c>
      <c r="AR452">
        <f t="shared" si="344"/>
        <v>-4.2016799304992709</v>
      </c>
      <c r="AT452">
        <f t="shared" si="365"/>
        <v>-17797.138190008314</v>
      </c>
      <c r="AU452">
        <f t="shared" si="366"/>
        <v>-26079.47700569643</v>
      </c>
      <c r="AV452">
        <f t="shared" si="354"/>
        <v>-2.1696254531646351</v>
      </c>
      <c r="AW452">
        <f t="shared" si="355"/>
        <v>8861.2515373117276</v>
      </c>
      <c r="AX452">
        <f t="shared" si="356"/>
        <v>-10375.019429385025</v>
      </c>
      <c r="AY452">
        <f t="shared" si="364"/>
        <v>-0.86392974090522756</v>
      </c>
      <c r="BA452">
        <f t="shared" si="345"/>
        <v>2.3140587612912173</v>
      </c>
      <c r="BB452">
        <f t="shared" si="357"/>
        <v>7.287487657401126</v>
      </c>
      <c r="BC452">
        <f t="shared" si="358"/>
        <v>-1.3056957122594075</v>
      </c>
      <c r="BD452">
        <f t="shared" si="346"/>
        <v>-254.81085372627587</v>
      </c>
      <c r="BF452">
        <f t="shared" si="347"/>
        <v>-63.168614188994205</v>
      </c>
      <c r="BG452">
        <f t="shared" si="348"/>
        <v>-212.83152585010694</v>
      </c>
      <c r="BH452">
        <f t="shared" si="359"/>
        <v>-32.831525850106942</v>
      </c>
      <c r="BI452">
        <f t="shared" si="360"/>
        <v>-32.831525850106942</v>
      </c>
      <c r="BJ452">
        <f t="shared" si="349"/>
        <v>0</v>
      </c>
      <c r="BK452">
        <f t="shared" si="361"/>
        <v>0</v>
      </c>
      <c r="BM452">
        <f t="shared" si="362"/>
        <v>-70.456101846395327</v>
      </c>
      <c r="BN452">
        <f t="shared" si="350"/>
        <v>-138.0206721238311</v>
      </c>
      <c r="BQ452" s="56">
        <f t="shared" si="363"/>
        <v>24.189448457686265</v>
      </c>
    </row>
    <row r="453" spans="1:69" x14ac:dyDescent="0.25">
      <c r="A453">
        <f t="shared" si="372"/>
        <v>1195000</v>
      </c>
      <c r="B453">
        <f t="shared" si="351"/>
        <v>1195</v>
      </c>
      <c r="C453">
        <f t="shared" si="320"/>
        <v>1.3460374464542169</v>
      </c>
      <c r="D453">
        <f t="shared" si="321"/>
        <v>0.73337215491910557</v>
      </c>
      <c r="F453">
        <f t="shared" si="322"/>
        <v>1.4764494648796388E-5</v>
      </c>
      <c r="G453">
        <f t="shared" si="323"/>
        <v>1.3841579845136481E-3</v>
      </c>
      <c r="H453">
        <f t="shared" si="324"/>
        <v>-3.1402084920154865</v>
      </c>
      <c r="J453">
        <f t="shared" si="325"/>
        <v>15</v>
      </c>
      <c r="M453">
        <f t="shared" si="326"/>
        <v>1.3189151609105773E-3</v>
      </c>
      <c r="N453">
        <f t="shared" si="327"/>
        <v>-1.5707963250000001</v>
      </c>
      <c r="O453">
        <f t="shared" si="328"/>
        <v>382.62969859984059</v>
      </c>
      <c r="P453">
        <f t="shared" si="329"/>
        <v>1.568182830921331</v>
      </c>
      <c r="Q453">
        <f t="shared" si="330"/>
        <v>215.68129305010615</v>
      </c>
      <c r="R453">
        <f t="shared" si="331"/>
        <v>1.5661598394635059</v>
      </c>
      <c r="S453">
        <f t="shared" si="332"/>
        <v>7.6979047729754918E-2</v>
      </c>
      <c r="T453">
        <f t="shared" si="333"/>
        <v>-1.4937410488771676</v>
      </c>
      <c r="U453">
        <f t="shared" si="334"/>
        <v>0.82613933010604446</v>
      </c>
      <c r="V453">
        <f t="shared" si="335"/>
        <v>-0.59857511017967779</v>
      </c>
      <c r="X453">
        <f t="shared" si="352"/>
        <v>-53.707983298954503</v>
      </c>
      <c r="Y453">
        <f t="shared" si="336"/>
        <v>-168.19784294386798</v>
      </c>
      <c r="Z453">
        <f t="shared" si="353"/>
        <v>11.802157056132017</v>
      </c>
      <c r="AC453">
        <v>1</v>
      </c>
      <c r="AD453">
        <f t="shared" si="337"/>
        <v>382.62839185116002</v>
      </c>
      <c r="AE453">
        <f t="shared" si="338"/>
        <v>-2.8729294790150087E-2</v>
      </c>
      <c r="AF453">
        <f t="shared" si="339"/>
        <v>4.2122160091935E-2</v>
      </c>
      <c r="AG453">
        <f t="shared" si="367"/>
        <v>6188.6841761964261</v>
      </c>
      <c r="AH453">
        <f t="shared" si="368"/>
        <v>-4244.7142233647673</v>
      </c>
      <c r="AJ453">
        <f t="shared" si="340"/>
        <v>18000</v>
      </c>
      <c r="AK453">
        <f t="shared" si="341"/>
        <v>233136.01976017503</v>
      </c>
      <c r="AL453">
        <v>1</v>
      </c>
      <c r="AM453">
        <f t="shared" si="342"/>
        <v>215.67897480228751</v>
      </c>
      <c r="AN453">
        <f t="shared" si="369"/>
        <v>1081.3036544583724</v>
      </c>
      <c r="AO453">
        <f t="shared" si="370"/>
        <v>-78.443883373662004</v>
      </c>
      <c r="AQ453">
        <f t="shared" si="343"/>
        <v>1.7506693246495467E-3</v>
      </c>
      <c r="AR453">
        <f t="shared" si="344"/>
        <v>-4.1840996859124164</v>
      </c>
      <c r="AT453">
        <f t="shared" si="365"/>
        <v>-17749.473109221279</v>
      </c>
      <c r="AU453">
        <f t="shared" si="366"/>
        <v>-25901.502608817354</v>
      </c>
      <c r="AV453">
        <f t="shared" si="354"/>
        <v>-2.1715665228307155</v>
      </c>
      <c r="AW453">
        <f t="shared" si="355"/>
        <v>8842.4945218012963</v>
      </c>
      <c r="AX453">
        <f t="shared" si="356"/>
        <v>-10363.115530431334</v>
      </c>
      <c r="AY453">
        <f t="shared" si="364"/>
        <v>-0.86440921294237827</v>
      </c>
      <c r="BA453">
        <f t="shared" si="345"/>
        <v>2.3049063462226136</v>
      </c>
      <c r="BB453">
        <f t="shared" si="357"/>
        <v>7.2530656735151311</v>
      </c>
      <c r="BC453">
        <f t="shared" si="358"/>
        <v>-1.3071573098883373</v>
      </c>
      <c r="BD453">
        <f t="shared" si="346"/>
        <v>-254.89459710185554</v>
      </c>
      <c r="BF453">
        <f t="shared" si="347"/>
        <v>-63.259594569647682</v>
      </c>
      <c r="BG453">
        <f t="shared" si="348"/>
        <v>-212.79616135377995</v>
      </c>
      <c r="BH453">
        <f t="shared" si="359"/>
        <v>-32.796161353779951</v>
      </c>
      <c r="BI453">
        <f t="shared" si="360"/>
        <v>-32.796161353779951</v>
      </c>
      <c r="BJ453">
        <f t="shared" si="349"/>
        <v>0</v>
      </c>
      <c r="BK453">
        <f t="shared" si="361"/>
        <v>0</v>
      </c>
      <c r="BM453">
        <f t="shared" si="362"/>
        <v>-70.512660243162813</v>
      </c>
      <c r="BN453">
        <f t="shared" si="350"/>
        <v>-137.90156425192441</v>
      </c>
      <c r="BQ453" s="56">
        <f t="shared" si="363"/>
        <v>24.15502647380027</v>
      </c>
    </row>
    <row r="454" spans="1:69" x14ac:dyDescent="0.25">
      <c r="A454">
        <f t="shared" si="372"/>
        <v>1200000</v>
      </c>
      <c r="B454">
        <f t="shared" si="351"/>
        <v>1200</v>
      </c>
      <c r="C454">
        <f t="shared" si="320"/>
        <v>1.3485638529832862</v>
      </c>
      <c r="D454">
        <f t="shared" si="321"/>
        <v>0.73544899364737049</v>
      </c>
      <c r="F454">
        <f t="shared" si="322"/>
        <v>1.4641711829761984E-5</v>
      </c>
      <c r="G454">
        <f t="shared" si="323"/>
        <v>1.3783904966627246E-3</v>
      </c>
      <c r="H454">
        <f t="shared" si="324"/>
        <v>-3.1402142595033373</v>
      </c>
      <c r="J454">
        <f t="shared" si="325"/>
        <v>15</v>
      </c>
      <c r="M454">
        <f t="shared" si="326"/>
        <v>1.3134196810734499E-3</v>
      </c>
      <c r="N454">
        <f t="shared" si="327"/>
        <v>-1.5707963250000001</v>
      </c>
      <c r="O454">
        <f t="shared" si="328"/>
        <v>384.23064876951292</v>
      </c>
      <c r="P454">
        <f t="shared" si="329"/>
        <v>1.5681937204381939</v>
      </c>
      <c r="Q454">
        <f t="shared" si="330"/>
        <v>216.58370587955591</v>
      </c>
      <c r="R454">
        <f t="shared" si="331"/>
        <v>1.5661791578855864</v>
      </c>
      <c r="S454">
        <f t="shared" si="332"/>
        <v>7.6660190573110576E-2</v>
      </c>
      <c r="T454">
        <f t="shared" si="333"/>
        <v>-1.4940608510483515</v>
      </c>
      <c r="U454">
        <f t="shared" si="334"/>
        <v>0.82504176036193655</v>
      </c>
      <c r="V454">
        <f t="shared" si="335"/>
        <v>-0.60052022809396366</v>
      </c>
      <c r="X454">
        <f t="shared" si="352"/>
        <v>-53.775564820238273</v>
      </c>
      <c r="Y454">
        <f t="shared" si="336"/>
        <v>-168.20721887715462</v>
      </c>
      <c r="Z454">
        <f t="shared" si="353"/>
        <v>11.792781122845383</v>
      </c>
      <c r="AC454">
        <v>1</v>
      </c>
      <c r="AD454">
        <f t="shared" si="337"/>
        <v>384.22934746560003</v>
      </c>
      <c r="AE454">
        <f t="shared" si="338"/>
        <v>-2.8970210253893403E-2</v>
      </c>
      <c r="AF454">
        <f t="shared" si="339"/>
        <v>4.2298403439600001E-2</v>
      </c>
      <c r="AG454">
        <f t="shared" si="367"/>
        <v>6172.2511118102811</v>
      </c>
      <c r="AH454">
        <f t="shared" si="368"/>
        <v>-4251.0212638576968</v>
      </c>
      <c r="AJ454">
        <f t="shared" si="340"/>
        <v>18000</v>
      </c>
      <c r="AK454">
        <f t="shared" si="341"/>
        <v>234111.48427800002</v>
      </c>
      <c r="AL454">
        <v>1</v>
      </c>
      <c r="AM454">
        <f t="shared" si="342"/>
        <v>216.581397291</v>
      </c>
      <c r="AN454">
        <f t="shared" si="369"/>
        <v>1081.3006299482217</v>
      </c>
      <c r="AO454">
        <f t="shared" si="370"/>
        <v>-78.117047824378545</v>
      </c>
      <c r="AQ454">
        <f t="shared" si="343"/>
        <v>1.7361108097029845E-3</v>
      </c>
      <c r="AR454">
        <f t="shared" si="344"/>
        <v>-4.1666659432871622</v>
      </c>
      <c r="AT454">
        <f t="shared" si="365"/>
        <v>-17701.869812429999</v>
      </c>
      <c r="AU454">
        <f t="shared" si="366"/>
        <v>-25725.088744964683</v>
      </c>
      <c r="AV454">
        <f t="shared" si="354"/>
        <v>-2.1735024946030088</v>
      </c>
      <c r="AW454">
        <f t="shared" si="355"/>
        <v>8823.7275838857058</v>
      </c>
      <c r="AX454">
        <f t="shared" si="356"/>
        <v>-10351.275567530745</v>
      </c>
      <c r="AY454">
        <f t="shared" si="364"/>
        <v>-0.86489378630624303</v>
      </c>
      <c r="BA454">
        <f t="shared" si="345"/>
        <v>2.2958235856850577</v>
      </c>
      <c r="BB454">
        <f t="shared" si="357"/>
        <v>7.2187702641784366</v>
      </c>
      <c r="BC454">
        <f t="shared" si="358"/>
        <v>-1.3086087082967657</v>
      </c>
      <c r="BD454">
        <f t="shared" si="346"/>
        <v>-254.97775610514552</v>
      </c>
      <c r="BF454">
        <f t="shared" si="347"/>
        <v>-63.350137161019973</v>
      </c>
      <c r="BG454">
        <f t="shared" si="348"/>
        <v>-212.76065671578769</v>
      </c>
      <c r="BH454">
        <f t="shared" si="359"/>
        <v>-32.76065671578769</v>
      </c>
      <c r="BI454">
        <f t="shared" si="360"/>
        <v>-32.76065671578769</v>
      </c>
      <c r="BJ454">
        <f t="shared" si="349"/>
        <v>0</v>
      </c>
      <c r="BK454">
        <f t="shared" si="361"/>
        <v>0</v>
      </c>
      <c r="BM454">
        <f t="shared" si="362"/>
        <v>-70.568907425198404</v>
      </c>
      <c r="BN454">
        <f t="shared" si="350"/>
        <v>-137.78290061064217</v>
      </c>
      <c r="BQ454" s="56">
        <f t="shared" si="363"/>
        <v>24.120731064463573</v>
      </c>
    </row>
    <row r="455" spans="1:69" x14ac:dyDescent="0.25">
      <c r="A455">
        <f t="shared" si="372"/>
        <v>1205000</v>
      </c>
      <c r="B455">
        <f t="shared" si="351"/>
        <v>1205</v>
      </c>
      <c r="C455">
        <f t="shared" si="320"/>
        <v>1.3510960544498212</v>
      </c>
      <c r="D455">
        <f t="shared" si="321"/>
        <v>0.73751805651989066</v>
      </c>
      <c r="F455">
        <f t="shared" si="322"/>
        <v>1.4520454282211483E-5</v>
      </c>
      <c r="G455">
        <f t="shared" si="323"/>
        <v>1.372670873796939E-3</v>
      </c>
      <c r="H455">
        <f t="shared" si="324"/>
        <v>-3.1402199791262033</v>
      </c>
      <c r="J455">
        <f t="shared" si="325"/>
        <v>15</v>
      </c>
      <c r="M455">
        <f t="shared" si="326"/>
        <v>1.3079698068781246E-3</v>
      </c>
      <c r="N455">
        <f t="shared" si="327"/>
        <v>-1.5707963250000001</v>
      </c>
      <c r="O455">
        <f t="shared" si="328"/>
        <v>385.8315989843698</v>
      </c>
      <c r="P455">
        <f t="shared" si="329"/>
        <v>1.568204519586232</v>
      </c>
      <c r="Q455">
        <f t="shared" si="330"/>
        <v>217.48611878916427</v>
      </c>
      <c r="R455">
        <f t="shared" si="331"/>
        <v>1.5661983159922148</v>
      </c>
      <c r="S455">
        <f t="shared" si="332"/>
        <v>7.6343956303626531E-2</v>
      </c>
      <c r="T455">
        <f t="shared" si="333"/>
        <v>-1.4943780147921994</v>
      </c>
      <c r="U455">
        <f t="shared" si="334"/>
        <v>0.82394399813269792</v>
      </c>
      <c r="V455">
        <f t="shared" si="335"/>
        <v>-0.60246017716474165</v>
      </c>
      <c r="X455">
        <f t="shared" si="352"/>
        <v>-53.842857999673015</v>
      </c>
      <c r="Y455">
        <f t="shared" si="336"/>
        <v>-168.21660463117814</v>
      </c>
      <c r="Z455">
        <f t="shared" si="353"/>
        <v>11.783395368821857</v>
      </c>
      <c r="AC455">
        <v>1</v>
      </c>
      <c r="AD455">
        <f t="shared" si="337"/>
        <v>385.83030308003998</v>
      </c>
      <c r="AE455">
        <f t="shared" si="338"/>
        <v>-2.9212131627714976E-2</v>
      </c>
      <c r="AF455">
        <f t="shared" si="339"/>
        <v>4.2474646787265001E-2</v>
      </c>
      <c r="AG455">
        <f t="shared" si="367"/>
        <v>6155.8370179466692</v>
      </c>
      <c r="AH455">
        <f t="shared" si="368"/>
        <v>-4257.2483804911726</v>
      </c>
      <c r="AJ455">
        <f t="shared" si="340"/>
        <v>18000</v>
      </c>
      <c r="AK455">
        <f t="shared" si="341"/>
        <v>235086.94879582501</v>
      </c>
      <c r="AL455">
        <v>1</v>
      </c>
      <c r="AM455">
        <f t="shared" si="342"/>
        <v>217.48381977971252</v>
      </c>
      <c r="AN455">
        <f t="shared" si="369"/>
        <v>1081.2976430083484</v>
      </c>
      <c r="AO455">
        <f t="shared" si="370"/>
        <v>-77.792924430555161</v>
      </c>
      <c r="AQ455">
        <f t="shared" si="343"/>
        <v>1.7217331447920757E-3</v>
      </c>
      <c r="AR455">
        <f t="shared" si="344"/>
        <v>-4.1493768789489023</v>
      </c>
      <c r="AT455">
        <f t="shared" si="365"/>
        <v>-17654.329289324993</v>
      </c>
      <c r="AU455">
        <f t="shared" si="366"/>
        <v>-25550.217638487971</v>
      </c>
      <c r="AV455">
        <f t="shared" si="354"/>
        <v>-2.1754333734327802</v>
      </c>
      <c r="AW455">
        <f t="shared" si="355"/>
        <v>8804.9518094007362</v>
      </c>
      <c r="AX455">
        <f t="shared" si="356"/>
        <v>-10339.497986552939</v>
      </c>
      <c r="AY455">
        <f t="shared" si="364"/>
        <v>-0.86538334505711378</v>
      </c>
      <c r="BA455">
        <f t="shared" si="345"/>
        <v>2.286809714164598</v>
      </c>
      <c r="BB455">
        <f t="shared" si="357"/>
        <v>7.1846005678109464</v>
      </c>
      <c r="BC455">
        <f t="shared" si="358"/>
        <v>-1.3100500283756664</v>
      </c>
      <c r="BD455">
        <f t="shared" si="346"/>
        <v>-255.06033766268837</v>
      </c>
      <c r="BF455">
        <f t="shared" si="347"/>
        <v>-63.440245660992119</v>
      </c>
      <c r="BG455">
        <f t="shared" si="348"/>
        <v>-212.72501741330348</v>
      </c>
      <c r="BH455">
        <f t="shared" si="359"/>
        <v>-32.725017413303476</v>
      </c>
      <c r="BI455">
        <f t="shared" si="360"/>
        <v>-32.725017413303476</v>
      </c>
      <c r="BJ455">
        <f t="shared" si="349"/>
        <v>0</v>
      </c>
      <c r="BK455">
        <f t="shared" si="361"/>
        <v>0</v>
      </c>
      <c r="BM455">
        <f t="shared" si="362"/>
        <v>-70.624846228803065</v>
      </c>
      <c r="BN455">
        <f t="shared" si="350"/>
        <v>-137.66467975061511</v>
      </c>
      <c r="BQ455" s="56">
        <f t="shared" si="363"/>
        <v>24.086561368096081</v>
      </c>
    </row>
    <row r="456" spans="1:69" x14ac:dyDescent="0.25">
      <c r="A456">
        <f t="shared" si="372"/>
        <v>1210000</v>
      </c>
      <c r="B456">
        <f t="shared" si="351"/>
        <v>1210</v>
      </c>
      <c r="C456">
        <f t="shared" si="320"/>
        <v>1.353634018332589</v>
      </c>
      <c r="D456">
        <f t="shared" si="321"/>
        <v>0.7395793695090408</v>
      </c>
      <c r="F456">
        <f t="shared" si="322"/>
        <v>1.4400696846636795E-5</v>
      </c>
      <c r="G456">
        <f t="shared" si="323"/>
        <v>1.366998522515601E-3</v>
      </c>
      <c r="H456">
        <f t="shared" si="324"/>
        <v>-3.1402256514774844</v>
      </c>
      <c r="J456">
        <f t="shared" si="325"/>
        <v>15</v>
      </c>
      <c r="M456">
        <f t="shared" si="326"/>
        <v>1.3025649729654048E-3</v>
      </c>
      <c r="N456">
        <f t="shared" si="327"/>
        <v>-1.5707963250000001</v>
      </c>
      <c r="O456">
        <f t="shared" si="328"/>
        <v>387.4325492438511</v>
      </c>
      <c r="P456">
        <f t="shared" si="329"/>
        <v>1.5682152294857097</v>
      </c>
      <c r="Q456">
        <f t="shared" si="330"/>
        <v>218.38853177793752</v>
      </c>
      <c r="R456">
        <f t="shared" si="331"/>
        <v>1.5662173157707171</v>
      </c>
      <c r="S456">
        <f t="shared" si="332"/>
        <v>7.6030312784998361E-2</v>
      </c>
      <c r="T456">
        <f t="shared" si="333"/>
        <v>-1.4946925725628222</v>
      </c>
      <c r="U456">
        <f t="shared" si="334"/>
        <v>0.82284606892405121</v>
      </c>
      <c r="V456">
        <f t="shared" si="335"/>
        <v>-0.60439496342426391</v>
      </c>
      <c r="X456">
        <f t="shared" si="352"/>
        <v>-53.909865375622552</v>
      </c>
      <c r="Y456">
        <f t="shared" si="336"/>
        <v>-168.22600077888472</v>
      </c>
      <c r="Z456">
        <f t="shared" si="353"/>
        <v>11.773999221115275</v>
      </c>
      <c r="AC456">
        <v>1</v>
      </c>
      <c r="AD456">
        <f t="shared" si="337"/>
        <v>387.43125869448005</v>
      </c>
      <c r="AE456">
        <f t="shared" si="338"/>
        <v>-2.9455058911614814E-2</v>
      </c>
      <c r="AF456">
        <f t="shared" si="339"/>
        <v>4.2650890134929995E-2</v>
      </c>
      <c r="AG456">
        <f t="shared" si="367"/>
        <v>6139.4422867096528</v>
      </c>
      <c r="AH456">
        <f t="shared" si="368"/>
        <v>-4263.3959962906283</v>
      </c>
      <c r="AJ456">
        <f t="shared" si="340"/>
        <v>18000</v>
      </c>
      <c r="AK456">
        <f t="shared" si="341"/>
        <v>236062.41331365</v>
      </c>
      <c r="AL456">
        <v>1</v>
      </c>
      <c r="AM456">
        <f t="shared" si="342"/>
        <v>218.38624226842501</v>
      </c>
      <c r="AN456">
        <f t="shared" si="369"/>
        <v>1081.2946930190628</v>
      </c>
      <c r="AO456">
        <f t="shared" si="370"/>
        <v>-77.471479573267516</v>
      </c>
      <c r="AQ456">
        <f t="shared" si="343"/>
        <v>1.7075333468456139E-3</v>
      </c>
      <c r="AR456">
        <f t="shared" si="344"/>
        <v>-4.132230699366386</v>
      </c>
      <c r="AT456">
        <f t="shared" si="365"/>
        <v>-17606.852516992283</v>
      </c>
      <c r="AU456">
        <f t="shared" si="366"/>
        <v>-25376.871784964267</v>
      </c>
      <c r="AV456">
        <f t="shared" si="354"/>
        <v>-2.1773591644113717</v>
      </c>
      <c r="AW456">
        <f t="shared" si="355"/>
        <v>8786.1682653658008</v>
      </c>
      <c r="AX456">
        <f t="shared" si="356"/>
        <v>-10327.781269453713</v>
      </c>
      <c r="AY456">
        <f t="shared" si="364"/>
        <v>-0.86587777527669041</v>
      </c>
      <c r="BA456">
        <f t="shared" si="345"/>
        <v>2.2778639768576268</v>
      </c>
      <c r="BB456">
        <f t="shared" si="357"/>
        <v>7.1505557305603133</v>
      </c>
      <c r="BC456">
        <f t="shared" si="358"/>
        <v>-1.3114813891346813</v>
      </c>
      <c r="BD456">
        <f t="shared" si="346"/>
        <v>-255.14234859323426</v>
      </c>
      <c r="BF456">
        <f t="shared" si="347"/>
        <v>-63.529923725175863</v>
      </c>
      <c r="BG456">
        <f t="shared" si="348"/>
        <v>-212.6892488109693</v>
      </c>
      <c r="BH456">
        <f t="shared" si="359"/>
        <v>-32.689248810969303</v>
      </c>
      <c r="BI456">
        <f t="shared" si="360"/>
        <v>-32.689248810969303</v>
      </c>
      <c r="BJ456">
        <f t="shared" si="349"/>
        <v>0</v>
      </c>
      <c r="BK456">
        <f t="shared" si="361"/>
        <v>0</v>
      </c>
      <c r="BM456">
        <f t="shared" si="362"/>
        <v>-70.680479455736176</v>
      </c>
      <c r="BN456">
        <f t="shared" si="350"/>
        <v>-137.54690021773507</v>
      </c>
      <c r="BQ456" s="56">
        <f t="shared" si="363"/>
        <v>24.052516530845448</v>
      </c>
    </row>
    <row r="457" spans="1:69" x14ac:dyDescent="0.25">
      <c r="A457">
        <f t="shared" si="372"/>
        <v>1215000</v>
      </c>
      <c r="B457">
        <f t="shared" si="351"/>
        <v>1215</v>
      </c>
      <c r="C457">
        <f t="shared" ref="C457:C520" si="373">SQRT((A457/Fesr)^2+1)</f>
        <v>1.3561777122800684</v>
      </c>
      <c r="D457">
        <f t="shared" ref="D457:D520" si="374">ATAN(A457/Fesr)</f>
        <v>0.74163295865643353</v>
      </c>
      <c r="F457">
        <f t="shared" ref="F457:F520" si="375">(Ro/(Ro+Rdcr))/SQRT((A457/(Q*Fo))^2+(1-(A457^2/Fo^2))^2)</f>
        <v>1.4282414880161735E-5</v>
      </c>
      <c r="G457">
        <f t="shared" ref="G457:G520" si="376">-ATAN(A457*Fo/(Q*(Fo^2-A457^2)))</f>
        <v>1.3613728591866077E-3</v>
      </c>
      <c r="H457">
        <f t="shared" ref="H457:H520" si="377">IF(G457&gt;0,G457-Pi,G457)</f>
        <v>-3.1402312771408134</v>
      </c>
      <c r="J457">
        <f t="shared" ref="J457:J520" si="378">Vin/Vramp</f>
        <v>15</v>
      </c>
      <c r="M457">
        <f t="shared" ref="M457:M520" si="379">1/(2*Pi*_Rfb1*(Cc1ea_u+Cc2ea_u)*A457)</f>
        <v>1.2972046232824198E-3</v>
      </c>
      <c r="N457">
        <f t="shared" ref="N457:N520" si="380">-Pi/2</f>
        <v>-1.5707963250000001</v>
      </c>
      <c r="O457">
        <f t="shared" ref="O457:O520" si="381">SQRT(1+(A457/Fz1_u)^2)</f>
        <v>389.03349954740594</v>
      </c>
      <c r="P457">
        <f t="shared" ref="P457:P520" si="382">ATAN2(Fz1_u,A457)</f>
        <v>1.5682258512384515</v>
      </c>
      <c r="Q457">
        <f t="shared" ref="Q457:Q520" si="383">SQRT(1+(A457/Fz2_u)^2)</f>
        <v>219.29094484489835</v>
      </c>
      <c r="R457">
        <f t="shared" ref="R457:R520" si="384">ATAN2(Fz2_u,A457)</f>
        <v>1.566236159175707</v>
      </c>
      <c r="S457">
        <f t="shared" ref="S457:S520" si="385">1/SQRT(1+(A457/Fp1_u)^2)</f>
        <v>7.5719228402234717E-2</v>
      </c>
      <c r="T457">
        <f t="shared" ref="T457:T520" si="386">-ATAN2(Fp1_u,A457)</f>
        <v>-1.4950045562852581</v>
      </c>
      <c r="U457">
        <f t="shared" ref="U457:U520" si="387">1/SQRT(1+(A457/Fp2_u)^2)</f>
        <v>0.82174799801320386</v>
      </c>
      <c r="V457">
        <f t="shared" ref="V457:V520" si="388">-ATAN2(Fp2_u,A457)</f>
        <v>-0.60632459302732988</v>
      </c>
      <c r="X457">
        <f t="shared" si="352"/>
        <v>-53.976589454514126</v>
      </c>
      <c r="Y457">
        <f t="shared" ref="Y457:Y520" si="389">(180/Pi)*(D457+H457+N457+P457+R457+T457+V457)</f>
        <v>-168.23540786833254</v>
      </c>
      <c r="Z457">
        <f t="shared" si="353"/>
        <v>11.764592131667456</v>
      </c>
      <c r="AC457">
        <v>1</v>
      </c>
      <c r="AD457">
        <f t="shared" ref="AD457:AD520" si="390">Rcea1_u*Cc1ea_u*A457*2*Pi</f>
        <v>389.03221430892006</v>
      </c>
      <c r="AE457">
        <f t="shared" ref="AE457:AE520" si="391">-Rcea1_u*Cc1ea_u*Cc2ea_u*(A457*2*Pi)^2</f>
        <v>-2.9698992105592906E-2</v>
      </c>
      <c r="AF457">
        <f t="shared" ref="AF457:AF520" si="392">(Cc2ea_u+Cc1ea_u)*A457*2*Pi</f>
        <v>4.2827133482594995E-2</v>
      </c>
      <c r="AG457">
        <f t="shared" si="367"/>
        <v>6123.0673047681503</v>
      </c>
      <c r="AH457">
        <f t="shared" si="368"/>
        <v>-4269.4645351558111</v>
      </c>
      <c r="AJ457">
        <f t="shared" ref="AJ457:AJ520" si="393">_Rfb1</f>
        <v>18000</v>
      </c>
      <c r="AK457">
        <f t="shared" ref="AK457:AK520" si="394">_Rfb1*Rcea2_u*Cc3ea_u*A457*2*Pi</f>
        <v>237037.87783147502</v>
      </c>
      <c r="AL457">
        <v>1</v>
      </c>
      <c r="AM457">
        <f t="shared" ref="AM457:AM520" si="395">(_Rfb1+Rcea2_u)*Cc3ea_u*A457*2*Pi</f>
        <v>219.2886647571375</v>
      </c>
      <c r="AN457">
        <f t="shared" si="369"/>
        <v>1081.2917793733989</v>
      </c>
      <c r="AO457">
        <f t="shared" si="370"/>
        <v>-77.152680186931207</v>
      </c>
      <c r="AQ457">
        <f t="shared" ref="AQ457:AQ520" si="396">Eadcg/(1+(Eadcg*A457/GBP)^2)</f>
        <v>1.6935084940458782E-3</v>
      </c>
      <c r="AR457">
        <f t="shared" ref="AR457:AR520" si="397">-(A457*Eadcg*Eadcg/GBP)/(1+(Eadcg*A457/GBP)^2)</f>
        <v>-4.1152256405314835</v>
      </c>
      <c r="AT457">
        <f t="shared" si="365"/>
        <v>-17559.440459922786</v>
      </c>
      <c r="AU457">
        <f t="shared" si="366"/>
        <v>-25205.03394573721</v>
      </c>
      <c r="AV457">
        <f t="shared" si="354"/>
        <v>-2.1792798727681575</v>
      </c>
      <c r="AW457">
        <f t="shared" si="355"/>
        <v>8767.3780003097054</v>
      </c>
      <c r="AX457">
        <f t="shared" si="356"/>
        <v>-10316.123933476116</v>
      </c>
      <c r="AY457">
        <f t="shared" si="364"/>
        <v>-0.86637696503003059</v>
      </c>
      <c r="BA457">
        <f t="shared" ref="BA457:BA520" si="398">SQRT(AT457^2+AU457^2)/SQRT(AW457^2+AX457^2)</f>
        <v>2.2689856294943684</v>
      </c>
      <c r="BB457">
        <f t="shared" si="357"/>
        <v>7.11663490623057</v>
      </c>
      <c r="BC457">
        <f t="shared" si="358"/>
        <v>-1.3129029077381269</v>
      </c>
      <c r="BD457">
        <f t="shared" ref="BD457:BD520" si="399">BC457*180/Pi-180</f>
        <v>-255.22379560980409</v>
      </c>
      <c r="BF457">
        <f t="shared" ref="BF457:BF520" si="400">20*LOG(BA457*J457*F457*C457)</f>
        <v>-63.619174967521602</v>
      </c>
      <c r="BG457">
        <f t="shared" ref="BG457:BG520" si="401">(180/Pi)*(D457+H457+BC457)</f>
        <v>-212.65335616317128</v>
      </c>
      <c r="BH457">
        <f t="shared" si="359"/>
        <v>-32.653356163171281</v>
      </c>
      <c r="BI457">
        <f t="shared" si="360"/>
        <v>-32.653356163171281</v>
      </c>
      <c r="BJ457">
        <f t="shared" ref="BJ457:BJ520" si="402">SUM((BF458&lt;0)*(BF457&gt;0))*A457</f>
        <v>0</v>
      </c>
      <c r="BK457">
        <f t="shared" si="361"/>
        <v>0</v>
      </c>
      <c r="BM457">
        <f t="shared" si="362"/>
        <v>-70.735809873752174</v>
      </c>
      <c r="BN457">
        <f t="shared" ref="BN457:BN520" si="403">(H457+D457)*180/Pi</f>
        <v>-137.42956055336722</v>
      </c>
      <c r="BQ457" s="56">
        <f t="shared" si="363"/>
        <v>24.018595706515708</v>
      </c>
    </row>
    <row r="458" spans="1:69" x14ac:dyDescent="0.25">
      <c r="A458">
        <f t="shared" si="372"/>
        <v>1220000</v>
      </c>
      <c r="B458">
        <f t="shared" ref="B458:B521" si="404">A458/1000</f>
        <v>1220</v>
      </c>
      <c r="C458">
        <f t="shared" si="373"/>
        <v>1.3587271041102325</v>
      </c>
      <c r="D458">
        <f t="shared" si="374"/>
        <v>0.74367885006947732</v>
      </c>
      <c r="F458">
        <f t="shared" si="375"/>
        <v>1.416558424386367E-5</v>
      </c>
      <c r="G458">
        <f t="shared" si="376"/>
        <v>1.3557933097462548E-3</v>
      </c>
      <c r="H458">
        <f t="shared" si="377"/>
        <v>-3.1402368566902541</v>
      </c>
      <c r="J458">
        <f t="shared" si="378"/>
        <v>15</v>
      </c>
      <c r="M458">
        <f t="shared" si="379"/>
        <v>1.291888210891918E-3</v>
      </c>
      <c r="N458">
        <f t="shared" si="380"/>
        <v>-1.5707963250000001</v>
      </c>
      <c r="O458">
        <f t="shared" si="381"/>
        <v>390.63444989449238</v>
      </c>
      <c r="P458">
        <f t="shared" si="382"/>
        <v>1.5682363859282189</v>
      </c>
      <c r="Q458">
        <f t="shared" si="383"/>
        <v>220.19335798908543</v>
      </c>
      <c r="R458">
        <f t="shared" si="384"/>
        <v>1.5662548481297565</v>
      </c>
      <c r="S458">
        <f t="shared" si="385"/>
        <v>7.5410672051160449E-2</v>
      </c>
      <c r="T458">
        <f t="shared" si="386"/>
        <v>-1.4953139973661893</v>
      </c>
      <c r="U458">
        <f t="shared" si="387"/>
        <v>0.82064981044935637</v>
      </c>
      <c r="V458">
        <f t="shared" si="388"/>
        <v>-0.60824907224958025</v>
      </c>
      <c r="X458">
        <f t="shared" ref="X458:X521" si="405">20*LOG(C458*J458*O458*Q458*F458*M458*S458*U458)</f>
        <v>-54.0430327113448</v>
      </c>
      <c r="Y458">
        <f t="shared" si="389"/>
        <v>-168.24482642335653</v>
      </c>
      <c r="Z458">
        <f t="shared" ref="Z458:Z521" si="406">Y458+180</f>
        <v>11.755173576643472</v>
      </c>
      <c r="AC458">
        <v>1</v>
      </c>
      <c r="AD458">
        <f t="shared" si="390"/>
        <v>390.63316992336001</v>
      </c>
      <c r="AE458">
        <f t="shared" si="391"/>
        <v>-2.9943931209649263E-2</v>
      </c>
      <c r="AF458">
        <f t="shared" si="392"/>
        <v>4.3003376830259996E-2</v>
      </c>
      <c r="AG458">
        <f t="shared" si="367"/>
        <v>6106.7124533854994</v>
      </c>
      <c r="AH458">
        <f t="shared" si="368"/>
        <v>-4275.4544218003975</v>
      </c>
      <c r="AJ458">
        <f t="shared" si="393"/>
        <v>18000</v>
      </c>
      <c r="AK458">
        <f t="shared" si="394"/>
        <v>238013.34234930002</v>
      </c>
      <c r="AL458">
        <v>1</v>
      </c>
      <c r="AM458">
        <f t="shared" si="395"/>
        <v>220.19108724585001</v>
      </c>
      <c r="AN458">
        <f t="shared" si="369"/>
        <v>1081.2889014768027</v>
      </c>
      <c r="AO458">
        <f t="shared" si="370"/>
        <v>-76.836493747964212</v>
      </c>
      <c r="AQ458">
        <f t="shared" si="396"/>
        <v>1.6796557243254965E-3</v>
      </c>
      <c r="AR458">
        <f t="shared" si="397"/>
        <v>-4.0983599673542113</v>
      </c>
      <c r="AT458">
        <f t="shared" si="365"/>
        <v>-17512.094070025156</v>
      </c>
      <c r="AU458">
        <f t="shared" si="366"/>
        <v>-25034.687142592222</v>
      </c>
      <c r="AV458">
        <f t="shared" ref="AV458:AV521" si="407">ATAN2(AT458,AU458)</f>
        <v>-2.1811955038685267</v>
      </c>
      <c r="AW458">
        <f t="shared" ref="AW458:AW521" si="408">AG458-AH458*AO458/_Rfb2+AG458*AN458/_Rfb2+AN458-AO458*AR458+AQ458*AN458</f>
        <v>8748.5820445887312</v>
      </c>
      <c r="AX458">
        <f t="shared" ref="AX458:AX521" si="409">AH458+AH458*AN458/_Rfb2+AG458*AO458/_Rfb2+AO458+AO458*AQ458+AN458*AR458</f>
        <v>-10304.524530370461</v>
      </c>
      <c r="AY458">
        <f t="shared" si="364"/>
        <v>-0.86688080432833314</v>
      </c>
      <c r="BA458">
        <f t="shared" si="398"/>
        <v>2.2601739381655799</v>
      </c>
      <c r="BB458">
        <f t="shared" ref="BB458:BB521" si="410">20*LOG(BA458)</f>
        <v>7.0828372562109889</v>
      </c>
      <c r="BC458">
        <f t="shared" ref="BC458:BC521" si="411">AV458-AY458</f>
        <v>-1.3143146995401935</v>
      </c>
      <c r="BD458">
        <f t="shared" si="399"/>
        <v>-255.30468532170613</v>
      </c>
      <c r="BF458">
        <f t="shared" si="400"/>
        <v>-63.7080029609156</v>
      </c>
      <c r="BG458">
        <f t="shared" si="401"/>
        <v>-212.61734461626477</v>
      </c>
      <c r="BH458">
        <f t="shared" ref="BH458:BH521" si="412">IF(BG458&gt;180,BG458-180,BG458+180)</f>
        <v>-32.617344616264774</v>
      </c>
      <c r="BI458">
        <f t="shared" ref="BI458:BI521" si="413">IF(BH458&gt;180,BH458-360,BH458)</f>
        <v>-32.617344616264774</v>
      </c>
      <c r="BJ458">
        <f t="shared" si="402"/>
        <v>0</v>
      </c>
      <c r="BK458">
        <f t="shared" ref="BK458:BK521" si="414">IF(BJ458&gt;0,BI458,0)</f>
        <v>0</v>
      </c>
      <c r="BM458">
        <f t="shared" ref="BM458:BM521" si="415">20*LOG(J458*F458*C458)</f>
        <v>-70.790840217126586</v>
      </c>
      <c r="BN458">
        <f t="shared" si="403"/>
        <v>-137.3126592945587</v>
      </c>
      <c r="BQ458" s="56">
        <f t="shared" ref="BQ458:BQ521" si="416">20*LOG(BA458*7)</f>
        <v>23.984798056496125</v>
      </c>
    </row>
    <row r="459" spans="1:69" x14ac:dyDescent="0.25">
      <c r="A459">
        <f t="shared" si="372"/>
        <v>1225000</v>
      </c>
      <c r="B459">
        <f t="shared" si="404"/>
        <v>1225</v>
      </c>
      <c r="C459">
        <f t="shared" si="373"/>
        <v>1.3612821618103159</v>
      </c>
      <c r="D459">
        <f t="shared" si="374"/>
        <v>0.74571706991798903</v>
      </c>
      <c r="F459">
        <f t="shared" si="375"/>
        <v>1.4050181290456691E-5</v>
      </c>
      <c r="G459">
        <f t="shared" si="376"/>
        <v>1.350259309503945E-3</v>
      </c>
      <c r="H459">
        <f t="shared" si="377"/>
        <v>-3.1402423906904962</v>
      </c>
      <c r="J459">
        <f t="shared" si="378"/>
        <v>15</v>
      </c>
      <c r="M459">
        <f t="shared" si="379"/>
        <v>1.2866151977862367E-3</v>
      </c>
      <c r="N459">
        <f t="shared" si="380"/>
        <v>-1.5707963250000001</v>
      </c>
      <c r="O459">
        <f t="shared" si="381"/>
        <v>392.23540028457739</v>
      </c>
      <c r="P459">
        <f t="shared" si="382"/>
        <v>1.5682468346210803</v>
      </c>
      <c r="Q459">
        <f t="shared" si="383"/>
        <v>221.09577120955319</v>
      </c>
      <c r="R459">
        <f t="shared" si="384"/>
        <v>1.5662733845240493</v>
      </c>
      <c r="S459">
        <f t="shared" si="385"/>
        <v>7.5104613128171599E-2</v>
      </c>
      <c r="T459">
        <f t="shared" si="386"/>
        <v>-1.4956209267043996</v>
      </c>
      <c r="U459">
        <f t="shared" si="387"/>
        <v>0.81955153105423151</v>
      </c>
      <c r="V459">
        <f t="shared" si="388"/>
        <v>-0.61016840748579981</v>
      </c>
      <c r="X459">
        <f t="shared" si="405"/>
        <v>-54.109197590177985</v>
      </c>
      <c r="Y459">
        <f t="shared" si="389"/>
        <v>-168.25425694421705</v>
      </c>
      <c r="Z459">
        <f t="shared" si="406"/>
        <v>11.745743055782953</v>
      </c>
      <c r="AC459">
        <v>1</v>
      </c>
      <c r="AD459">
        <f t="shared" si="390"/>
        <v>392.23412553780003</v>
      </c>
      <c r="AE459">
        <f t="shared" si="391"/>
        <v>-3.0189876223783878E-2</v>
      </c>
      <c r="AF459">
        <f t="shared" si="392"/>
        <v>4.3179620177924996E-2</v>
      </c>
      <c r="AG459">
        <f t="shared" si="367"/>
        <v>6090.3781084494694</v>
      </c>
      <c r="AH459">
        <f t="shared" si="368"/>
        <v>-4281.3660816924839</v>
      </c>
      <c r="AJ459">
        <f t="shared" si="393"/>
        <v>18000</v>
      </c>
      <c r="AK459">
        <f t="shared" si="394"/>
        <v>238988.80686712501</v>
      </c>
      <c r="AL459">
        <v>1</v>
      </c>
      <c r="AM459">
        <f t="shared" si="395"/>
        <v>221.0935097345625</v>
      </c>
      <c r="AN459">
        <f t="shared" si="369"/>
        <v>1081.2860587468288</v>
      </c>
      <c r="AO459">
        <f t="shared" si="370"/>
        <v>-76.522888263727026</v>
      </c>
      <c r="AQ459">
        <f t="shared" si="396"/>
        <v>1.6659722339071664E-3</v>
      </c>
      <c r="AR459">
        <f t="shared" si="397"/>
        <v>-4.0816319730725574</v>
      </c>
      <c r="AT459">
        <f t="shared" si="365"/>
        <v>-17464.814286641744</v>
      </c>
      <c r="AU459">
        <f t="shared" si="366"/>
        <v>-24865.814652563811</v>
      </c>
      <c r="AV459">
        <f t="shared" si="407"/>
        <v>-2.1831060632118726</v>
      </c>
      <c r="AW459">
        <f t="shared" si="408"/>
        <v>8729.7814106973474</v>
      </c>
      <c r="AX459">
        <f t="shared" si="409"/>
        <v>-10292.981645632684</v>
      </c>
      <c r="AY459">
        <f t="shared" ref="AY459:AY522" si="417">ATAN2(AW459,AX459)</f>
        <v>-0.86738918509252549</v>
      </c>
      <c r="BA459">
        <f t="shared" si="398"/>
        <v>2.2514281791523909</v>
      </c>
      <c r="BB459">
        <f t="shared" si="410"/>
        <v>7.0491619494051774</v>
      </c>
      <c r="BC459">
        <f t="shared" si="411"/>
        <v>-1.3157168781193471</v>
      </c>
      <c r="BD459">
        <f t="shared" si="399"/>
        <v>-255.38502423650709</v>
      </c>
      <c r="BF459">
        <f t="shared" si="400"/>
        <v>-63.796411237766705</v>
      </c>
      <c r="BG459">
        <f t="shared" si="401"/>
        <v>-212.58121921075085</v>
      </c>
      <c r="BH459">
        <f t="shared" si="412"/>
        <v>-32.581219210750845</v>
      </c>
      <c r="BI459">
        <f t="shared" si="413"/>
        <v>-32.581219210750845</v>
      </c>
      <c r="BJ459">
        <f t="shared" si="402"/>
        <v>0</v>
      </c>
      <c r="BK459">
        <f t="shared" si="414"/>
        <v>0</v>
      </c>
      <c r="BM459">
        <f t="shared" si="415"/>
        <v>-70.845573187171865</v>
      </c>
      <c r="BN459">
        <f t="shared" si="403"/>
        <v>-137.19619497424378</v>
      </c>
      <c r="BQ459" s="56">
        <f t="shared" si="416"/>
        <v>23.951122749690313</v>
      </c>
    </row>
    <row r="460" spans="1:69" x14ac:dyDescent="0.25">
      <c r="A460">
        <f t="shared" si="372"/>
        <v>1230000</v>
      </c>
      <c r="B460">
        <f t="shared" si="404"/>
        <v>1230</v>
      </c>
      <c r="C460">
        <f t="shared" si="373"/>
        <v>1.363842853536567</v>
      </c>
      <c r="D460">
        <f t="shared" si="374"/>
        <v>0.74774764443085817</v>
      </c>
      <c r="F460">
        <f t="shared" si="375"/>
        <v>1.3936182852324519E-5</v>
      </c>
      <c r="G460">
        <f t="shared" si="376"/>
        <v>1.344770302951663E-3</v>
      </c>
      <c r="H460">
        <f t="shared" si="377"/>
        <v>-3.1402478796970485</v>
      </c>
      <c r="J460">
        <f t="shared" si="378"/>
        <v>15</v>
      </c>
      <c r="M460">
        <f t="shared" si="379"/>
        <v>1.2813850547058049E-3</v>
      </c>
      <c r="N460">
        <f t="shared" si="380"/>
        <v>-1.5707963250000001</v>
      </c>
      <c r="O460">
        <f t="shared" si="381"/>
        <v>393.83635071713672</v>
      </c>
      <c r="P460">
        <f t="shared" si="382"/>
        <v>1.5682571983657692</v>
      </c>
      <c r="Q460">
        <f t="shared" si="383"/>
        <v>221.9981845053714</v>
      </c>
      <c r="R460">
        <f t="shared" si="384"/>
        <v>1.56629177021902</v>
      </c>
      <c r="S460">
        <f t="shared" si="385"/>
        <v>7.4801021520235253E-2</v>
      </c>
      <c r="T460">
        <f t="shared" si="386"/>
        <v>-1.4959253747009813</v>
      </c>
      <c r="U460">
        <f t="shared" si="387"/>
        <v>0.81845318442262749</v>
      </c>
      <c r="V460">
        <f t="shared" si="388"/>
        <v>-0.61208260524823155</v>
      </c>
      <c r="X460">
        <f t="shared" si="405"/>
        <v>-54.175086504630585</v>
      </c>
      <c r="Y460">
        <f t="shared" si="389"/>
        <v>-168.26369990823301</v>
      </c>
      <c r="Z460">
        <f t="shared" si="406"/>
        <v>11.736300091766992</v>
      </c>
      <c r="AC460">
        <v>1</v>
      </c>
      <c r="AD460">
        <f t="shared" si="390"/>
        <v>393.83508115224004</v>
      </c>
      <c r="AE460">
        <f t="shared" si="391"/>
        <v>-3.0436827147996757E-2</v>
      </c>
      <c r="AF460">
        <f t="shared" si="392"/>
        <v>4.3355863525589997E-2</v>
      </c>
      <c r="AG460">
        <f t="shared" si="367"/>
        <v>6074.0646405026409</v>
      </c>
      <c r="AH460">
        <f t="shared" si="368"/>
        <v>-4287.1999409959517</v>
      </c>
      <c r="AJ460">
        <f t="shared" si="393"/>
        <v>18000</v>
      </c>
      <c r="AK460">
        <f t="shared" si="394"/>
        <v>239964.27138495003</v>
      </c>
      <c r="AL460">
        <v>1</v>
      </c>
      <c r="AM460">
        <f t="shared" si="395"/>
        <v>221.99593222327502</v>
      </c>
      <c r="AN460">
        <f t="shared" si="369"/>
        <v>1081.2832506128457</v>
      </c>
      <c r="AO460">
        <f t="shared" si="370"/>
        <v>-76.211832261732411</v>
      </c>
      <c r="AQ460">
        <f t="shared" si="396"/>
        <v>1.6524552758848444E-3</v>
      </c>
      <c r="AR460">
        <f t="shared" si="397"/>
        <v>-4.0650399786767171</v>
      </c>
      <c r="AT460">
        <f t="shared" si="365"/>
        <v>-17417.60203656774</v>
      </c>
      <c r="AU460">
        <f t="shared" si="366"/>
        <v>-24698.400002871131</v>
      </c>
      <c r="AV460">
        <f t="shared" si="407"/>
        <v>-2.1850115564296058</v>
      </c>
      <c r="AW460">
        <f t="shared" si="408"/>
        <v>8710.977093571657</v>
      </c>
      <c r="AX460">
        <f t="shared" si="409"/>
        <v>-10281.493897760591</v>
      </c>
      <c r="AY460">
        <f t="shared" si="417"/>
        <v>-0.86790200111764748</v>
      </c>
      <c r="BA460">
        <f t="shared" si="398"/>
        <v>2.2427476387592353</v>
      </c>
      <c r="BB460">
        <f t="shared" si="410"/>
        <v>7.0156081621604525</v>
      </c>
      <c r="BC460">
        <f t="shared" si="411"/>
        <v>-1.3171095553119583</v>
      </c>
      <c r="BD460">
        <f t="shared" si="399"/>
        <v>-255.46481876195901</v>
      </c>
      <c r="BF460">
        <f t="shared" si="400"/>
        <v>-63.884403290582782</v>
      </c>
      <c r="BG460">
        <f t="shared" si="401"/>
        <v>-212.54498488340516</v>
      </c>
      <c r="BH460">
        <f t="shared" si="412"/>
        <v>-32.544984883405164</v>
      </c>
      <c r="BI460">
        <f t="shared" si="413"/>
        <v>-32.544984883405164</v>
      </c>
      <c r="BJ460">
        <f t="shared" si="402"/>
        <v>0</v>
      </c>
      <c r="BK460">
        <f t="shared" si="414"/>
        <v>0</v>
      </c>
      <c r="BM460">
        <f t="shared" si="415"/>
        <v>-70.900011452743229</v>
      </c>
      <c r="BN460">
        <f t="shared" si="403"/>
        <v>-137.08016612144618</v>
      </c>
      <c r="BQ460" s="56">
        <f t="shared" si="416"/>
        <v>23.917568962445589</v>
      </c>
    </row>
    <row r="461" spans="1:69" x14ac:dyDescent="0.25">
      <c r="A461">
        <f t="shared" si="372"/>
        <v>1235000</v>
      </c>
      <c r="B461">
        <f t="shared" si="404"/>
        <v>1235</v>
      </c>
      <c r="C461">
        <f t="shared" si="373"/>
        <v>1.3664091476139841</v>
      </c>
      <c r="D461">
        <f t="shared" si="374"/>
        <v>0.74977059989276651</v>
      </c>
      <c r="F461">
        <f t="shared" si="375"/>
        <v>1.3823566229891926E-5</v>
      </c>
      <c r="G461">
        <f t="shared" si="376"/>
        <v>1.339325743578078E-3</v>
      </c>
      <c r="H461">
        <f t="shared" si="377"/>
        <v>-3.1402533242564221</v>
      </c>
      <c r="J461">
        <f t="shared" si="378"/>
        <v>15</v>
      </c>
      <c r="M461">
        <f t="shared" si="379"/>
        <v>1.2761972609620568E-3</v>
      </c>
      <c r="N461">
        <f t="shared" si="380"/>
        <v>-1.5707963250000001</v>
      </c>
      <c r="O461">
        <f t="shared" si="381"/>
        <v>395.43730119165434</v>
      </c>
      <c r="P461">
        <f t="shared" si="382"/>
        <v>1.5682674781940358</v>
      </c>
      <c r="Q461">
        <f t="shared" si="383"/>
        <v>222.90059787562481</v>
      </c>
      <c r="R461">
        <f t="shared" si="384"/>
        <v>1.5663100070449754</v>
      </c>
      <c r="S461">
        <f t="shared" si="385"/>
        <v>7.4499867595127542E-2</v>
      </c>
      <c r="T461">
        <f t="shared" si="386"/>
        <v>-1.4962273712692962</v>
      </c>
      <c r="U461">
        <f t="shared" si="387"/>
        <v>0.81735479492299445</v>
      </c>
      <c r="V461">
        <f t="shared" si="388"/>
        <v>-0.61399167216489825</v>
      </c>
      <c r="X461">
        <f t="shared" si="405"/>
        <v>-54.240701838350596</v>
      </c>
      <c r="Y461">
        <f t="shared" si="389"/>
        <v>-168.27315577039909</v>
      </c>
      <c r="Z461">
        <f t="shared" si="406"/>
        <v>11.726844229600914</v>
      </c>
      <c r="AC461">
        <v>1</v>
      </c>
      <c r="AD461">
        <f t="shared" si="390"/>
        <v>395.43603676668005</v>
      </c>
      <c r="AE461">
        <f t="shared" si="391"/>
        <v>-3.0684783982287894E-2</v>
      </c>
      <c r="AF461">
        <f t="shared" si="392"/>
        <v>4.3532106873254997E-2</v>
      </c>
      <c r="AG461">
        <f t="shared" si="367"/>
        <v>6057.7724147731997</v>
      </c>
      <c r="AH461">
        <f t="shared" si="368"/>
        <v>-4292.9564265127101</v>
      </c>
      <c r="AJ461">
        <f t="shared" si="393"/>
        <v>18000</v>
      </c>
      <c r="AK461">
        <f t="shared" si="394"/>
        <v>240939.73590277502</v>
      </c>
      <c r="AL461">
        <v>1</v>
      </c>
      <c r="AM461">
        <f t="shared" si="395"/>
        <v>222.89835471198751</v>
      </c>
      <c r="AN461">
        <f t="shared" si="369"/>
        <v>1081.2804765157484</v>
      </c>
      <c r="AO461">
        <f t="shared" si="370"/>
        <v>-75.903294779117374</v>
      </c>
      <c r="AQ461">
        <f t="shared" si="396"/>
        <v>1.6391021588450625E-3</v>
      </c>
      <c r="AR461">
        <f t="shared" si="397"/>
        <v>-4.048582332347304</v>
      </c>
      <c r="AT461">
        <f t="shared" si="365"/>
        <v>-17370.458234073329</v>
      </c>
      <c r="AU461">
        <f t="shared" si="366"/>
        <v>-24532.426965978164</v>
      </c>
      <c r="AV461">
        <f t="shared" si="407"/>
        <v>-2.1869119892831805</v>
      </c>
      <c r="AW461">
        <f t="shared" si="408"/>
        <v>8692.1700708859717</v>
      </c>
      <c r="AX461">
        <f t="shared" si="409"/>
        <v>-10270.059937527443</v>
      </c>
      <c r="AY461">
        <f t="shared" si="417"/>
        <v>-0.86841914803799702</v>
      </c>
      <c r="BA461">
        <f t="shared" si="398"/>
        <v>2.2341316131498168</v>
      </c>
      <c r="BB461">
        <f t="shared" si="410"/>
        <v>6.9821750781975176</v>
      </c>
      <c r="BC461">
        <f t="shared" si="411"/>
        <v>-1.3184928412451835</v>
      </c>
      <c r="BD461">
        <f t="shared" si="399"/>
        <v>-255.54407520788317</v>
      </c>
      <c r="BF461">
        <f t="shared" si="400"/>
        <v>-63.971982572537144</v>
      </c>
      <c r="BG461">
        <f t="shared" si="401"/>
        <v>-212.50864646936037</v>
      </c>
      <c r="BH461">
        <f t="shared" si="412"/>
        <v>-32.508646469360372</v>
      </c>
      <c r="BI461">
        <f t="shared" si="413"/>
        <v>-32.508646469360372</v>
      </c>
      <c r="BJ461">
        <f t="shared" si="402"/>
        <v>0</v>
      </c>
      <c r="BK461">
        <f t="shared" si="414"/>
        <v>0</v>
      </c>
      <c r="BM461">
        <f t="shared" si="415"/>
        <v>-70.954157650734672</v>
      </c>
      <c r="BN461">
        <f t="shared" si="403"/>
        <v>-136.9645712614772</v>
      </c>
      <c r="BQ461" s="56">
        <f t="shared" si="416"/>
        <v>23.884135878482656</v>
      </c>
    </row>
    <row r="462" spans="1:69" x14ac:dyDescent="0.25">
      <c r="A462">
        <f t="shared" si="372"/>
        <v>1240000</v>
      </c>
      <c r="B462">
        <f t="shared" si="404"/>
        <v>1240</v>
      </c>
      <c r="C462">
        <f t="shared" si="373"/>
        <v>1.3689810125360371</v>
      </c>
      <c r="D462">
        <f t="shared" si="374"/>
        <v>0.75178596264095854</v>
      </c>
      <c r="F462">
        <f t="shared" si="375"/>
        <v>1.3712309180323706E-5</v>
      </c>
      <c r="G462">
        <f t="shared" si="376"/>
        <v>1.333925093687145E-3</v>
      </c>
      <c r="H462">
        <f t="shared" si="377"/>
        <v>-3.140258724906313</v>
      </c>
      <c r="J462">
        <f t="shared" si="378"/>
        <v>15</v>
      </c>
      <c r="M462">
        <f t="shared" si="379"/>
        <v>1.2710513042646289E-3</v>
      </c>
      <c r="N462">
        <f t="shared" si="380"/>
        <v>-1.5707963250000001</v>
      </c>
      <c r="O462">
        <f t="shared" si="381"/>
        <v>397.03825170762275</v>
      </c>
      <c r="P462">
        <f t="shared" si="382"/>
        <v>1.5682776751209897</v>
      </c>
      <c r="Q462">
        <f t="shared" si="383"/>
        <v>223.80301131941312</v>
      </c>
      <c r="R462">
        <f t="shared" si="384"/>
        <v>1.5663280968027016</v>
      </c>
      <c r="S462">
        <f t="shared" si="385"/>
        <v>7.4201122191902946E-2</v>
      </c>
      <c r="T462">
        <f t="shared" si="386"/>
        <v>-1.496526945844699</v>
      </c>
      <c r="U462">
        <f t="shared" si="387"/>
        <v>0.81625638669803335</v>
      </c>
      <c r="V462">
        <f t="shared" si="388"/>
        <v>-0.61589561497793521</v>
      </c>
      <c r="X462">
        <f t="shared" si="405"/>
        <v>-54.306045945485721</v>
      </c>
      <c r="Y462">
        <f t="shared" si="389"/>
        <v>-168.28262496398875</v>
      </c>
      <c r="Z462">
        <f t="shared" si="406"/>
        <v>11.717375036011248</v>
      </c>
      <c r="AC462">
        <v>1</v>
      </c>
      <c r="AD462">
        <f t="shared" si="390"/>
        <v>397.03699238112</v>
      </c>
      <c r="AE462">
        <f t="shared" si="391"/>
        <v>-3.0933746726657291E-2</v>
      </c>
      <c r="AF462">
        <f t="shared" si="392"/>
        <v>4.3708350220920004E-2</v>
      </c>
      <c r="AG462">
        <f t="shared" si="367"/>
        <v>6041.5017912060903</v>
      </c>
      <c r="AH462">
        <f t="shared" si="368"/>
        <v>-4298.6359656258101</v>
      </c>
      <c r="AJ462">
        <f t="shared" si="393"/>
        <v>18000</v>
      </c>
      <c r="AK462">
        <f t="shared" si="394"/>
        <v>241915.20042060001</v>
      </c>
      <c r="AL462">
        <v>1</v>
      </c>
      <c r="AM462">
        <f t="shared" si="395"/>
        <v>223.80077720070003</v>
      </c>
      <c r="AN462">
        <f t="shared" si="369"/>
        <v>1081.2777359076813</v>
      </c>
      <c r="AO462">
        <f t="shared" si="370"/>
        <v>-75.597245352369555</v>
      </c>
      <c r="AQ462">
        <f t="shared" si="396"/>
        <v>1.6259102455270802E-3</v>
      </c>
      <c r="AR462">
        <f t="shared" si="397"/>
        <v>-4.0322574089071592</v>
      </c>
      <c r="AT462">
        <f t="shared" si="365"/>
        <v>-17323.383780928762</v>
      </c>
      <c r="AU462">
        <f t="shared" si="366"/>
        <v>-24367.879554774932</v>
      </c>
      <c r="AV462">
        <f t="shared" si="407"/>
        <v>-2.1888073676621405</v>
      </c>
      <c r="AW462">
        <f t="shared" si="408"/>
        <v>8673.3613033426009</v>
      </c>
      <c r="AX462">
        <f t="shared" si="409"/>
        <v>-10258.678447272519</v>
      </c>
      <c r="AY462">
        <f t="shared" si="417"/>
        <v>-0.86894052329303095</v>
      </c>
      <c r="BA462">
        <f t="shared" si="398"/>
        <v>2.2255794081860421</v>
      </c>
      <c r="BB462">
        <f t="shared" si="410"/>
        <v>6.9488618885404305</v>
      </c>
      <c r="BC462">
        <f t="shared" si="411"/>
        <v>-1.3198668443691095</v>
      </c>
      <c r="BD462">
        <f t="shared" si="399"/>
        <v>-255.62279978801189</v>
      </c>
      <c r="BF462">
        <f t="shared" si="400"/>
        <v>-64.059152498025057</v>
      </c>
      <c r="BG462">
        <f t="shared" si="401"/>
        <v>-212.47220870414355</v>
      </c>
      <c r="BH462">
        <f t="shared" si="412"/>
        <v>-32.472208704143554</v>
      </c>
      <c r="BI462">
        <f t="shared" si="413"/>
        <v>-32.472208704143554</v>
      </c>
      <c r="BJ462">
        <f t="shared" si="402"/>
        <v>0</v>
      </c>
      <c r="BK462">
        <f t="shared" si="414"/>
        <v>0</v>
      </c>
      <c r="BM462">
        <f t="shared" si="415"/>
        <v>-71.008014386565478</v>
      </c>
      <c r="BN462">
        <f t="shared" si="403"/>
        <v>-136.84940891613169</v>
      </c>
      <c r="BQ462" s="56">
        <f t="shared" si="416"/>
        <v>23.850822688825566</v>
      </c>
    </row>
    <row r="463" spans="1:69" x14ac:dyDescent="0.25">
      <c r="A463">
        <f t="shared" si="372"/>
        <v>1245000</v>
      </c>
      <c r="B463">
        <f t="shared" si="404"/>
        <v>1245</v>
      </c>
      <c r="C463">
        <f t="shared" si="373"/>
        <v>1.3715584169643753</v>
      </c>
      <c r="D463">
        <f t="shared" si="374"/>
        <v>0.75379375906206447</v>
      </c>
      <c r="F463">
        <f t="shared" si="375"/>
        <v>1.3602389906540703E-5</v>
      </c>
      <c r="G463">
        <f t="shared" si="376"/>
        <v>1.3285678242210758E-3</v>
      </c>
      <c r="H463">
        <f t="shared" si="377"/>
        <v>-3.1402640821757792</v>
      </c>
      <c r="J463">
        <f t="shared" si="378"/>
        <v>15</v>
      </c>
      <c r="M463">
        <f t="shared" si="379"/>
        <v>1.2659466805527229E-3</v>
      </c>
      <c r="N463">
        <f t="shared" si="380"/>
        <v>-1.5707963250000001</v>
      </c>
      <c r="O463">
        <f t="shared" si="381"/>
        <v>398.63920226454252</v>
      </c>
      <c r="P463">
        <f t="shared" si="382"/>
        <v>1.5682877901454333</v>
      </c>
      <c r="Q463">
        <f t="shared" si="383"/>
        <v>224.70542483585035</v>
      </c>
      <c r="R463">
        <f t="shared" si="384"/>
        <v>1.5663460412640584</v>
      </c>
      <c r="S463">
        <f t="shared" si="385"/>
        <v>7.3904756611588934E-2</v>
      </c>
      <c r="T463">
        <f t="shared" si="386"/>
        <v>-1.4968241273940304</v>
      </c>
      <c r="U463">
        <f t="shared" si="387"/>
        <v>0.815157983665315</v>
      </c>
      <c r="V463">
        <f t="shared" si="388"/>
        <v>-0.61779444054193267</v>
      </c>
      <c r="X463">
        <f t="shared" si="405"/>
        <v>-54.371121151142994</v>
      </c>
      <c r="Y463">
        <f t="shared" si="389"/>
        <v>-168.29210790114161</v>
      </c>
      <c r="Z463">
        <f t="shared" si="406"/>
        <v>11.707892098858395</v>
      </c>
      <c r="AC463">
        <v>1</v>
      </c>
      <c r="AD463">
        <f t="shared" si="390"/>
        <v>398.63794799556001</v>
      </c>
      <c r="AE463">
        <f t="shared" si="391"/>
        <v>-3.1183715381104947E-2</v>
      </c>
      <c r="AF463">
        <f t="shared" si="392"/>
        <v>4.3884593568584998E-2</v>
      </c>
      <c r="AG463">
        <f t="shared" si="367"/>
        <v>6025.253124494533</v>
      </c>
      <c r="AH463">
        <f t="shared" si="368"/>
        <v>-4304.2389862434211</v>
      </c>
      <c r="AJ463">
        <f t="shared" si="393"/>
        <v>18000</v>
      </c>
      <c r="AK463">
        <f t="shared" si="394"/>
        <v>242890.664938425</v>
      </c>
      <c r="AL463">
        <v>1</v>
      </c>
      <c r="AM463">
        <f t="shared" si="395"/>
        <v>224.70319968941251</v>
      </c>
      <c r="AN463">
        <f t="shared" si="369"/>
        <v>1081.2750282517686</v>
      </c>
      <c r="AO463">
        <f t="shared" si="370"/>
        <v>-75.293654007301626</v>
      </c>
      <c r="AQ463">
        <f t="shared" si="396"/>
        <v>1.6128769515206284E-3</v>
      </c>
      <c r="AR463">
        <f t="shared" si="397"/>
        <v>-4.0160636092863644</v>
      </c>
      <c r="AT463">
        <f t="shared" si="365"/>
        <v>-17276.379566432261</v>
      </c>
      <c r="AU463">
        <f t="shared" si="366"/>
        <v>-24204.742017876204</v>
      </c>
      <c r="AV463">
        <f t="shared" si="407"/>
        <v>-2.1906976975821815</v>
      </c>
      <c r="AW463">
        <f t="shared" si="408"/>
        <v>8654.5517349551446</v>
      </c>
      <c r="AX463">
        <f t="shared" si="409"/>
        <v>-10247.348140208112</v>
      </c>
      <c r="AY463">
        <f t="shared" si="417"/>
        <v>-0.86946602609399593</v>
      </c>
      <c r="BA463">
        <f t="shared" si="398"/>
        <v>2.2170903392698782</v>
      </c>
      <c r="BB463">
        <f t="shared" si="410"/>
        <v>6.9156677914469142</v>
      </c>
      <c r="BC463">
        <f t="shared" si="411"/>
        <v>-1.3212316714881855</v>
      </c>
      <c r="BD463">
        <f t="shared" si="399"/>
        <v>-255.7009986217893</v>
      </c>
      <c r="BF463">
        <f t="shared" si="400"/>
        <v>-64.145916443210609</v>
      </c>
      <c r="BG463">
        <f t="shared" si="401"/>
        <v>-212.43567622566914</v>
      </c>
      <c r="BH463">
        <f t="shared" si="412"/>
        <v>-32.435676225669141</v>
      </c>
      <c r="BI463">
        <f t="shared" si="413"/>
        <v>-32.435676225669141</v>
      </c>
      <c r="BJ463">
        <f t="shared" si="402"/>
        <v>0</v>
      </c>
      <c r="BK463">
        <f t="shared" si="414"/>
        <v>0</v>
      </c>
      <c r="BM463">
        <f t="shared" si="415"/>
        <v>-71.061584234657516</v>
      </c>
      <c r="BN463">
        <f t="shared" si="403"/>
        <v>-136.73467760387987</v>
      </c>
      <c r="BQ463" s="56">
        <f t="shared" si="416"/>
        <v>23.817628591732053</v>
      </c>
    </row>
    <row r="464" spans="1:69" x14ac:dyDescent="0.25">
      <c r="A464">
        <f t="shared" si="372"/>
        <v>1250000</v>
      </c>
      <c r="B464">
        <f t="shared" si="404"/>
        <v>1250</v>
      </c>
      <c r="C464">
        <f t="shared" si="373"/>
        <v>1.374141329728519</v>
      </c>
      <c r="D464">
        <f t="shared" si="374"/>
        <v>0.75579401558897552</v>
      </c>
      <c r="F464">
        <f t="shared" si="375"/>
        <v>1.3493787046542836E-5</v>
      </c>
      <c r="G464">
        <f t="shared" si="376"/>
        <v>1.3232534145875619E-3</v>
      </c>
      <c r="H464">
        <f t="shared" si="377"/>
        <v>-3.1402693965854125</v>
      </c>
      <c r="J464">
        <f t="shared" si="378"/>
        <v>15</v>
      </c>
      <c r="M464">
        <f t="shared" si="379"/>
        <v>1.2608828938305121E-3</v>
      </c>
      <c r="N464">
        <f t="shared" si="380"/>
        <v>-1.5707963250000001</v>
      </c>
      <c r="O464">
        <f t="shared" si="381"/>
        <v>400.24015286192224</v>
      </c>
      <c r="P464">
        <f t="shared" si="382"/>
        <v>1.5682978242501884</v>
      </c>
      <c r="Q464">
        <f t="shared" si="383"/>
        <v>225.60783842406471</v>
      </c>
      <c r="R464">
        <f t="shared" si="384"/>
        <v>1.5663638421725561</v>
      </c>
      <c r="S464">
        <f t="shared" si="385"/>
        <v>7.3610742608099522E-2</v>
      </c>
      <c r="T464">
        <f t="shared" si="386"/>
        <v>-1.4971189444248836</v>
      </c>
      <c r="U464">
        <f t="shared" si="387"/>
        <v>0.814059609517923</v>
      </c>
      <c r="V464">
        <f t="shared" si="388"/>
        <v>-0.61968815582228765</v>
      </c>
      <c r="X464">
        <f t="shared" si="405"/>
        <v>-54.435929751839723</v>
      </c>
      <c r="Y464">
        <f t="shared" si="389"/>
        <v>-168.30160497343772</v>
      </c>
      <c r="Z464">
        <f t="shared" si="406"/>
        <v>11.698395026562281</v>
      </c>
      <c r="AC464">
        <v>1</v>
      </c>
      <c r="AD464">
        <f t="shared" si="390"/>
        <v>400.23890361000002</v>
      </c>
      <c r="AE464">
        <f t="shared" si="391"/>
        <v>-3.1434689945630867E-2</v>
      </c>
      <c r="AF464">
        <f t="shared" si="392"/>
        <v>4.4060836916249999E-2</v>
      </c>
      <c r="AG464">
        <f t="shared" si="367"/>
        <v>6009.0267641118935</v>
      </c>
      <c r="AH464">
        <f t="shared" si="368"/>
        <v>-4309.7659167436568</v>
      </c>
      <c r="AJ464">
        <f t="shared" si="393"/>
        <v>18000</v>
      </c>
      <c r="AK464">
        <f t="shared" si="394"/>
        <v>243866.12945625003</v>
      </c>
      <c r="AL464">
        <v>1</v>
      </c>
      <c r="AM464">
        <f t="shared" si="395"/>
        <v>225.605622178125</v>
      </c>
      <c r="AN464">
        <f t="shared" si="369"/>
        <v>1081.2723530218482</v>
      </c>
      <c r="AO464">
        <f t="shared" si="370"/>
        <v>-74.992491249265555</v>
      </c>
      <c r="AQ464">
        <f t="shared" si="396"/>
        <v>1.599999744000041E-3</v>
      </c>
      <c r="AR464">
        <f t="shared" si="397"/>
        <v>-3.9999993600001025</v>
      </c>
      <c r="AT464">
        <f t="shared" si="365"/>
        <v>-17229.446467440612</v>
      </c>
      <c r="AU464">
        <f t="shared" si="366"/>
        <v>-24042.998835034548</v>
      </c>
      <c r="AV464">
        <f t="shared" si="407"/>
        <v>-2.1925829851832259</v>
      </c>
      <c r="AW464">
        <f t="shared" si="408"/>
        <v>8635.7422933254802</v>
      </c>
      <c r="AX464">
        <f t="shared" si="409"/>
        <v>-10236.067759742551</v>
      </c>
      <c r="AY464">
        <f t="shared" si="417"/>
        <v>-0.86999555739126866</v>
      </c>
      <c r="BA464">
        <f t="shared" si="398"/>
        <v>2.2086637311880835</v>
      </c>
      <c r="BB464">
        <f t="shared" si="410"/>
        <v>6.8825919923390586</v>
      </c>
      <c r="BC464">
        <f t="shared" si="411"/>
        <v>-1.3225874277919574</v>
      </c>
      <c r="BD464">
        <f t="shared" si="399"/>
        <v>-255.77867773613244</v>
      </c>
      <c r="BF464">
        <f t="shared" si="400"/>
        <v>-64.232277746564193</v>
      </c>
      <c r="BG464">
        <f t="shared" si="401"/>
        <v>-212.39905357618881</v>
      </c>
      <c r="BH464">
        <f t="shared" si="412"/>
        <v>-32.399053576188805</v>
      </c>
      <c r="BI464">
        <f t="shared" si="413"/>
        <v>-32.399053576188805</v>
      </c>
      <c r="BJ464">
        <f t="shared" si="402"/>
        <v>0</v>
      </c>
      <c r="BK464">
        <f t="shared" si="414"/>
        <v>0</v>
      </c>
      <c r="BM464">
        <f t="shared" si="415"/>
        <v>-71.114869738903252</v>
      </c>
      <c r="BN464">
        <f t="shared" si="403"/>
        <v>-136.62037584005637</v>
      </c>
      <c r="BQ464" s="56">
        <f t="shared" si="416"/>
        <v>23.784552792624197</v>
      </c>
    </row>
    <row r="465" spans="1:69" x14ac:dyDescent="0.25">
      <c r="A465">
        <f t="shared" si="372"/>
        <v>1255000</v>
      </c>
      <c r="B465">
        <f t="shared" si="404"/>
        <v>1255</v>
      </c>
      <c r="C465">
        <f t="shared" si="373"/>
        <v>1.3767297198255408</v>
      </c>
      <c r="D465">
        <f t="shared" si="374"/>
        <v>0.7577867586977699</v>
      </c>
      <c r="F465">
        <f t="shared" si="375"/>
        <v>1.338647966302923E-5</v>
      </c>
      <c r="G465">
        <f t="shared" si="376"/>
        <v>1.3179813524911255E-3</v>
      </c>
      <c r="H465">
        <f t="shared" si="377"/>
        <v>-3.1402746686475091</v>
      </c>
      <c r="J465">
        <f t="shared" si="378"/>
        <v>15</v>
      </c>
      <c r="M465">
        <f t="shared" si="379"/>
        <v>1.2558594560064861E-3</v>
      </c>
      <c r="N465">
        <f t="shared" si="380"/>
        <v>-1.5707963250000001</v>
      </c>
      <c r="O465">
        <f t="shared" si="381"/>
        <v>401.8411034992784</v>
      </c>
      <c r="P465">
        <f t="shared" si="382"/>
        <v>1.5683077784024149</v>
      </c>
      <c r="Q465">
        <f t="shared" si="383"/>
        <v>226.51025208319834</v>
      </c>
      <c r="R465">
        <f t="shared" si="384"/>
        <v>1.5663815012439211</v>
      </c>
      <c r="S465">
        <f t="shared" si="385"/>
        <v>7.3319052379361802E-2</v>
      </c>
      <c r="T465">
        <f t="shared" si="386"/>
        <v>-1.4974114249946544</v>
      </c>
      <c r="U465">
        <f t="shared" si="387"/>
        <v>0.81296128772511511</v>
      </c>
      <c r="V465">
        <f t="shared" si="388"/>
        <v>-0.62157676789356631</v>
      </c>
      <c r="X465">
        <f t="shared" si="405"/>
        <v>-54.500474015945912</v>
      </c>
      <c r="Y465">
        <f t="shared" si="389"/>
        <v>-168.31111655245701</v>
      </c>
      <c r="Z465">
        <f t="shared" si="406"/>
        <v>11.688883447542992</v>
      </c>
      <c r="AC465">
        <v>1</v>
      </c>
      <c r="AD465">
        <f t="shared" si="390"/>
        <v>401.83985922444003</v>
      </c>
      <c r="AE465">
        <f t="shared" si="391"/>
        <v>-3.1686670420235034E-2</v>
      </c>
      <c r="AF465">
        <f t="shared" si="392"/>
        <v>4.4237080263914999E-2</v>
      </c>
      <c r="AG465">
        <f t="shared" si="367"/>
        <v>5992.8230543438749</v>
      </c>
      <c r="AH465">
        <f t="shared" si="368"/>
        <v>-4315.2171859202745</v>
      </c>
      <c r="AJ465">
        <f t="shared" si="393"/>
        <v>18000</v>
      </c>
      <c r="AK465">
        <f t="shared" si="394"/>
        <v>244841.59397407502</v>
      </c>
      <c r="AL465">
        <v>1</v>
      </c>
      <c r="AM465">
        <f t="shared" si="395"/>
        <v>226.50804466683752</v>
      </c>
      <c r="AN465">
        <f t="shared" si="369"/>
        <v>1081.2697097022187</v>
      </c>
      <c r="AO465">
        <f t="shared" si="370"/>
        <v>-74.69372805360149</v>
      </c>
      <c r="AQ465">
        <f t="shared" si="396"/>
        <v>1.5872761404936207E-3</v>
      </c>
      <c r="AR465">
        <f t="shared" si="397"/>
        <v>-3.9840631126389878</v>
      </c>
      <c r="AT465">
        <f t="shared" si="365"/>
        <v>-17182.585348402423</v>
      </c>
      <c r="AU465">
        <f t="shared" si="366"/>
        <v>-23882.634712664207</v>
      </c>
      <c r="AV465">
        <f t="shared" si="407"/>
        <v>-2.1944632367275219</v>
      </c>
      <c r="AW465">
        <f t="shared" si="408"/>
        <v>8616.933889914606</v>
      </c>
      <c r="AX465">
        <f t="shared" si="409"/>
        <v>-10224.836078818846</v>
      </c>
      <c r="AY465">
        <f t="shared" si="417"/>
        <v>-0.87052901984239572</v>
      </c>
      <c r="BA465">
        <f t="shared" si="398"/>
        <v>2.2002989179597359</v>
      </c>
      <c r="BB465">
        <f t="shared" si="410"/>
        <v>6.8496337037343302</v>
      </c>
      <c r="BC465">
        <f t="shared" si="411"/>
        <v>-1.3239342168851262</v>
      </c>
      <c r="BD465">
        <f t="shared" si="399"/>
        <v>-255.85584306715344</v>
      </c>
      <c r="BF465">
        <f t="shared" si="400"/>
        <v>-64.318239709390781</v>
      </c>
      <c r="BG465">
        <f t="shared" si="401"/>
        <v>-212.36234520419944</v>
      </c>
      <c r="BH465">
        <f t="shared" si="412"/>
        <v>-32.362345204199443</v>
      </c>
      <c r="BI465">
        <f t="shared" si="413"/>
        <v>-32.362345204199443</v>
      </c>
      <c r="BJ465">
        <f t="shared" si="402"/>
        <v>0</v>
      </c>
      <c r="BK465">
        <f t="shared" si="414"/>
        <v>0</v>
      </c>
      <c r="BM465">
        <f t="shared" si="415"/>
        <v>-71.167873413125108</v>
      </c>
      <c r="BN465">
        <f t="shared" si="403"/>
        <v>-136.50650213704603</v>
      </c>
      <c r="BQ465" s="56">
        <f t="shared" si="416"/>
        <v>23.751594504019469</v>
      </c>
    </row>
    <row r="466" spans="1:69" x14ac:dyDescent="0.25">
      <c r="A466">
        <f t="shared" si="372"/>
        <v>1260000</v>
      </c>
      <c r="B466">
        <f t="shared" si="404"/>
        <v>1260</v>
      </c>
      <c r="C466">
        <f t="shared" si="373"/>
        <v>1.3793235564197299</v>
      </c>
      <c r="D466">
        <f t="shared" si="374"/>
        <v>0.75977201490469026</v>
      </c>
      <c r="F466">
        <f t="shared" si="375"/>
        <v>1.3280447233306178E-5</v>
      </c>
      <c r="G466">
        <f t="shared" si="376"/>
        <v>1.3127511337684855E-3</v>
      </c>
      <c r="H466">
        <f t="shared" si="377"/>
        <v>-3.1402798988662317</v>
      </c>
      <c r="J466">
        <f t="shared" si="378"/>
        <v>15</v>
      </c>
      <c r="M466">
        <f t="shared" si="379"/>
        <v>1.2508758867366191E-3</v>
      </c>
      <c r="N466">
        <f t="shared" si="380"/>
        <v>-1.5707963250000001</v>
      </c>
      <c r="O466">
        <f t="shared" si="381"/>
        <v>403.44205417613506</v>
      </c>
      <c r="P466">
        <f t="shared" si="382"/>
        <v>1.5683176535539203</v>
      </c>
      <c r="Q466">
        <f t="shared" si="383"/>
        <v>227.41266581240694</v>
      </c>
      <c r="R466">
        <f t="shared" si="384"/>
        <v>1.5663990201666467</v>
      </c>
      <c r="S466">
        <f t="shared" si="385"/>
        <v>7.3029658558649777E-2</v>
      </c>
      <c r="T466">
        <f t="shared" si="386"/>
        <v>-1.4977015967193754</v>
      </c>
      <c r="U466">
        <f t="shared" si="387"/>
        <v>0.81186304153300648</v>
      </c>
      <c r="V466">
        <f t="shared" si="388"/>
        <v>-0.62346028393787634</v>
      </c>
      <c r="X466">
        <f t="shared" si="405"/>
        <v>-54.564756184118323</v>
      </c>
      <c r="Y466">
        <f t="shared" si="389"/>
        <v>-168.32064299032555</v>
      </c>
      <c r="Z466">
        <f t="shared" si="406"/>
        <v>11.679357009674447</v>
      </c>
      <c r="AC466">
        <v>1</v>
      </c>
      <c r="AD466">
        <f t="shared" si="390"/>
        <v>403.44081483887999</v>
      </c>
      <c r="AE466">
        <f t="shared" si="391"/>
        <v>-3.1939656804917477E-2</v>
      </c>
      <c r="AF466">
        <f t="shared" si="392"/>
        <v>4.441332361158E-2</v>
      </c>
      <c r="AG466">
        <f t="shared" si="367"/>
        <v>5976.6423343210281</v>
      </c>
      <c r="AH466">
        <f t="shared" si="368"/>
        <v>-4320.5932229292121</v>
      </c>
      <c r="AJ466">
        <f t="shared" si="393"/>
        <v>18000</v>
      </c>
      <c r="AK466">
        <f t="shared" si="394"/>
        <v>245817.05849190001</v>
      </c>
      <c r="AL466">
        <v>1</v>
      </c>
      <c r="AM466">
        <f t="shared" si="395"/>
        <v>227.41046715555001</v>
      </c>
      <c r="AN466">
        <f t="shared" si="369"/>
        <v>1081.2670977873906</v>
      </c>
      <c r="AO466">
        <f t="shared" si="370"/>
        <v>-74.397335856313532</v>
      </c>
      <c r="AQ466">
        <f t="shared" si="396"/>
        <v>1.5747037076871209E-3</v>
      </c>
      <c r="AR466">
        <f t="shared" si="397"/>
        <v>-3.9682533433715448</v>
      </c>
      <c r="AT466">
        <f t="shared" si="365"/>
        <v>-17135.797061393911</v>
      </c>
      <c r="AU466">
        <f t="shared" si="366"/>
        <v>-23723.634579472888</v>
      </c>
      <c r="AV466">
        <f t="shared" si="407"/>
        <v>-2.1963384585977535</v>
      </c>
      <c r="AW466">
        <f t="shared" si="408"/>
        <v>8598.1274203075991</v>
      </c>
      <c r="AX466">
        <f t="shared" si="409"/>
        <v>-10213.651899268541</v>
      </c>
      <c r="AY466">
        <f t="shared" si="417"/>
        <v>-0.87106631778080768</v>
      </c>
      <c r="BA466">
        <f t="shared" si="398"/>
        <v>2.1919952426865295</v>
      </c>
      <c r="BB466">
        <f t="shared" si="410"/>
        <v>6.816792145177005</v>
      </c>
      <c r="BC466">
        <f t="shared" si="411"/>
        <v>-1.3252721408169457</v>
      </c>
      <c r="BD466">
        <f t="shared" si="399"/>
        <v>-255.93250046184386</v>
      </c>
      <c r="BF466">
        <f t="shared" si="400"/>
        <v>-64.403805596348974</v>
      </c>
      <c r="BG466">
        <f t="shared" si="401"/>
        <v>-212.32555546631025</v>
      </c>
      <c r="BH466">
        <f t="shared" si="412"/>
        <v>-32.325555466310249</v>
      </c>
      <c r="BI466">
        <f t="shared" si="413"/>
        <v>-32.325555466310249</v>
      </c>
      <c r="BJ466">
        <f t="shared" si="402"/>
        <v>0</v>
      </c>
      <c r="BK466">
        <f t="shared" si="414"/>
        <v>0</v>
      </c>
      <c r="BM466">
        <f t="shared" si="415"/>
        <v>-71.220597741525978</v>
      </c>
      <c r="BN466">
        <f t="shared" si="403"/>
        <v>-136.39305500446642</v>
      </c>
      <c r="BQ466" s="56">
        <f t="shared" si="416"/>
        <v>23.718752945462143</v>
      </c>
    </row>
    <row r="467" spans="1:69" x14ac:dyDescent="0.25">
      <c r="A467">
        <f t="shared" si="372"/>
        <v>1265000</v>
      </c>
      <c r="B467">
        <f t="shared" si="404"/>
        <v>1265</v>
      </c>
      <c r="C467">
        <f t="shared" si="373"/>
        <v>1.3819228088422457</v>
      </c>
      <c r="D467">
        <f t="shared" si="374"/>
        <v>0.76174981076317039</v>
      </c>
      <c r="F467">
        <f t="shared" si="375"/>
        <v>1.3175669639473739E-5</v>
      </c>
      <c r="G467">
        <f t="shared" si="376"/>
        <v>1.3075622622278323E-3</v>
      </c>
      <c r="H467">
        <f t="shared" si="377"/>
        <v>-3.1402850877377726</v>
      </c>
      <c r="J467">
        <f t="shared" si="378"/>
        <v>15</v>
      </c>
      <c r="M467">
        <f t="shared" si="379"/>
        <v>1.245931713271257E-3</v>
      </c>
      <c r="N467">
        <f t="shared" si="380"/>
        <v>-1.5707963250000001</v>
      </c>
      <c r="O467">
        <f t="shared" si="381"/>
        <v>405.04300489202382</v>
      </c>
      <c r="P467">
        <f t="shared" si="382"/>
        <v>1.5683274506414648</v>
      </c>
      <c r="Q467">
        <f t="shared" si="383"/>
        <v>228.31507961085967</v>
      </c>
      <c r="R467">
        <f t="shared" si="384"/>
        <v>1.5664164006025321</v>
      </c>
      <c r="S467">
        <f t="shared" si="385"/>
        <v>7.2742534206119661E-2</v>
      </c>
      <c r="T467">
        <f t="shared" si="386"/>
        <v>-1.4979894867823476</v>
      </c>
      <c r="U467">
        <f t="shared" si="387"/>
        <v>0.81076489396527163</v>
      </c>
      <c r="V467">
        <f t="shared" si="388"/>
        <v>-0.62533871124325013</v>
      </c>
      <c r="X467">
        <f t="shared" si="405"/>
        <v>-54.628778469726512</v>
      </c>
      <c r="Y467">
        <f t="shared" si="389"/>
        <v>-168.33018462024879</v>
      </c>
      <c r="Z467">
        <f t="shared" si="406"/>
        <v>11.669815379751213</v>
      </c>
      <c r="AC467">
        <v>1</v>
      </c>
      <c r="AD467">
        <f t="shared" si="390"/>
        <v>405.04177045332</v>
      </c>
      <c r="AE467">
        <f t="shared" si="391"/>
        <v>-3.2193649099678173E-2</v>
      </c>
      <c r="AF467">
        <f t="shared" si="392"/>
        <v>4.4589566959245E-2</v>
      </c>
      <c r="AG467">
        <f t="shared" si="367"/>
        <v>5960.4849380515889</v>
      </c>
      <c r="AH467">
        <f t="shared" si="368"/>
        <v>-4325.8944572359651</v>
      </c>
      <c r="AJ467">
        <f t="shared" si="393"/>
        <v>18000</v>
      </c>
      <c r="AK467">
        <f t="shared" si="394"/>
        <v>246792.523009725</v>
      </c>
      <c r="AL467">
        <v>1</v>
      </c>
      <c r="AM467">
        <f t="shared" si="395"/>
        <v>228.31288964426253</v>
      </c>
      <c r="AN467">
        <f t="shared" si="369"/>
        <v>1081.2645167818441</v>
      </c>
      <c r="AO467">
        <f t="shared" si="370"/>
        <v>-74.10328654496675</v>
      </c>
      <c r="AQ467">
        <f t="shared" si="396"/>
        <v>1.5622800602602665E-3</v>
      </c>
      <c r="AR467">
        <f t="shared" si="397"/>
        <v>-3.9525685524584744</v>
      </c>
      <c r="AT467">
        <f t="shared" si="365"/>
        <v>-17089.082446157096</v>
      </c>
      <c r="AU467">
        <f t="shared" si="366"/>
        <v>-23565.983582198438</v>
      </c>
      <c r="AV467">
        <f t="shared" si="407"/>
        <v>-2.198208657295166</v>
      </c>
      <c r="AW467">
        <f t="shared" si="408"/>
        <v>8579.3237644727942</v>
      </c>
      <c r="AX467">
        <f t="shared" si="409"/>
        <v>-10202.514051180329</v>
      </c>
      <c r="AY467">
        <f t="shared" si="417"/>
        <v>-0.87160735718519511</v>
      </c>
      <c r="BA467">
        <f t="shared" si="398"/>
        <v>2.183752057405786</v>
      </c>
      <c r="BB467">
        <f t="shared" si="410"/>
        <v>6.78406654317003</v>
      </c>
      <c r="BC467">
        <f t="shared" si="411"/>
        <v>-1.3266013001099708</v>
      </c>
      <c r="BD467">
        <f t="shared" si="399"/>
        <v>-256.00865567972176</v>
      </c>
      <c r="BF467">
        <f t="shared" si="400"/>
        <v>-64.488978635961359</v>
      </c>
      <c r="BG467">
        <f t="shared" si="401"/>
        <v>-212.28868862906941</v>
      </c>
      <c r="BH467">
        <f t="shared" si="412"/>
        <v>-32.288688629069412</v>
      </c>
      <c r="BI467">
        <f t="shared" si="413"/>
        <v>-32.288688629069412</v>
      </c>
      <c r="BJ467">
        <f t="shared" si="402"/>
        <v>0</v>
      </c>
      <c r="BK467">
        <f t="shared" si="414"/>
        <v>0</v>
      </c>
      <c r="BM467">
        <f t="shared" si="415"/>
        <v>-71.273045179131387</v>
      </c>
      <c r="BN467">
        <f t="shared" si="403"/>
        <v>-136.28003294934766</v>
      </c>
      <c r="BQ467" s="56">
        <f t="shared" si="416"/>
        <v>23.686027343455166</v>
      </c>
    </row>
    <row r="468" spans="1:69" x14ac:dyDescent="0.25">
      <c r="A468">
        <f t="shared" si="372"/>
        <v>1270000</v>
      </c>
      <c r="B468">
        <f t="shared" si="404"/>
        <v>1270</v>
      </c>
      <c r="C468">
        <f t="shared" si="373"/>
        <v>1.3845274465907571</v>
      </c>
      <c r="D468">
        <f t="shared" si="374"/>
        <v>0.76372017286091287</v>
      </c>
      <c r="F468">
        <f t="shared" si="375"/>
        <v>1.3072127158882297E-5</v>
      </c>
      <c r="G468">
        <f t="shared" si="376"/>
        <v>1.3024142494918968E-3</v>
      </c>
      <c r="H468">
        <f t="shared" si="377"/>
        <v>-3.1402902357505083</v>
      </c>
      <c r="J468">
        <f t="shared" si="378"/>
        <v>15</v>
      </c>
      <c r="M468">
        <f t="shared" si="379"/>
        <v>1.241026470305622E-3</v>
      </c>
      <c r="N468">
        <f t="shared" si="380"/>
        <v>-1.5707963250000001</v>
      </c>
      <c r="O468">
        <f t="shared" si="381"/>
        <v>406.64395564648362</v>
      </c>
      <c r="P468">
        <f t="shared" si="382"/>
        <v>1.5683371705870559</v>
      </c>
      <c r="Q468">
        <f t="shared" si="383"/>
        <v>229.21749347773866</v>
      </c>
      <c r="R468">
        <f t="shared" si="384"/>
        <v>1.5664336441872067</v>
      </c>
      <c r="S468">
        <f t="shared" si="385"/>
        <v>7.2457652800541617E-2</v>
      </c>
      <c r="T468">
        <f t="shared" si="386"/>
        <v>-1.4982751219425654</v>
      </c>
      <c r="U468">
        <f t="shared" si="387"/>
        <v>0.80966686782386688</v>
      </c>
      <c r="V468">
        <f t="shared" si="388"/>
        <v>-0.6272120572020371</v>
      </c>
      <c r="X468">
        <f t="shared" si="405"/>
        <v>-54.692543059270811</v>
      </c>
      <c r="Y468">
        <f t="shared" si="389"/>
        <v>-168.3397417570315</v>
      </c>
      <c r="Z468">
        <f t="shared" si="406"/>
        <v>11.660258242968496</v>
      </c>
      <c r="AC468">
        <v>1</v>
      </c>
      <c r="AD468">
        <f t="shared" si="390"/>
        <v>406.64272606776001</v>
      </c>
      <c r="AE468">
        <f t="shared" si="391"/>
        <v>-3.2448647304517131E-2</v>
      </c>
      <c r="AF468">
        <f t="shared" si="392"/>
        <v>4.4765810306910001E-2</v>
      </c>
      <c r="AG468">
        <f t="shared" si="367"/>
        <v>5944.351194454578</v>
      </c>
      <c r="AH468">
        <f t="shared" si="368"/>
        <v>-4331.1213185638171</v>
      </c>
      <c r="AJ468">
        <f t="shared" si="393"/>
        <v>18000</v>
      </c>
      <c r="AK468">
        <f t="shared" si="394"/>
        <v>247767.98752755002</v>
      </c>
      <c r="AL468">
        <v>1</v>
      </c>
      <c r="AM468">
        <f t="shared" si="395"/>
        <v>229.21531213297501</v>
      </c>
      <c r="AN468">
        <f t="shared" si="369"/>
        <v>1081.2619661997931</v>
      </c>
      <c r="AO468">
        <f t="shared" si="370"/>
        <v>-73.811552449799308</v>
      </c>
      <c r="AQ468">
        <f t="shared" si="396"/>
        <v>1.5500028597552763E-3</v>
      </c>
      <c r="AR468">
        <f t="shared" si="397"/>
        <v>-3.9370072637784017</v>
      </c>
      <c r="AT468">
        <f t="shared" si="365"/>
        <v>-17042.442330140442</v>
      </c>
      <c r="AU468">
        <f t="shared" si="366"/>
        <v>-23409.667081447216</v>
      </c>
      <c r="AV468">
        <f t="shared" si="407"/>
        <v>-2.2000738394377137</v>
      </c>
      <c r="AW468">
        <f t="shared" si="408"/>
        <v>8560.5237870154251</v>
      </c>
      <c r="AX468">
        <f t="shared" si="409"/>
        <v>-10191.421392283115</v>
      </c>
      <c r="AY468">
        <f t="shared" si="417"/>
        <v>-0.87215204564952897</v>
      </c>
      <c r="BA468">
        <f t="shared" si="398"/>
        <v>2.1755687229461107</v>
      </c>
      <c r="BB468">
        <f t="shared" si="410"/>
        <v>6.7514561311072452</v>
      </c>
      <c r="BC468">
        <f t="shared" si="411"/>
        <v>-1.3279217937881849</v>
      </c>
      <c r="BD468">
        <f t="shared" si="399"/>
        <v>-256.0843143944436</v>
      </c>
      <c r="BF468">
        <f t="shared" si="400"/>
        <v>-64.573762021116067</v>
      </c>
      <c r="BG468">
        <f t="shared" si="401"/>
        <v>-212.25174887075204</v>
      </c>
      <c r="BH468">
        <f t="shared" si="412"/>
        <v>-32.251748870752039</v>
      </c>
      <c r="BI468">
        <f t="shared" si="413"/>
        <v>-32.251748870752039</v>
      </c>
      <c r="BJ468">
        <f t="shared" si="402"/>
        <v>0</v>
      </c>
      <c r="BK468">
        <f t="shared" si="414"/>
        <v>0</v>
      </c>
      <c r="BM468">
        <f t="shared" si="415"/>
        <v>-71.325218152223314</v>
      </c>
      <c r="BN468">
        <f t="shared" si="403"/>
        <v>-136.16743447630842</v>
      </c>
      <c r="BQ468" s="56">
        <f t="shared" si="416"/>
        <v>23.653416931392385</v>
      </c>
    </row>
    <row r="469" spans="1:69" x14ac:dyDescent="0.25">
      <c r="A469">
        <f t="shared" si="372"/>
        <v>1275000</v>
      </c>
      <c r="B469">
        <f t="shared" si="404"/>
        <v>1275</v>
      </c>
      <c r="C469">
        <f t="shared" si="373"/>
        <v>1.387137439329071</v>
      </c>
      <c r="D469">
        <f t="shared" si="374"/>
        <v>0.76568312781701564</v>
      </c>
      <c r="F469">
        <f t="shared" si="375"/>
        <v>1.2969800454850547E-5</v>
      </c>
      <c r="G469">
        <f t="shared" si="376"/>
        <v>1.2973066148447099E-3</v>
      </c>
      <c r="H469">
        <f t="shared" si="377"/>
        <v>-3.1402953433851555</v>
      </c>
      <c r="J469">
        <f t="shared" si="378"/>
        <v>15</v>
      </c>
      <c r="M469">
        <f t="shared" si="379"/>
        <v>1.2361596998338353E-3</v>
      </c>
      <c r="N469">
        <f t="shared" si="380"/>
        <v>-1.5707963250000001</v>
      </c>
      <c r="O469">
        <f t="shared" si="381"/>
        <v>408.24490643906074</v>
      </c>
      <c r="P469">
        <f t="shared" si="382"/>
        <v>1.5683468142982391</v>
      </c>
      <c r="Q469">
        <f t="shared" si="383"/>
        <v>230.11990741223889</v>
      </c>
      <c r="R469">
        <f t="shared" si="384"/>
        <v>1.5664507525306437</v>
      </c>
      <c r="S469">
        <f t="shared" si="385"/>
        <v>7.2174988231222148E-2</v>
      </c>
      <c r="T469">
        <f t="shared" si="386"/>
        <v>-1.4985585285429508</v>
      </c>
      <c r="U469">
        <f t="shared" si="387"/>
        <v>0.80856898568977087</v>
      </c>
      <c r="V469">
        <f t="shared" si="388"/>
        <v>-0.62908032930930791</v>
      </c>
      <c r="X469">
        <f t="shared" si="405"/>
        <v>-54.756052112792581</v>
      </c>
      <c r="Y469">
        <f t="shared" si="389"/>
        <v>-168.3493146975859</v>
      </c>
      <c r="Z469">
        <f t="shared" si="406"/>
        <v>11.650685302414104</v>
      </c>
      <c r="AC469">
        <v>1</v>
      </c>
      <c r="AD469">
        <f t="shared" si="390"/>
        <v>408.24368168220008</v>
      </c>
      <c r="AE469">
        <f t="shared" si="391"/>
        <v>-3.2704651419434343E-2</v>
      </c>
      <c r="AF469">
        <f t="shared" si="392"/>
        <v>4.4942053654575001E-2</v>
      </c>
      <c r="AG469">
        <f t="shared" si="367"/>
        <v>5928.2414273932018</v>
      </c>
      <c r="AH469">
        <f t="shared" si="368"/>
        <v>-4336.2742368428926</v>
      </c>
      <c r="AJ469">
        <f t="shared" si="393"/>
        <v>18000</v>
      </c>
      <c r="AK469">
        <f t="shared" si="394"/>
        <v>248743.45204537502</v>
      </c>
      <c r="AL469">
        <v>1</v>
      </c>
      <c r="AM469">
        <f t="shared" si="395"/>
        <v>230.11773462168753</v>
      </c>
      <c r="AN469">
        <f t="shared" si="369"/>
        <v>1081.2594455649585</v>
      </c>
      <c r="AO469">
        <f t="shared" si="370"/>
        <v>-73.522106335043546</v>
      </c>
      <c r="AQ469">
        <f t="shared" si="396"/>
        <v>1.537869813476384E-3</v>
      </c>
      <c r="AR469">
        <f t="shared" si="397"/>
        <v>-3.9215680243647792</v>
      </c>
      <c r="AT469">
        <f t="shared" si="365"/>
        <v>-16995.877528541685</v>
      </c>
      <c r="AU469">
        <f t="shared" si="366"/>
        <v>-23254.670647631596</v>
      </c>
      <c r="AV469">
        <f t="shared" si="407"/>
        <v>-2.2019340117582198</v>
      </c>
      <c r="AW469">
        <f t="shared" si="408"/>
        <v>8541.7283374258459</v>
      </c>
      <c r="AX469">
        <f t="shared" si="409"/>
        <v>-10180.372807343127</v>
      </c>
      <c r="AY469">
        <f t="shared" si="417"/>
        <v>-0.87270029235371094</v>
      </c>
      <c r="BA469">
        <f t="shared" si="398"/>
        <v>2.167444608785662</v>
      </c>
      <c r="BB469">
        <f t="shared" si="410"/>
        <v>6.7189601492060733</v>
      </c>
      <c r="BC469">
        <f t="shared" si="411"/>
        <v>-1.3292337194045087</v>
      </c>
      <c r="BD469">
        <f t="shared" si="399"/>
        <v>-256.15948219537995</v>
      </c>
      <c r="BF469">
        <f t="shared" si="400"/>
        <v>-64.658158909559972</v>
      </c>
      <c r="BG469">
        <f t="shared" si="401"/>
        <v>-212.21474028310979</v>
      </c>
      <c r="BH469">
        <f t="shared" si="412"/>
        <v>-32.214740283109791</v>
      </c>
      <c r="BI469">
        <f t="shared" si="413"/>
        <v>-32.214740283109791</v>
      </c>
      <c r="BJ469">
        <f t="shared" si="402"/>
        <v>0</v>
      </c>
      <c r="BK469">
        <f t="shared" si="414"/>
        <v>0</v>
      </c>
      <c r="BM469">
        <f t="shared" si="415"/>
        <v>-71.377119058766056</v>
      </c>
      <c r="BN469">
        <f t="shared" si="403"/>
        <v>-136.05525808772984</v>
      </c>
      <c r="BQ469" s="56">
        <f t="shared" si="416"/>
        <v>23.620920949491211</v>
      </c>
    </row>
    <row r="470" spans="1:69" x14ac:dyDescent="0.25">
      <c r="A470">
        <f t="shared" si="372"/>
        <v>1280000</v>
      </c>
      <c r="B470">
        <f t="shared" si="404"/>
        <v>1280</v>
      </c>
      <c r="C470">
        <f t="shared" si="373"/>
        <v>1.3897527568867465</v>
      </c>
      <c r="D470">
        <f t="shared" si="374"/>
        <v>0.76763870227914799</v>
      </c>
      <c r="F470">
        <f t="shared" si="375"/>
        <v>1.2868670567636845E-5</v>
      </c>
      <c r="G470">
        <f t="shared" si="376"/>
        <v>1.2922388850819604E-3</v>
      </c>
      <c r="H470">
        <f t="shared" si="377"/>
        <v>-3.1403004111149184</v>
      </c>
      <c r="J470">
        <f t="shared" si="378"/>
        <v>15</v>
      </c>
      <c r="M470">
        <f t="shared" si="379"/>
        <v>1.2313309510063595E-3</v>
      </c>
      <c r="N470">
        <f t="shared" si="380"/>
        <v>-1.5707963250000001</v>
      </c>
      <c r="O470">
        <f t="shared" si="381"/>
        <v>409.84585726930851</v>
      </c>
      <c r="P470">
        <f t="shared" si="382"/>
        <v>1.5683563826683788</v>
      </c>
      <c r="Q470">
        <f t="shared" si="383"/>
        <v>231.02232141356799</v>
      </c>
      <c r="R470">
        <f t="shared" si="384"/>
        <v>1.5664677272176619</v>
      </c>
      <c r="S470">
        <f t="shared" si="385"/>
        <v>7.1894514790112371E-2</v>
      </c>
      <c r="T470">
        <f t="shared" si="386"/>
        <v>-1.4988397325183944</v>
      </c>
      <c r="U470">
        <f t="shared" si="387"/>
        <v>0.80747126992374307</v>
      </c>
      <c r="V470">
        <f t="shared" si="388"/>
        <v>-0.63094353516126844</v>
      </c>
      <c r="X470">
        <f t="shared" si="405"/>
        <v>-54.819307764276886</v>
      </c>
      <c r="Y470">
        <f t="shared" si="389"/>
        <v>-168.35890372142634</v>
      </c>
      <c r="Z470">
        <f t="shared" si="406"/>
        <v>11.641096278573656</v>
      </c>
      <c r="AC470">
        <v>1</v>
      </c>
      <c r="AD470">
        <f t="shared" si="390"/>
        <v>409.84463729664009</v>
      </c>
      <c r="AE470">
        <f t="shared" si="391"/>
        <v>-3.2961661444429829E-2</v>
      </c>
      <c r="AF470">
        <f t="shared" si="392"/>
        <v>4.5118297002240002E-2</v>
      </c>
      <c r="AG470">
        <f t="shared" si="367"/>
        <v>5912.1559557085038</v>
      </c>
      <c r="AH470">
        <f t="shared" si="368"/>
        <v>-4341.3536421600429</v>
      </c>
      <c r="AJ470">
        <f t="shared" si="393"/>
        <v>18000</v>
      </c>
      <c r="AK470">
        <f t="shared" si="394"/>
        <v>249718.91656320001</v>
      </c>
      <c r="AL470">
        <v>1</v>
      </c>
      <c r="AM470">
        <f t="shared" si="395"/>
        <v>231.02015711040002</v>
      </c>
      <c r="AN470">
        <f t="shared" si="369"/>
        <v>1081.2569544103446</v>
      </c>
      <c r="AO470">
        <f t="shared" si="370"/>
        <v>-73.234921390450438</v>
      </c>
      <c r="AQ470">
        <f t="shared" si="396"/>
        <v>1.5258786734193919E-3</v>
      </c>
      <c r="AR470">
        <f t="shared" si="397"/>
        <v>-3.9062494039536433</v>
      </c>
      <c r="AT470">
        <f t="shared" ref="AT470:AT533" si="418">-AR470*AH470+AG470*AQ470</f>
        <v>-16949.388844352903</v>
      </c>
      <c r="AU470">
        <f t="shared" ref="AU470:AU533" si="419">AQ470*AH470+AG470*AR470</f>
        <v>-23100.980057003668</v>
      </c>
      <c r="AV470">
        <f t="shared" si="407"/>
        <v>-2.2037891811025512</v>
      </c>
      <c r="AW470">
        <f t="shared" si="408"/>
        <v>8522.9382503225206</v>
      </c>
      <c r="AX470">
        <f t="shared" si="409"/>
        <v>-10169.367207574658</v>
      </c>
      <c r="AY470">
        <f t="shared" si="417"/>
        <v>-0.87325200803483505</v>
      </c>
      <c r="BA470">
        <f t="shared" si="398"/>
        <v>2.1593790929129804</v>
      </c>
      <c r="BB470">
        <f t="shared" si="410"/>
        <v>6.6865778444406407</v>
      </c>
      <c r="BC470">
        <f t="shared" si="411"/>
        <v>-1.3305371730677162</v>
      </c>
      <c r="BD470">
        <f t="shared" si="399"/>
        <v>-256.23416458915796</v>
      </c>
      <c r="BF470">
        <f t="shared" si="400"/>
        <v>-64.742172424383327</v>
      </c>
      <c r="BG470">
        <f t="shared" si="401"/>
        <v>-212.17766687308347</v>
      </c>
      <c r="BH470">
        <f t="shared" si="412"/>
        <v>-32.177666873083467</v>
      </c>
      <c r="BI470">
        <f t="shared" si="413"/>
        <v>-32.177666873083467</v>
      </c>
      <c r="BJ470">
        <f t="shared" si="402"/>
        <v>0</v>
      </c>
      <c r="BK470">
        <f t="shared" si="414"/>
        <v>0</v>
      </c>
      <c r="BM470">
        <f t="shared" si="415"/>
        <v>-71.428750268823961</v>
      </c>
      <c r="BN470">
        <f t="shared" si="403"/>
        <v>-135.94350228392554</v>
      </c>
      <c r="BQ470" s="56">
        <f t="shared" si="416"/>
        <v>23.58853864472578</v>
      </c>
    </row>
    <row r="471" spans="1:69" x14ac:dyDescent="0.25">
      <c r="A471">
        <f t="shared" si="372"/>
        <v>1285000</v>
      </c>
      <c r="B471">
        <f t="shared" si="404"/>
        <v>1285</v>
      </c>
      <c r="C471">
        <f t="shared" si="373"/>
        <v>1.3923733692586997</v>
      </c>
      <c r="D471">
        <f t="shared" si="374"/>
        <v>0.76958692292077435</v>
      </c>
      <c r="F471">
        <f t="shared" si="375"/>
        <v>1.276871890565596E-5</v>
      </c>
      <c r="G471">
        <f t="shared" si="376"/>
        <v>1.2872105943648397E-3</v>
      </c>
      <c r="H471">
        <f t="shared" si="377"/>
        <v>-3.1403054394056356</v>
      </c>
      <c r="J471">
        <f t="shared" si="378"/>
        <v>15</v>
      </c>
      <c r="M471">
        <f t="shared" si="379"/>
        <v>1.2265397799907703E-3</v>
      </c>
      <c r="N471">
        <f t="shared" si="380"/>
        <v>-1.5707963250000001</v>
      </c>
      <c r="O471">
        <f t="shared" si="381"/>
        <v>411.44680813678724</v>
      </c>
      <c r="P471">
        <f t="shared" si="382"/>
        <v>1.5683658765769357</v>
      </c>
      <c r="Q471">
        <f t="shared" si="383"/>
        <v>231.9247354809458</v>
      </c>
      <c r="R471">
        <f t="shared" si="384"/>
        <v>1.566484569808414</v>
      </c>
      <c r="S471">
        <f t="shared" si="385"/>
        <v>7.1616207164097279E-2</v>
      </c>
      <c r="T471">
        <f t="shared" si="386"/>
        <v>-1.4991187594036099</v>
      </c>
      <c r="U471">
        <f t="shared" si="387"/>
        <v>0.80637374266710182</v>
      </c>
      <c r="V471">
        <f t="shared" si="388"/>
        <v>-0.63280168245368407</v>
      </c>
      <c r="X471">
        <f t="shared" si="405"/>
        <v>-54.882312122047722</v>
      </c>
      <c r="Y471">
        <f t="shared" si="389"/>
        <v>-168.36850909115313</v>
      </c>
      <c r="Z471">
        <f t="shared" si="406"/>
        <v>11.631490908846871</v>
      </c>
      <c r="AC471">
        <v>1</v>
      </c>
      <c r="AD471">
        <f t="shared" si="390"/>
        <v>411.44559291107998</v>
      </c>
      <c r="AE471">
        <f t="shared" si="391"/>
        <v>-3.3219677379503564E-2</v>
      </c>
      <c r="AF471">
        <f t="shared" si="392"/>
        <v>4.5294540349904995E-2</v>
      </c>
      <c r="AG471">
        <f t="shared" si="367"/>
        <v>5896.0950932532951</v>
      </c>
      <c r="AH471">
        <f t="shared" si="368"/>
        <v>-4346.3599647095516</v>
      </c>
      <c r="AJ471">
        <f t="shared" si="393"/>
        <v>18000</v>
      </c>
      <c r="AK471">
        <f t="shared" si="394"/>
        <v>250694.38108102503</v>
      </c>
      <c r="AL471">
        <v>1</v>
      </c>
      <c r="AM471">
        <f t="shared" si="395"/>
        <v>231.92257959911251</v>
      </c>
      <c r="AN471">
        <f t="shared" si="369"/>
        <v>1081.2544922780241</v>
      </c>
      <c r="AO471">
        <f t="shared" si="370"/>
        <v>-72.949971223012042</v>
      </c>
      <c r="AQ471">
        <f t="shared" si="396"/>
        <v>1.5140272352303238E-3</v>
      </c>
      <c r="AR471">
        <f t="shared" si="397"/>
        <v>-3.8910499945419317</v>
      </c>
      <c r="AT471">
        <f t="shared" si="418"/>
        <v>-16902.977068407679</v>
      </c>
      <c r="AU471">
        <f t="shared" si="419"/>
        <v>-22948.581287782632</v>
      </c>
      <c r="AV471">
        <f t="shared" si="407"/>
        <v>-2.205639354427813</v>
      </c>
      <c r="AW471">
        <f t="shared" si="408"/>
        <v>8504.154345689969</v>
      </c>
      <c r="AX471">
        <f t="shared" si="409"/>
        <v>-10158.403530064195</v>
      </c>
      <c r="AY471">
        <f t="shared" si="417"/>
        <v>-0.87380710495904823</v>
      </c>
      <c r="BA471">
        <f t="shared" si="398"/>
        <v>2.1513715616903268</v>
      </c>
      <c r="BB471">
        <f t="shared" si="410"/>
        <v>6.6543084704753594</v>
      </c>
      <c r="BC471">
        <f t="shared" si="411"/>
        <v>-1.3318322494687647</v>
      </c>
      <c r="BD471">
        <f t="shared" si="399"/>
        <v>-256.30836700116981</v>
      </c>
      <c r="BF471">
        <f t="shared" si="400"/>
        <v>-64.825805654496449</v>
      </c>
      <c r="BG471">
        <f t="shared" si="401"/>
        <v>-212.14053256447892</v>
      </c>
      <c r="BH471">
        <f t="shared" si="412"/>
        <v>-32.140532564478917</v>
      </c>
      <c r="BI471">
        <f t="shared" si="413"/>
        <v>-32.140532564478917</v>
      </c>
      <c r="BJ471">
        <f t="shared" si="402"/>
        <v>0</v>
      </c>
      <c r="BK471">
        <f t="shared" si="414"/>
        <v>0</v>
      </c>
      <c r="BM471">
        <f t="shared" si="415"/>
        <v>-71.480114124971806</v>
      </c>
      <c r="BN471">
        <f t="shared" si="403"/>
        <v>-135.8321655633091</v>
      </c>
      <c r="BQ471" s="56">
        <f t="shared" si="416"/>
        <v>23.556269270760495</v>
      </c>
    </row>
    <row r="472" spans="1:69" x14ac:dyDescent="0.25">
      <c r="A472">
        <f t="shared" si="372"/>
        <v>1290000</v>
      </c>
      <c r="B472">
        <f t="shared" si="404"/>
        <v>1290</v>
      </c>
      <c r="C472">
        <f t="shared" si="373"/>
        <v>1.3949992466047942</v>
      </c>
      <c r="D472">
        <f t="shared" si="374"/>
        <v>0.77152781643842638</v>
      </c>
      <c r="F472">
        <f t="shared" si="375"/>
        <v>1.2669927236933697E-5</v>
      </c>
      <c r="G472">
        <f t="shared" si="376"/>
        <v>1.2822212840772902E-3</v>
      </c>
      <c r="H472">
        <f t="shared" si="377"/>
        <v>-3.1403104287159227</v>
      </c>
      <c r="J472">
        <f t="shared" si="378"/>
        <v>15</v>
      </c>
      <c r="M472">
        <f t="shared" si="379"/>
        <v>1.2217857498357675E-3</v>
      </c>
      <c r="N472">
        <f t="shared" si="380"/>
        <v>-1.5707963250000001</v>
      </c>
      <c r="O472">
        <f t="shared" si="381"/>
        <v>413.0477590410639</v>
      </c>
      <c r="P472">
        <f t="shared" si="382"/>
        <v>1.5683752968897353</v>
      </c>
      <c r="Q472">
        <f t="shared" si="383"/>
        <v>232.82714961360438</v>
      </c>
      <c r="R472">
        <f t="shared" si="384"/>
        <v>1.5665012818388648</v>
      </c>
      <c r="S472">
        <f t="shared" si="385"/>
        <v>7.1340040427460824E-2</v>
      </c>
      <c r="T472">
        <f t="shared" si="386"/>
        <v>-1.4993956343408117</v>
      </c>
      <c r="U472">
        <f t="shared" si="387"/>
        <v>0.80527642584251813</v>
      </c>
      <c r="V472">
        <f t="shared" si="388"/>
        <v>-0.63465477898031597</v>
      </c>
      <c r="X472">
        <f t="shared" si="405"/>
        <v>-54.945067269155992</v>
      </c>
      <c r="Y472">
        <f t="shared" si="389"/>
        <v>-168.37813105292446</v>
      </c>
      <c r="Z472">
        <f t="shared" si="406"/>
        <v>11.621868947075541</v>
      </c>
      <c r="AC472">
        <v>1</v>
      </c>
      <c r="AD472">
        <f t="shared" si="390"/>
        <v>413.04654852552</v>
      </c>
      <c r="AE472">
        <f t="shared" si="391"/>
        <v>-3.3478699224655566E-2</v>
      </c>
      <c r="AF472">
        <f t="shared" si="392"/>
        <v>4.5470783697569996E-2</v>
      </c>
      <c r="AG472">
        <f t="shared" si="367"/>
        <v>5880.059148926297</v>
      </c>
      <c r="AH472">
        <f t="shared" si="368"/>
        <v>-4351.2936347446621</v>
      </c>
      <c r="AJ472">
        <f t="shared" si="393"/>
        <v>18000</v>
      </c>
      <c r="AK472">
        <f t="shared" si="394"/>
        <v>251669.84559885002</v>
      </c>
      <c r="AL472">
        <v>1</v>
      </c>
      <c r="AM472">
        <f t="shared" si="395"/>
        <v>232.82500208782503</v>
      </c>
      <c r="AN472">
        <f t="shared" si="369"/>
        <v>1081.2520587189254</v>
      </c>
      <c r="AO472">
        <f t="shared" si="370"/>
        <v>-72.667229848876246</v>
      </c>
      <c r="AQ472">
        <f t="shared" si="396"/>
        <v>1.5023133371922755E-3</v>
      </c>
      <c r="AR472">
        <f t="shared" si="397"/>
        <v>-3.8759684099560707</v>
      </c>
      <c r="AT472">
        <f t="shared" si="418"/>
        <v>-16856.642979430329</v>
      </c>
      <c r="AU472">
        <f t="shared" si="419"/>
        <v>-22797.460516373023</v>
      </c>
      <c r="AV472">
        <f t="shared" si="407"/>
        <v>-2.2074845388005588</v>
      </c>
      <c r="AW472">
        <f t="shared" si="408"/>
        <v>8485.3774291117224</v>
      </c>
      <c r="AX472">
        <f t="shared" si="409"/>
        <v>-10147.480737207501</v>
      </c>
      <c r="AY472">
        <f t="shared" si="417"/>
        <v>-0.87436549689399656</v>
      </c>
      <c r="BA472">
        <f t="shared" si="398"/>
        <v>2.1434214097194801</v>
      </c>
      <c r="BB472">
        <f t="shared" si="410"/>
        <v>6.6221512875989532</v>
      </c>
      <c r="BC472">
        <f t="shared" si="411"/>
        <v>-1.3331190419065622</v>
      </c>
      <c r="BD472">
        <f t="shared" si="399"/>
        <v>-256.38209477704919</v>
      </c>
      <c r="BF472">
        <f t="shared" si="400"/>
        <v>-64.909061655098327</v>
      </c>
      <c r="BG472">
        <f t="shared" si="401"/>
        <v>-212.10334119960791</v>
      </c>
      <c r="BH472">
        <f t="shared" si="412"/>
        <v>-32.103341199607911</v>
      </c>
      <c r="BI472">
        <f t="shared" si="413"/>
        <v>-32.103341199607911</v>
      </c>
      <c r="BJ472">
        <f t="shared" si="402"/>
        <v>0</v>
      </c>
      <c r="BK472">
        <f t="shared" si="414"/>
        <v>0</v>
      </c>
      <c r="BM472">
        <f t="shared" si="415"/>
        <v>-71.531212942697266</v>
      </c>
      <c r="BN472">
        <f t="shared" si="403"/>
        <v>-135.72124642255872</v>
      </c>
      <c r="BQ472" s="56">
        <f t="shared" si="416"/>
        <v>23.524112087884088</v>
      </c>
    </row>
    <row r="473" spans="1:69" x14ac:dyDescent="0.25">
      <c r="A473">
        <f>A472+5000</f>
        <v>1295000</v>
      </c>
      <c r="B473">
        <f t="shared" si="404"/>
        <v>1295</v>
      </c>
      <c r="C473">
        <f t="shared" si="373"/>
        <v>1.3976303592494244</v>
      </c>
      <c r="D473">
        <f t="shared" si="374"/>
        <v>0.77346140954902332</v>
      </c>
      <c r="F473">
        <f t="shared" si="375"/>
        <v>1.2572277680792037E-5</v>
      </c>
      <c r="G473">
        <f t="shared" si="376"/>
        <v>1.2772705026865604E-3</v>
      </c>
      <c r="H473">
        <f t="shared" si="377"/>
        <v>-3.1403153794973138</v>
      </c>
      <c r="J473">
        <f t="shared" si="378"/>
        <v>15</v>
      </c>
      <c r="M473">
        <f t="shared" si="379"/>
        <v>1.2170684303383322E-3</v>
      </c>
      <c r="N473">
        <f t="shared" si="380"/>
        <v>-1.5707963250000001</v>
      </c>
      <c r="O473">
        <f t="shared" si="381"/>
        <v>414.64870998171233</v>
      </c>
      <c r="P473">
        <f t="shared" si="382"/>
        <v>1.5683846444592313</v>
      </c>
      <c r="Q473">
        <f t="shared" si="383"/>
        <v>233.7295638107876</v>
      </c>
      <c r="R473">
        <f t="shared" si="384"/>
        <v>1.5665178648212592</v>
      </c>
      <c r="S473">
        <f t="shared" si="385"/>
        <v>7.1065990034522575E-2</v>
      </c>
      <c r="T473">
        <f t="shared" si="386"/>
        <v>-1.4996703820872128</v>
      </c>
      <c r="U473">
        <f t="shared" si="387"/>
        <v>0.80417934115482759</v>
      </c>
      <c r="V473">
        <f t="shared" si="388"/>
        <v>-0.63650283263136698</v>
      </c>
      <c r="X473">
        <f t="shared" si="405"/>
        <v>-55.007575263760401</v>
      </c>
      <c r="Y473">
        <f t="shared" si="389"/>
        <v>-168.38776983691642</v>
      </c>
      <c r="Z473">
        <f t="shared" si="406"/>
        <v>11.612230163083581</v>
      </c>
      <c r="AC473">
        <v>1</v>
      </c>
      <c r="AD473">
        <f t="shared" si="390"/>
        <v>414.64750413996006</v>
      </c>
      <c r="AE473">
        <f t="shared" si="391"/>
        <v>-3.3738726979885822E-2</v>
      </c>
      <c r="AF473">
        <f t="shared" si="392"/>
        <v>4.5647027045234996E-2</v>
      </c>
      <c r="AG473">
        <f t="shared" si="367"/>
        <v>5864.0484267065412</v>
      </c>
      <c r="AH473">
        <f t="shared" si="368"/>
        <v>-4356.1550825299164</v>
      </c>
      <c r="AJ473">
        <f t="shared" si="393"/>
        <v>18000</v>
      </c>
      <c r="AK473">
        <f t="shared" si="394"/>
        <v>252645.31011667501</v>
      </c>
      <c r="AL473">
        <v>1</v>
      </c>
      <c r="AM473">
        <f t="shared" si="395"/>
        <v>233.72742457653752</v>
      </c>
      <c r="AN473">
        <f t="shared" si="369"/>
        <v>1081.2496532926298</v>
      </c>
      <c r="AO473">
        <f t="shared" si="370"/>
        <v>-72.386671685449031</v>
      </c>
      <c r="AQ473">
        <f t="shared" si="396"/>
        <v>1.4907348592395971E-3</v>
      </c>
      <c r="AR473">
        <f t="shared" si="397"/>
        <v>-3.8610032854305563</v>
      </c>
      <c r="AT473">
        <f t="shared" si="418"/>
        <v>-16810.387344087063</v>
      </c>
      <c r="AU473">
        <f t="shared" si="419"/>
        <v>-22647.604113671623</v>
      </c>
      <c r="AV473">
        <f t="shared" si="407"/>
        <v>-2.2093247413950139</v>
      </c>
      <c r="AW473">
        <f t="shared" si="408"/>
        <v>8466.6082919985765</v>
      </c>
      <c r="AX473">
        <f t="shared" si="409"/>
        <v>-10136.597816159359</v>
      </c>
      <c r="AY473">
        <f t="shared" si="417"/>
        <v>-0.87492709908183808</v>
      </c>
      <c r="BA473">
        <f t="shared" si="398"/>
        <v>2.1355280397099561</v>
      </c>
      <c r="BB473">
        <f t="shared" si="410"/>
        <v>6.590105562658982</v>
      </c>
      <c r="BC473">
        <f t="shared" si="411"/>
        <v>-1.3343976423131758</v>
      </c>
      <c r="BD473">
        <f t="shared" si="399"/>
        <v>-256.45535318411555</v>
      </c>
      <c r="BF473">
        <f t="shared" si="400"/>
        <v>-64.99194344813732</v>
      </c>
      <c r="BG473">
        <f t="shared" si="401"/>
        <v>-212.06609654089428</v>
      </c>
      <c r="BH473">
        <f t="shared" si="412"/>
        <v>-32.066096540894279</v>
      </c>
      <c r="BI473">
        <f t="shared" si="413"/>
        <v>-32.066096540894279</v>
      </c>
      <c r="BJ473">
        <f t="shared" si="402"/>
        <v>0</v>
      </c>
      <c r="BK473">
        <f t="shared" si="414"/>
        <v>0</v>
      </c>
      <c r="BM473">
        <f t="shared" si="415"/>
        <v>-71.582049010796297</v>
      </c>
      <c r="BN473">
        <f t="shared" si="403"/>
        <v>-135.6107433567787</v>
      </c>
      <c r="BQ473" s="56">
        <f t="shared" si="416"/>
        <v>23.492066362944119</v>
      </c>
    </row>
    <row r="474" spans="1:69" x14ac:dyDescent="0.25">
      <c r="A474">
        <f t="shared" ref="A474:A537" si="420">A473+5000</f>
        <v>1300000</v>
      </c>
      <c r="B474">
        <f t="shared" si="404"/>
        <v>1300</v>
      </c>
      <c r="C474">
        <f t="shared" si="373"/>
        <v>1.4002666776810824</v>
      </c>
      <c r="D474">
        <f t="shared" si="374"/>
        <v>0.77538772898723785</v>
      </c>
      <c r="F474">
        <f t="shared" si="375"/>
        <v>1.2475752699757708E-5</v>
      </c>
      <c r="G474">
        <f t="shared" si="376"/>
        <v>1.2723578056069765E-3</v>
      </c>
      <c r="H474">
        <f t="shared" si="377"/>
        <v>-3.1403202921943931</v>
      </c>
      <c r="J474">
        <f t="shared" si="378"/>
        <v>15</v>
      </c>
      <c r="M474">
        <f t="shared" si="379"/>
        <v>1.2123873979139538E-3</v>
      </c>
      <c r="N474">
        <f t="shared" si="380"/>
        <v>-1.5707963250000001</v>
      </c>
      <c r="O474">
        <f t="shared" si="381"/>
        <v>416.24966095831286</v>
      </c>
      <c r="P474">
        <f t="shared" si="382"/>
        <v>1.5683939201247634</v>
      </c>
      <c r="Q474">
        <f t="shared" si="383"/>
        <v>234.63197807175092</v>
      </c>
      <c r="R474">
        <f t="shared" si="384"/>
        <v>1.5665343202445765</v>
      </c>
      <c r="S474">
        <f t="shared" si="385"/>
        <v>7.0794031812441108E-2</v>
      </c>
      <c r="T474">
        <f t="shared" si="386"/>
        <v>-1.4999430270223553</v>
      </c>
      <c r="U474">
        <f t="shared" si="387"/>
        <v>0.80308251009185827</v>
      </c>
      <c r="V474">
        <f t="shared" si="388"/>
        <v>-0.63834585139193811</v>
      </c>
      <c r="X474">
        <f t="shared" si="405"/>
        <v>-55.06983813950135</v>
      </c>
      <c r="Y474">
        <f t="shared" si="389"/>
        <v>-168.39742565777246</v>
      </c>
      <c r="Z474">
        <f t="shared" si="406"/>
        <v>11.602574342227541</v>
      </c>
      <c r="AC474">
        <v>1</v>
      </c>
      <c r="AD474">
        <f t="shared" si="390"/>
        <v>416.24845975440007</v>
      </c>
      <c r="AE474">
        <f t="shared" si="391"/>
        <v>-3.3999760645194339E-2</v>
      </c>
      <c r="AF474">
        <f t="shared" si="392"/>
        <v>4.5823270392899997E-2</v>
      </c>
      <c r="AG474">
        <f t="shared" si="367"/>
        <v>5848.0632256879626</v>
      </c>
      <c r="AH474">
        <f t="shared" si="368"/>
        <v>-4360.9447382942926</v>
      </c>
      <c r="AJ474">
        <f t="shared" si="393"/>
        <v>18000</v>
      </c>
      <c r="AK474">
        <f t="shared" si="394"/>
        <v>253620.77463450001</v>
      </c>
      <c r="AL474">
        <v>1</v>
      </c>
      <c r="AM474">
        <f t="shared" si="395"/>
        <v>234.62984706525003</v>
      </c>
      <c r="AN474">
        <f t="shared" si="369"/>
        <v>1081.2472755671715</v>
      </c>
      <c r="AO474">
        <f t="shared" si="370"/>
        <v>-72.108271543678597</v>
      </c>
      <c r="AQ474">
        <f t="shared" si="396"/>
        <v>1.4792897219985618E-3</v>
      </c>
      <c r="AR474">
        <f t="shared" si="397"/>
        <v>-3.8461532771962608</v>
      </c>
      <c r="AT474">
        <f t="shared" si="418"/>
        <v>-16764.210917039029</v>
      </c>
      <c r="AU474">
        <f t="shared" si="419"/>
        <v>-22498.998641460257</v>
      </c>
      <c r="AV474">
        <f t="shared" si="407"/>
        <v>-2.2111599694913178</v>
      </c>
      <c r="AW474">
        <f t="shared" si="408"/>
        <v>8447.8477118121282</v>
      </c>
      <c r="AX474">
        <f t="shared" si="409"/>
        <v>-10125.753778295661</v>
      </c>
      <c r="AY474">
        <f t="shared" si="417"/>
        <v>-0.87549182821281457</v>
      </c>
      <c r="BA474">
        <f t="shared" si="398"/>
        <v>2.1276908623495929</v>
      </c>
      <c r="BB474">
        <f t="shared" si="410"/>
        <v>6.558170568996835</v>
      </c>
      <c r="BC474">
        <f t="shared" si="411"/>
        <v>-1.3356681412785032</v>
      </c>
      <c r="BD474">
        <f t="shared" si="399"/>
        <v>-256.52814741278775</v>
      </c>
      <c r="BF474">
        <f t="shared" si="400"/>
        <v>-65.074454022764314</v>
      </c>
      <c r="BG474">
        <f t="shared" si="401"/>
        <v>-212.0288022724456</v>
      </c>
      <c r="BH474">
        <f t="shared" si="412"/>
        <v>-32.028802272445603</v>
      </c>
      <c r="BI474">
        <f t="shared" si="413"/>
        <v>-32.028802272445603</v>
      </c>
      <c r="BJ474">
        <f t="shared" si="402"/>
        <v>0</v>
      </c>
      <c r="BK474">
        <f t="shared" si="414"/>
        <v>0</v>
      </c>
      <c r="BM474">
        <f t="shared" si="415"/>
        <v>-71.632624591761157</v>
      </c>
      <c r="BN474">
        <f t="shared" si="403"/>
        <v>-135.50065485965786</v>
      </c>
      <c r="BQ474" s="56">
        <f t="shared" si="416"/>
        <v>23.460131369281974</v>
      </c>
    </row>
    <row r="475" spans="1:69" x14ac:dyDescent="0.25">
      <c r="A475">
        <f t="shared" si="420"/>
        <v>1305000</v>
      </c>
      <c r="B475">
        <f t="shared" si="404"/>
        <v>1305</v>
      </c>
      <c r="C475">
        <f t="shared" si="373"/>
        <v>1.4029081725519199</v>
      </c>
      <c r="D475">
        <f t="shared" si="374"/>
        <v>0.77730680150291009</v>
      </c>
      <c r="F475">
        <f t="shared" si="375"/>
        <v>1.2380335091687357E-5</v>
      </c>
      <c r="G475">
        <f t="shared" si="376"/>
        <v>1.2674827550668473E-3</v>
      </c>
      <c r="H475">
        <f t="shared" si="377"/>
        <v>-3.1403251672449333</v>
      </c>
      <c r="J475">
        <f t="shared" si="378"/>
        <v>15</v>
      </c>
      <c r="M475">
        <f t="shared" si="379"/>
        <v>1.2077422354698391E-3</v>
      </c>
      <c r="N475">
        <f t="shared" si="380"/>
        <v>-1.5707963250000001</v>
      </c>
      <c r="O475">
        <f t="shared" si="381"/>
        <v>417.85061197045218</v>
      </c>
      <c r="P475">
        <f t="shared" si="382"/>
        <v>1.5684031247128072</v>
      </c>
      <c r="Q475">
        <f t="shared" si="383"/>
        <v>235.5343923957613</v>
      </c>
      <c r="R475">
        <f t="shared" si="384"/>
        <v>1.5665506495749775</v>
      </c>
      <c r="S475">
        <f t="shared" si="385"/>
        <v>7.0524141954179997E-2</v>
      </c>
      <c r="T475">
        <f t="shared" si="386"/>
        <v>-1.5002135931552707</v>
      </c>
      <c r="U475">
        <f t="shared" si="387"/>
        <v>0.80198595392527483</v>
      </c>
      <c r="V475">
        <f t="shared" si="388"/>
        <v>-0.64018384334049772</v>
      </c>
      <c r="X475">
        <f t="shared" si="405"/>
        <v>-55.13185790586811</v>
      </c>
      <c r="Y475">
        <f t="shared" si="389"/>
        <v>-168.40709871504225</v>
      </c>
      <c r="Z475">
        <f t="shared" si="406"/>
        <v>11.592901284957748</v>
      </c>
      <c r="AC475">
        <v>1</v>
      </c>
      <c r="AD475">
        <f t="shared" si="390"/>
        <v>417.84941536883997</v>
      </c>
      <c r="AE475">
        <f t="shared" si="391"/>
        <v>-3.4261800220581118E-2</v>
      </c>
      <c r="AF475">
        <f t="shared" si="392"/>
        <v>4.5999513740564997E-2</v>
      </c>
      <c r="AG475">
        <f t="shared" si="367"/>
        <v>5832.1038401142214</v>
      </c>
      <c r="AH475">
        <f t="shared" si="368"/>
        <v>-4365.663032185148</v>
      </c>
      <c r="AJ475">
        <f t="shared" si="393"/>
        <v>18000</v>
      </c>
      <c r="AK475">
        <f t="shared" si="394"/>
        <v>254596.23915232503</v>
      </c>
      <c r="AL475">
        <v>1</v>
      </c>
      <c r="AM475">
        <f t="shared" si="395"/>
        <v>235.53226955396252</v>
      </c>
      <c r="AN475">
        <f t="shared" si="369"/>
        <v>1081.2449251188439</v>
      </c>
      <c r="AO475">
        <f t="shared" si="370"/>
        <v>-71.832004620517267</v>
      </c>
      <c r="AQ475">
        <f t="shared" si="396"/>
        <v>1.4679758858537183E-3</v>
      </c>
      <c r="AR475">
        <f t="shared" si="397"/>
        <v>-3.8314170620782049</v>
      </c>
      <c r="AT475">
        <f t="shared" si="418"/>
        <v>-16718.114440997168</v>
      </c>
      <c r="AU475">
        <f t="shared" si="419"/>
        <v>-22351.630848882458</v>
      </c>
      <c r="AV475">
        <f t="shared" si="407"/>
        <v>-2.2129902304737796</v>
      </c>
      <c r="AW475">
        <f t="shared" si="408"/>
        <v>8429.0964522838822</v>
      </c>
      <c r="AX475">
        <f t="shared" si="409"/>
        <v>-10114.947658687513</v>
      </c>
      <c r="AY475">
        <f t="shared" si="417"/>
        <v>-0.87605960239936276</v>
      </c>
      <c r="BA475">
        <f t="shared" si="398"/>
        <v>2.1199092961774593</v>
      </c>
      <c r="BB475">
        <f t="shared" si="410"/>
        <v>6.5263455863831945</v>
      </c>
      <c r="BC475">
        <f t="shared" si="411"/>
        <v>-1.3369306280744169</v>
      </c>
      <c r="BD475">
        <f t="shared" si="399"/>
        <v>-256.60048257796728</v>
      </c>
      <c r="BF475">
        <f t="shared" si="400"/>
        <v>-65.156596335778261</v>
      </c>
      <c r="BG475">
        <f t="shared" si="401"/>
        <v>-211.99146200159308</v>
      </c>
      <c r="BH475">
        <f t="shared" si="412"/>
        <v>-31.991462001593078</v>
      </c>
      <c r="BI475">
        <f t="shared" si="413"/>
        <v>-31.991462001593078</v>
      </c>
      <c r="BJ475">
        <f t="shared" si="402"/>
        <v>0</v>
      </c>
      <c r="BK475">
        <f t="shared" si="414"/>
        <v>0</v>
      </c>
      <c r="BM475">
        <f t="shared" si="415"/>
        <v>-71.682941922161461</v>
      </c>
      <c r="BN475">
        <f t="shared" si="403"/>
        <v>-135.39097942362582</v>
      </c>
      <c r="BQ475" s="56">
        <f t="shared" si="416"/>
        <v>23.428306386668329</v>
      </c>
    </row>
    <row r="476" spans="1:69" x14ac:dyDescent="0.25">
      <c r="A476">
        <f t="shared" si="420"/>
        <v>1310000</v>
      </c>
      <c r="B476">
        <f t="shared" si="404"/>
        <v>1310</v>
      </c>
      <c r="C476">
        <f t="shared" si="373"/>
        <v>1.4055548146772965</v>
      </c>
      <c r="D476">
        <f t="shared" si="374"/>
        <v>0.77921865385850708</v>
      </c>
      <c r="F476">
        <f t="shared" si="375"/>
        <v>1.2286007982102723E-5</v>
      </c>
      <c r="G476">
        <f t="shared" si="376"/>
        <v>1.2626449199784171E-3</v>
      </c>
      <c r="H476">
        <f t="shared" si="377"/>
        <v>-3.1403300050800218</v>
      </c>
      <c r="J476">
        <f t="shared" si="378"/>
        <v>15</v>
      </c>
      <c r="M476">
        <f t="shared" si="379"/>
        <v>1.2031325322810231E-3</v>
      </c>
      <c r="N476">
        <f t="shared" si="380"/>
        <v>-1.5707963250000001</v>
      </c>
      <c r="O476">
        <f t="shared" si="381"/>
        <v>419.45156301772346</v>
      </c>
      <c r="P476">
        <f t="shared" si="382"/>
        <v>1.5684122590372211</v>
      </c>
      <c r="Q476">
        <f t="shared" si="383"/>
        <v>236.4368067820968</v>
      </c>
      <c r="R476">
        <f t="shared" si="384"/>
        <v>1.5665668542562399</v>
      </c>
      <c r="S476">
        <f t="shared" si="385"/>
        <v>7.0256297011631982E-2</v>
      </c>
      <c r="T476">
        <f t="shared" si="386"/>
        <v>-1.5004821041314818</v>
      </c>
      <c r="U476">
        <f t="shared" si="387"/>
        <v>0.80088969371143914</v>
      </c>
      <c r="V476">
        <f t="shared" si="388"/>
        <v>-0.64201681664735955</v>
      </c>
      <c r="X476">
        <f t="shared" si="405"/>
        <v>-55.193636548559304</v>
      </c>
      <c r="Y476">
        <f t="shared" si="389"/>
        <v>-168.41678919360888</v>
      </c>
      <c r="Z476">
        <f t="shared" si="406"/>
        <v>11.583210806391122</v>
      </c>
      <c r="AC476">
        <v>1</v>
      </c>
      <c r="AD476">
        <f t="shared" si="390"/>
        <v>419.45037098327998</v>
      </c>
      <c r="AE476">
        <f t="shared" si="391"/>
        <v>-3.4524845706046157E-2</v>
      </c>
      <c r="AF476">
        <f t="shared" si="392"/>
        <v>4.6175757088229998E-2</v>
      </c>
      <c r="AG476">
        <f t="shared" si="367"/>
        <v>5816.1705594137093</v>
      </c>
      <c r="AH476">
        <f t="shared" si="368"/>
        <v>-4370.3103942229682</v>
      </c>
      <c r="AJ476">
        <f t="shared" si="393"/>
        <v>18000</v>
      </c>
      <c r="AK476">
        <f t="shared" si="394"/>
        <v>255571.70367015002</v>
      </c>
      <c r="AL476">
        <v>1</v>
      </c>
      <c r="AM476">
        <f t="shared" si="395"/>
        <v>236.43469204267501</v>
      </c>
      <c r="AN476">
        <f t="shared" si="369"/>
        <v>1081.24260153201</v>
      </c>
      <c r="AO476">
        <f t="shared" si="370"/>
        <v>-71.557846491555722</v>
      </c>
      <c r="AQ476">
        <f t="shared" si="396"/>
        <v>1.4567913500391366E-3</v>
      </c>
      <c r="AR476">
        <f t="shared" si="397"/>
        <v>-3.816793337102538</v>
      </c>
      <c r="AT476">
        <f t="shared" si="418"/>
        <v>-16672.098646778886</v>
      </c>
      <c r="AU476">
        <f t="shared" si="419"/>
        <v>-22205.487669001475</v>
      </c>
      <c r="AV476">
        <f t="shared" si="407"/>
        <v>-2.2148155318291529</v>
      </c>
      <c r="AW476">
        <f t="shared" si="408"/>
        <v>8410.3552636299137</v>
      </c>
      <c r="AX476">
        <f t="shared" si="409"/>
        <v>-10104.178515587084</v>
      </c>
      <c r="AY476">
        <f t="shared" si="417"/>
        <v>-0.87663034115075855</v>
      </c>
      <c r="BA476">
        <f t="shared" si="398"/>
        <v>2.1121827674590508</v>
      </c>
      <c r="BB476">
        <f t="shared" si="410"/>
        <v>6.4946299009540329</v>
      </c>
      <c r="BC476">
        <f t="shared" si="411"/>
        <v>-1.3381851906783944</v>
      </c>
      <c r="BD476">
        <f t="shared" si="399"/>
        <v>-256.67236372039224</v>
      </c>
      <c r="BF476">
        <f t="shared" si="400"/>
        <v>-65.23837331206434</v>
      </c>
      <c r="BG476">
        <f t="shared" si="401"/>
        <v>-211.95407926039795</v>
      </c>
      <c r="BH476">
        <f t="shared" si="412"/>
        <v>-31.954079260397947</v>
      </c>
      <c r="BI476">
        <f t="shared" si="413"/>
        <v>-31.954079260397947</v>
      </c>
      <c r="BJ476">
        <f t="shared" si="402"/>
        <v>0</v>
      </c>
      <c r="BK476">
        <f t="shared" si="414"/>
        <v>0</v>
      </c>
      <c r="BM476">
        <f t="shared" si="415"/>
        <v>-71.733003213018364</v>
      </c>
      <c r="BN476">
        <f t="shared" si="403"/>
        <v>-135.28171554000568</v>
      </c>
      <c r="BQ476" s="56">
        <f t="shared" si="416"/>
        <v>23.39659070123917</v>
      </c>
    </row>
    <row r="477" spans="1:69" x14ac:dyDescent="0.25">
      <c r="A477">
        <f t="shared" si="420"/>
        <v>1315000</v>
      </c>
      <c r="B477">
        <f t="shared" si="404"/>
        <v>1315</v>
      </c>
      <c r="C477">
        <f t="shared" si="373"/>
        <v>1.4082065750353181</v>
      </c>
      <c r="D477">
        <f t="shared" si="374"/>
        <v>0.7811233128266275</v>
      </c>
      <c r="F477">
        <f t="shared" si="375"/>
        <v>1.2192754816729434E-5</v>
      </c>
      <c r="G477">
        <f t="shared" si="376"/>
        <v>1.2578438758107855E-3</v>
      </c>
      <c r="H477">
        <f t="shared" si="377"/>
        <v>-3.1403348061241894</v>
      </c>
      <c r="J477">
        <f t="shared" si="378"/>
        <v>15</v>
      </c>
      <c r="M477">
        <f t="shared" si="379"/>
        <v>1.1985578838693079E-3</v>
      </c>
      <c r="N477">
        <f t="shared" si="380"/>
        <v>-1.5707963250000001</v>
      </c>
      <c r="O477">
        <f t="shared" si="381"/>
        <v>421.05251409972595</v>
      </c>
      <c r="P477">
        <f t="shared" si="382"/>
        <v>1.5684213238994853</v>
      </c>
      <c r="Q477">
        <f t="shared" si="383"/>
        <v>237.33922123004649</v>
      </c>
      <c r="R477">
        <f t="shared" si="384"/>
        <v>1.566582935710183</v>
      </c>
      <c r="S477">
        <f t="shared" si="385"/>
        <v>6.9990473888897217E-2</v>
      </c>
      <c r="T477">
        <f t="shared" si="386"/>
        <v>-1.5007485832398444</v>
      </c>
      <c r="U477">
        <f t="shared" si="387"/>
        <v>0.79979375029228394</v>
      </c>
      <c r="V477">
        <f t="shared" si="388"/>
        <v>-0.64384477957317365</v>
      </c>
      <c r="X477">
        <f t="shared" si="405"/>
        <v>-55.255176029836917</v>
      </c>
      <c r="Y477">
        <f t="shared" si="389"/>
        <v>-168.42649726410713</v>
      </c>
      <c r="Z477">
        <f t="shared" si="406"/>
        <v>11.573502735892873</v>
      </c>
      <c r="AC477">
        <v>1</v>
      </c>
      <c r="AD477">
        <f t="shared" si="390"/>
        <v>421.05132659772005</v>
      </c>
      <c r="AE477">
        <f t="shared" si="391"/>
        <v>-3.4788897101589458E-2</v>
      </c>
      <c r="AF477">
        <f t="shared" si="392"/>
        <v>4.6352000435894998E-2</v>
      </c>
      <c r="AG477">
        <f t="shared" si="367"/>
        <v>5800.2636682347365</v>
      </c>
      <c r="AH477">
        <f t="shared" si="368"/>
        <v>-4374.8872542568733</v>
      </c>
      <c r="AJ477">
        <f t="shared" si="393"/>
        <v>18000</v>
      </c>
      <c r="AK477">
        <f t="shared" si="394"/>
        <v>256547.16818797501</v>
      </c>
      <c r="AL477">
        <v>1</v>
      </c>
      <c r="AM477">
        <f t="shared" si="395"/>
        <v>237.33711453138753</v>
      </c>
      <c r="AN477">
        <f t="shared" si="369"/>
        <v>1081.24030439892</v>
      </c>
      <c r="AO477">
        <f t="shared" si="370"/>
        <v>-71.28577310382525</v>
      </c>
      <c r="AQ477">
        <f t="shared" si="396"/>
        <v>1.4457341517537985E-3</v>
      </c>
      <c r="AR477">
        <f t="shared" si="397"/>
        <v>-3.8022808191124899</v>
      </c>
      <c r="AT477">
        <f t="shared" si="418"/>
        <v>-16626.164253366274</v>
      </c>
      <c r="AU477">
        <f t="shared" si="419"/>
        <v>-22060.55621543754</v>
      </c>
      <c r="AV477">
        <f t="shared" si="407"/>
        <v>-2.2166358811449234</v>
      </c>
      <c r="AW477">
        <f t="shared" si="408"/>
        <v>8391.6248827613454</v>
      </c>
      <c r="AX477">
        <f t="shared" si="409"/>
        <v>-10093.445429924852</v>
      </c>
      <c r="AY477">
        <f t="shared" si="417"/>
        <v>-0.87720396534827516</v>
      </c>
      <c r="BA477">
        <f t="shared" si="398"/>
        <v>2.1045107100637179</v>
      </c>
      <c r="BB477">
        <f t="shared" si="410"/>
        <v>6.4630228051470908</v>
      </c>
      <c r="BC477">
        <f t="shared" si="411"/>
        <v>-1.3394319157966481</v>
      </c>
      <c r="BD477">
        <f t="shared" si="399"/>
        <v>-256.74379580796278</v>
      </c>
      <c r="BF477">
        <f t="shared" si="400"/>
        <v>-65.319787845024905</v>
      </c>
      <c r="BG477">
        <f t="shared" si="401"/>
        <v>-211.91665750712707</v>
      </c>
      <c r="BH477">
        <f t="shared" si="412"/>
        <v>-31.91665750712707</v>
      </c>
      <c r="BI477">
        <f t="shared" si="413"/>
        <v>-31.91665750712707</v>
      </c>
      <c r="BJ477">
        <f t="shared" si="402"/>
        <v>0</v>
      </c>
      <c r="BK477">
        <f t="shared" si="414"/>
        <v>0</v>
      </c>
      <c r="BM477">
        <f t="shared" si="415"/>
        <v>-71.782810650171996</v>
      </c>
      <c r="BN477">
        <f t="shared" si="403"/>
        <v>-135.17286169916434</v>
      </c>
      <c r="BQ477" s="56">
        <f t="shared" si="416"/>
        <v>23.364983605432226</v>
      </c>
    </row>
    <row r="478" spans="1:69" x14ac:dyDescent="0.25">
      <c r="A478">
        <f t="shared" si="420"/>
        <v>1320000</v>
      </c>
      <c r="B478">
        <f t="shared" si="404"/>
        <v>1320</v>
      </c>
      <c r="C478">
        <f t="shared" si="373"/>
        <v>1.4108634247663672</v>
      </c>
      <c r="D478">
        <f t="shared" si="374"/>
        <v>0.78302080518755224</v>
      </c>
      <c r="F478">
        <f t="shared" si="375"/>
        <v>1.2100559354233275E-5</v>
      </c>
      <c r="G478">
        <f t="shared" si="376"/>
        <v>1.2530792044657168E-3</v>
      </c>
      <c r="H478">
        <f t="shared" si="377"/>
        <v>-3.1403395707955344</v>
      </c>
      <c r="J478">
        <f t="shared" si="378"/>
        <v>15</v>
      </c>
      <c r="M478">
        <f t="shared" si="379"/>
        <v>1.1940178918849545E-3</v>
      </c>
      <c r="N478">
        <f t="shared" si="380"/>
        <v>-1.5707963250000001</v>
      </c>
      <c r="O478">
        <f t="shared" si="381"/>
        <v>422.65346521606489</v>
      </c>
      <c r="P478">
        <f t="shared" si="382"/>
        <v>1.5684303200889362</v>
      </c>
      <c r="Q478">
        <f t="shared" si="383"/>
        <v>238.24163573891028</v>
      </c>
      <c r="R478">
        <f t="shared" si="384"/>
        <v>1.5665988953370842</v>
      </c>
      <c r="S478">
        <f t="shared" si="385"/>
        <v>6.9726649835711668E-2</v>
      </c>
      <c r="T478">
        <f t="shared" si="386"/>
        <v>-1.5010130534192354</v>
      </c>
      <c r="U478">
        <f t="shared" si="387"/>
        <v>0.79869814429620478</v>
      </c>
      <c r="V478">
        <f t="shared" si="388"/>
        <v>-0.64566774046742659</v>
      </c>
      <c r="X478">
        <f t="shared" si="405"/>
        <v>-55.316478288873924</v>
      </c>
      <c r="Y478">
        <f t="shared" si="389"/>
        <v>-168.43622308333076</v>
      </c>
      <c r="Z478">
        <f t="shared" si="406"/>
        <v>11.563776916669241</v>
      </c>
      <c r="AC478">
        <v>1</v>
      </c>
      <c r="AD478">
        <f t="shared" si="390"/>
        <v>422.65228221216006</v>
      </c>
      <c r="AE478">
        <f t="shared" si="391"/>
        <v>-3.505395440721102E-2</v>
      </c>
      <c r="AF478">
        <f t="shared" si="392"/>
        <v>4.6528243783559999E-2</v>
      </c>
      <c r="AG478">
        <f t="shared" si="367"/>
        <v>5784.3834464808942</v>
      </c>
      <c r="AH478">
        <f t="shared" si="368"/>
        <v>-4379.3940419209348</v>
      </c>
      <c r="AJ478">
        <f t="shared" si="393"/>
        <v>18000</v>
      </c>
      <c r="AK478">
        <f t="shared" si="394"/>
        <v>257522.63270580003</v>
      </c>
      <c r="AL478">
        <v>1</v>
      </c>
      <c r="AM478">
        <f t="shared" si="395"/>
        <v>238.23953702010002</v>
      </c>
      <c r="AN478">
        <f t="shared" si="369"/>
        <v>1081.238033319532</v>
      </c>
      <c r="AO478">
        <f t="shared" si="370"/>
        <v>-71.015760768763798</v>
      </c>
      <c r="AQ478">
        <f t="shared" si="396"/>
        <v>1.4348023653003952E-3</v>
      </c>
      <c r="AR478">
        <f t="shared" si="397"/>
        <v>-3.7878782443930437</v>
      </c>
      <c r="AT478">
        <f t="shared" si="418"/>
        <v>-16580.311967966009</v>
      </c>
      <c r="AU478">
        <f t="shared" si="419"/>
        <v>-21916.823779082162</v>
      </c>
      <c r="AV478">
        <f t="shared" si="407"/>
        <v>-2.2184512861076118</v>
      </c>
      <c r="AW478">
        <f t="shared" si="408"/>
        <v>8372.9060334906444</v>
      </c>
      <c r="AX478">
        <f t="shared" si="409"/>
        <v>-10082.747504818028</v>
      </c>
      <c r="AY478">
        <f t="shared" si="417"/>
        <v>-0.87778039722084766</v>
      </c>
      <c r="BA478">
        <f t="shared" si="398"/>
        <v>2.0968925653442896</v>
      </c>
      <c r="BB478">
        <f t="shared" si="410"/>
        <v>6.4315235976388525</v>
      </c>
      <c r="BC478">
        <f t="shared" si="411"/>
        <v>-1.340670888886764</v>
      </c>
      <c r="BD478">
        <f t="shared" si="399"/>
        <v>-256.81478373703783</v>
      </c>
      <c r="BF478">
        <f t="shared" si="400"/>
        <v>-65.400842797003421</v>
      </c>
      <c r="BG478">
        <f t="shared" si="401"/>
        <v>-211.87920012769771</v>
      </c>
      <c r="BH478">
        <f t="shared" si="412"/>
        <v>-31.879200127697715</v>
      </c>
      <c r="BI478">
        <f t="shared" si="413"/>
        <v>-31.879200127697715</v>
      </c>
      <c r="BJ478">
        <f t="shared" si="402"/>
        <v>0</v>
      </c>
      <c r="BK478">
        <f t="shared" si="414"/>
        <v>0</v>
      </c>
      <c r="BM478">
        <f t="shared" si="415"/>
        <v>-71.832366394642278</v>
      </c>
      <c r="BN478">
        <f t="shared" si="403"/>
        <v>-135.06441639065991</v>
      </c>
      <c r="BQ478" s="56">
        <f t="shared" si="416"/>
        <v>23.333484397923989</v>
      </c>
    </row>
    <row r="479" spans="1:69" x14ac:dyDescent="0.25">
      <c r="A479">
        <f t="shared" si="420"/>
        <v>1325000</v>
      </c>
      <c r="B479">
        <f t="shared" si="404"/>
        <v>1325</v>
      </c>
      <c r="C479">
        <f t="shared" si="373"/>
        <v>1.4135253351726225</v>
      </c>
      <c r="D479">
        <f t="shared" si="374"/>
        <v>0.78491115772683862</v>
      </c>
      <c r="F479">
        <f t="shared" si="375"/>
        <v>1.2009405659147959E-5</v>
      </c>
      <c r="G479">
        <f t="shared" si="376"/>
        <v>1.2483504941562585E-3</v>
      </c>
      <c r="H479">
        <f t="shared" si="377"/>
        <v>-3.1403442995058439</v>
      </c>
      <c r="J479">
        <f t="shared" si="378"/>
        <v>15</v>
      </c>
      <c r="M479">
        <f t="shared" si="379"/>
        <v>1.189512163991049E-3</v>
      </c>
      <c r="N479">
        <f t="shared" si="380"/>
        <v>-1.5707963250000001</v>
      </c>
      <c r="O479">
        <f t="shared" si="381"/>
        <v>424.25441636635168</v>
      </c>
      <c r="P479">
        <f t="shared" si="382"/>
        <v>1.5684392483829965</v>
      </c>
      <c r="Q479">
        <f t="shared" si="383"/>
        <v>239.1440503079985</v>
      </c>
      <c r="R479">
        <f t="shared" si="384"/>
        <v>1.5666147345160852</v>
      </c>
      <c r="S479">
        <f t="shared" si="385"/>
        <v>6.9464802441021697E-2</v>
      </c>
      <c r="T479">
        <f t="shared" si="386"/>
        <v>-1.501275537265093</v>
      </c>
      <c r="U479">
        <f t="shared" si="387"/>
        <v>0.79760289613896251</v>
      </c>
      <c r="V479">
        <f t="shared" si="388"/>
        <v>-0.64748570776695469</v>
      </c>
      <c r="X479">
        <f t="shared" si="405"/>
        <v>-55.377545242095678</v>
      </c>
      <c r="Y479">
        <f t="shared" si="389"/>
        <v>-168.44596679463035</v>
      </c>
      <c r="Z479">
        <f t="shared" si="406"/>
        <v>11.554033205369649</v>
      </c>
      <c r="AC479">
        <v>1</v>
      </c>
      <c r="AD479">
        <f t="shared" si="390"/>
        <v>424.25323782660007</v>
      </c>
      <c r="AE479">
        <f t="shared" si="391"/>
        <v>-3.5320017622910836E-2</v>
      </c>
      <c r="AF479">
        <f t="shared" si="392"/>
        <v>4.6704487131224999E-2</v>
      </c>
      <c r="AG479">
        <f t="shared" si="367"/>
        <v>5768.5301693465844</v>
      </c>
      <c r="AH479">
        <f t="shared" si="368"/>
        <v>-4383.8311865912565</v>
      </c>
      <c r="AJ479">
        <f t="shared" si="393"/>
        <v>18000</v>
      </c>
      <c r="AK479">
        <f t="shared" si="394"/>
        <v>258498.09722362502</v>
      </c>
      <c r="AL479">
        <v>1</v>
      </c>
      <c r="AM479">
        <f t="shared" si="395"/>
        <v>239.14195950881253</v>
      </c>
      <c r="AN479">
        <f t="shared" si="369"/>
        <v>1081.2357879013364</v>
      </c>
      <c r="AO479">
        <f t="shared" si="370"/>
        <v>-70.747786155340918</v>
      </c>
      <c r="AQ479">
        <f t="shared" si="396"/>
        <v>1.423994101246835E-3</v>
      </c>
      <c r="AR479">
        <f t="shared" si="397"/>
        <v>-3.7735843683041126</v>
      </c>
      <c r="AT479">
        <f t="shared" si="418"/>
        <v>-16534.542486070823</v>
      </c>
      <c r="AU479">
        <f t="shared" si="419"/>
        <v>-21774.277824887515</v>
      </c>
      <c r="AV479">
        <f t="shared" si="407"/>
        <v>-2.220261754501097</v>
      </c>
      <c r="AW479">
        <f t="shared" si="408"/>
        <v>8354.1994267339524</v>
      </c>
      <c r="AX479">
        <f t="shared" si="409"/>
        <v>-10072.083865089837</v>
      </c>
      <c r="AY479">
        <f t="shared" si="417"/>
        <v>-0.87835956032122942</v>
      </c>
      <c r="BA479">
        <f t="shared" si="398"/>
        <v>2.0893277820188523</v>
      </c>
      <c r="BB479">
        <f t="shared" si="410"/>
        <v>6.4001315832820644</v>
      </c>
      <c r="BC479">
        <f t="shared" si="411"/>
        <v>-1.3419021941798674</v>
      </c>
      <c r="BD479">
        <f t="shared" si="399"/>
        <v>-256.88533233370538</v>
      </c>
      <c r="BF479">
        <f t="shared" si="400"/>
        <v>-65.481540999701309</v>
      </c>
      <c r="BG479">
        <f t="shared" si="401"/>
        <v>-211.84171043709213</v>
      </c>
      <c r="BH479">
        <f t="shared" si="412"/>
        <v>-31.841710437092132</v>
      </c>
      <c r="BI479">
        <f t="shared" si="413"/>
        <v>-31.841710437092132</v>
      </c>
      <c r="BJ479">
        <f t="shared" si="402"/>
        <v>0</v>
      </c>
      <c r="BK479">
        <f t="shared" si="414"/>
        <v>0</v>
      </c>
      <c r="BM479">
        <f t="shared" si="415"/>
        <v>-71.88167258298337</v>
      </c>
      <c r="BN479">
        <f t="shared" si="403"/>
        <v>-134.95637810338678</v>
      </c>
      <c r="BQ479" s="56">
        <f t="shared" si="416"/>
        <v>23.302092383567199</v>
      </c>
    </row>
    <row r="480" spans="1:69" x14ac:dyDescent="0.25">
      <c r="A480">
        <f t="shared" si="420"/>
        <v>1330000</v>
      </c>
      <c r="B480">
        <f t="shared" si="404"/>
        <v>1330</v>
      </c>
      <c r="C480">
        <f t="shared" si="373"/>
        <v>1.4161922777175693</v>
      </c>
      <c r="D480">
        <f t="shared" si="374"/>
        <v>0.7867943972329603</v>
      </c>
      <c r="F480">
        <f t="shared" si="375"/>
        <v>1.1919278094988673E-5</v>
      </c>
      <c r="G480">
        <f t="shared" si="376"/>
        <v>1.243657339288102E-3</v>
      </c>
      <c r="H480">
        <f t="shared" si="377"/>
        <v>-3.1403489926607122</v>
      </c>
      <c r="J480">
        <f t="shared" si="378"/>
        <v>15</v>
      </c>
      <c r="M480">
        <f t="shared" si="379"/>
        <v>1.1850403137504812E-3</v>
      </c>
      <c r="N480">
        <f t="shared" si="380"/>
        <v>-1.5707963250000001</v>
      </c>
      <c r="O480">
        <f t="shared" si="381"/>
        <v>425.85536755020325</v>
      </c>
      <c r="P480">
        <f t="shared" si="382"/>
        <v>1.5684481095473979</v>
      </c>
      <c r="Q480">
        <f t="shared" si="383"/>
        <v>240.04646493663202</v>
      </c>
      <c r="R480">
        <f t="shared" si="384"/>
        <v>1.5666304546055894</v>
      </c>
      <c r="S480">
        <f t="shared" si="385"/>
        <v>6.9204909626701144E-2</v>
      </c>
      <c r="T480">
        <f t="shared" si="386"/>
        <v>-1.5015360570358081</v>
      </c>
      <c r="U480">
        <f t="shared" si="387"/>
        <v>0.79650802602460247</v>
      </c>
      <c r="V480">
        <f t="shared" si="388"/>
        <v>-0.64929868999446705</v>
      </c>
      <c r="X480">
        <f t="shared" si="405"/>
        <v>-55.438378783515326</v>
      </c>
      <c r="Y480">
        <f t="shared" si="389"/>
        <v>-168.45572852830145</v>
      </c>
      <c r="Z480">
        <f t="shared" si="406"/>
        <v>11.544271471698551</v>
      </c>
      <c r="AC480">
        <v>1</v>
      </c>
      <c r="AD480">
        <f t="shared" si="390"/>
        <v>425.85419344103997</v>
      </c>
      <c r="AE480">
        <f t="shared" si="391"/>
        <v>-3.558708674868892E-2</v>
      </c>
      <c r="AF480">
        <f t="shared" si="392"/>
        <v>4.6880730478889993E-2</v>
      </c>
      <c r="AG480">
        <f t="shared" si="367"/>
        <v>5752.7041073526889</v>
      </c>
      <c r="AH480">
        <f t="shared" si="368"/>
        <v>-4388.1991173438337</v>
      </c>
      <c r="AJ480">
        <f t="shared" si="393"/>
        <v>18000</v>
      </c>
      <c r="AK480">
        <f t="shared" si="394"/>
        <v>259473.56174145002</v>
      </c>
      <c r="AL480">
        <v>1</v>
      </c>
      <c r="AM480">
        <f t="shared" si="395"/>
        <v>240.04438199752502</v>
      </c>
      <c r="AN480">
        <f t="shared" si="369"/>
        <v>1081.233567759188</v>
      </c>
      <c r="AO480">
        <f t="shared" si="370"/>
        <v>-70.481826283338108</v>
      </c>
      <c r="AQ480">
        <f t="shared" si="396"/>
        <v>1.4133075056097708E-3</v>
      </c>
      <c r="AR480">
        <f t="shared" si="397"/>
        <v>-3.7593979649219902</v>
      </c>
      <c r="AT480">
        <f t="shared" si="418"/>
        <v>-16488.856491522409</v>
      </c>
      <c r="AU480">
        <f t="shared" si="419"/>
        <v>-21632.905988728722</v>
      </c>
      <c r="AV480">
        <f t="shared" si="407"/>
        <v>-2.2220672942049493</v>
      </c>
      <c r="AW480">
        <f t="shared" si="408"/>
        <v>8335.5057607094841</v>
      </c>
      <c r="AX480">
        <f t="shared" si="409"/>
        <v>-10061.453656799409</v>
      </c>
      <c r="AY480">
        <f t="shared" si="417"/>
        <v>-0.87894137950263074</v>
      </c>
      <c r="BA480">
        <f t="shared" si="398"/>
        <v>2.0818158160546383</v>
      </c>
      <c r="BB480">
        <f t="shared" si="410"/>
        <v>6.3688460730437404</v>
      </c>
      <c r="BC480">
        <f t="shared" si="411"/>
        <v>-1.3431259147023185</v>
      </c>
      <c r="BD480">
        <f t="shared" si="399"/>
        <v>-256.95544635502546</v>
      </c>
      <c r="BF480">
        <f t="shared" si="400"/>
        <v>-65.561885254588049</v>
      </c>
      <c r="BG480">
        <f t="shared" si="401"/>
        <v>-211.80419168074275</v>
      </c>
      <c r="BH480">
        <f t="shared" si="412"/>
        <v>-31.804191680742747</v>
      </c>
      <c r="BI480">
        <f t="shared" si="413"/>
        <v>-31.804191680742747</v>
      </c>
      <c r="BJ480">
        <f t="shared" si="402"/>
        <v>0</v>
      </c>
      <c r="BK480">
        <f t="shared" si="414"/>
        <v>0</v>
      </c>
      <c r="BM480">
        <f t="shared" si="415"/>
        <v>-71.93073132763179</v>
      </c>
      <c r="BN480">
        <f t="shared" si="403"/>
        <v>-134.84874532571732</v>
      </c>
      <c r="BQ480" s="56">
        <f t="shared" si="416"/>
        <v>23.27080687332888</v>
      </c>
    </row>
    <row r="481" spans="1:69" x14ac:dyDescent="0.25">
      <c r="A481">
        <f t="shared" si="420"/>
        <v>1335000</v>
      </c>
      <c r="B481">
        <f t="shared" si="404"/>
        <v>1335</v>
      </c>
      <c r="C481">
        <f t="shared" si="373"/>
        <v>1.4188642240255018</v>
      </c>
      <c r="D481">
        <f t="shared" si="374"/>
        <v>0.78867055049498924</v>
      </c>
      <c r="F481">
        <f t="shared" si="375"/>
        <v>1.1830161317545825E-5</v>
      </c>
      <c r="G481">
        <f t="shared" si="376"/>
        <v>1.2389993403436053E-3</v>
      </c>
      <c r="H481">
        <f t="shared" si="377"/>
        <v>-3.1403536506596565</v>
      </c>
      <c r="J481">
        <f t="shared" si="378"/>
        <v>15</v>
      </c>
      <c r="M481">
        <f t="shared" si="379"/>
        <v>1.1806019605154607E-3</v>
      </c>
      <c r="N481">
        <f t="shared" si="380"/>
        <v>-1.5707963250000001</v>
      </c>
      <c r="O481">
        <f t="shared" si="381"/>
        <v>427.45631876724275</v>
      </c>
      <c r="P481">
        <f t="shared" si="382"/>
        <v>1.5684569043364005</v>
      </c>
      <c r="Q481">
        <f t="shared" si="383"/>
        <v>240.9488796241418</v>
      </c>
      <c r="R481">
        <f t="shared" si="384"/>
        <v>1.56664605694365</v>
      </c>
      <c r="S481">
        <f t="shared" si="385"/>
        <v>6.8946949641407101E-2</v>
      </c>
      <c r="T481">
        <f t="shared" si="386"/>
        <v>-1.5017946346589763</v>
      </c>
      <c r="U481">
        <f t="shared" si="387"/>
        <v>0.79541355394638624</v>
      </c>
      <c r="V481">
        <f t="shared" si="388"/>
        <v>-0.65110669575708024</v>
      </c>
      <c r="X481">
        <f t="shared" si="405"/>
        <v>-55.498980785063104</v>
      </c>
      <c r="Y481">
        <f t="shared" si="389"/>
        <v>-168.46550840196326</v>
      </c>
      <c r="Z481">
        <f t="shared" si="406"/>
        <v>11.534491598036738</v>
      </c>
      <c r="AC481">
        <v>1</v>
      </c>
      <c r="AD481">
        <f t="shared" si="390"/>
        <v>427.45514905548004</v>
      </c>
      <c r="AE481">
        <f t="shared" si="391"/>
        <v>-3.5855161784545259E-2</v>
      </c>
      <c r="AF481">
        <f t="shared" si="392"/>
        <v>4.7056973826555E-2</v>
      </c>
      <c r="AG481">
        <f t="shared" si="367"/>
        <v>5736.9055263823921</v>
      </c>
      <c r="AH481">
        <f t="shared" si="368"/>
        <v>-4392.4982629131509</v>
      </c>
      <c r="AJ481">
        <f t="shared" si="393"/>
        <v>18000</v>
      </c>
      <c r="AK481">
        <f t="shared" si="394"/>
        <v>260449.02625927501</v>
      </c>
      <c r="AL481">
        <v>1</v>
      </c>
      <c r="AM481">
        <f t="shared" si="395"/>
        <v>240.94680448623754</v>
      </c>
      <c r="AN481">
        <f t="shared" si="369"/>
        <v>1081.2313725151403</v>
      </c>
      <c r="AO481">
        <f t="shared" si="370"/>
        <v>-70.217858516779913</v>
      </c>
      <c r="AQ481">
        <f t="shared" si="396"/>
        <v>1.402740759059496E-3</v>
      </c>
      <c r="AR481">
        <f t="shared" si="397"/>
        <v>-3.7453178266888543</v>
      </c>
      <c r="AT481">
        <f t="shared" si="418"/>
        <v>-16443.254656575718</v>
      </c>
      <c r="AU481">
        <f t="shared" si="419"/>
        <v>-21492.696074337262</v>
      </c>
      <c r="AV481">
        <f t="shared" si="407"/>
        <v>-2.2238679131927794</v>
      </c>
      <c r="AW481">
        <f t="shared" si="408"/>
        <v>8316.8257211321634</v>
      </c>
      <c r="AX481">
        <f t="shared" si="409"/>
        <v>-10050.856046781988</v>
      </c>
      <c r="AY481">
        <f t="shared" si="417"/>
        <v>-0.87952578089582434</v>
      </c>
      <c r="BA481">
        <f t="shared" si="398"/>
        <v>2.0743561305539902</v>
      </c>
      <c r="BB481">
        <f t="shared" si="410"/>
        <v>6.3376663839437208</v>
      </c>
      <c r="BC481">
        <f t="shared" si="411"/>
        <v>-1.3443421322969551</v>
      </c>
      <c r="BD481">
        <f t="shared" si="399"/>
        <v>-257.02513049024731</v>
      </c>
      <c r="BF481">
        <f t="shared" si="400"/>
        <v>-65.641878333304717</v>
      </c>
      <c r="BG481">
        <f t="shared" si="401"/>
        <v>-211.76664703588858</v>
      </c>
      <c r="BH481">
        <f t="shared" si="412"/>
        <v>-31.766647035888582</v>
      </c>
      <c r="BI481">
        <f t="shared" si="413"/>
        <v>-31.766647035888582</v>
      </c>
      <c r="BJ481">
        <f t="shared" si="402"/>
        <v>0</v>
      </c>
      <c r="BK481">
        <f t="shared" si="414"/>
        <v>0</v>
      </c>
      <c r="BM481">
        <f t="shared" si="415"/>
        <v>-71.979544717248444</v>
      </c>
      <c r="BN481">
        <f t="shared" si="403"/>
        <v>-134.74151654564128</v>
      </c>
      <c r="BQ481" s="56">
        <f t="shared" si="416"/>
        <v>23.239627184228855</v>
      </c>
    </row>
    <row r="482" spans="1:69" x14ac:dyDescent="0.25">
      <c r="A482">
        <f t="shared" si="420"/>
        <v>1340000</v>
      </c>
      <c r="B482">
        <f t="shared" si="404"/>
        <v>1340</v>
      </c>
      <c r="C482">
        <f t="shared" si="373"/>
        <v>1.4215411458810161</v>
      </c>
      <c r="D482">
        <f t="shared" si="374"/>
        <v>0.79053964430032198</v>
      </c>
      <c r="F482">
        <f t="shared" si="375"/>
        <v>1.1742040268353654E-5</v>
      </c>
      <c r="G482">
        <f t="shared" si="376"/>
        <v>1.2343761037684176E-3</v>
      </c>
      <c r="H482">
        <f t="shared" si="377"/>
        <v>-3.1403582738962319</v>
      </c>
      <c r="J482">
        <f t="shared" si="378"/>
        <v>15</v>
      </c>
      <c r="M482">
        <f t="shared" si="379"/>
        <v>1.1761967293195076E-3</v>
      </c>
      <c r="N482">
        <f t="shared" si="380"/>
        <v>-1.5707963250000001</v>
      </c>
      <c r="O482">
        <f t="shared" si="381"/>
        <v>429.05727001709852</v>
      </c>
      <c r="P482">
        <f t="shared" si="382"/>
        <v>1.5684656334930072</v>
      </c>
      <c r="Q482">
        <f t="shared" si="383"/>
        <v>241.8512943698687</v>
      </c>
      <c r="R482">
        <f t="shared" si="384"/>
        <v>1.5666615428483499</v>
      </c>
      <c r="S482">
        <f t="shared" si="385"/>
        <v>6.8690901054571027E-2</v>
      </c>
      <c r="T482">
        <f t="shared" si="386"/>
        <v>-1.5020512917375113</v>
      </c>
      <c r="U482">
        <f t="shared" si="387"/>
        <v>0.79431949968773674</v>
      </c>
      <c r="V482">
        <f t="shared" si="388"/>
        <v>-0.65290973374486483</v>
      </c>
      <c r="X482">
        <f t="shared" si="405"/>
        <v>-55.559353096909909</v>
      </c>
      <c r="Y482">
        <f t="shared" si="389"/>
        <v>-168.47530652092888</v>
      </c>
      <c r="Z482">
        <f t="shared" si="406"/>
        <v>11.524693479071118</v>
      </c>
      <c r="AC482">
        <v>1</v>
      </c>
      <c r="AD482">
        <f t="shared" si="390"/>
        <v>429.05610466992005</v>
      </c>
      <c r="AE482">
        <f t="shared" si="391"/>
        <v>-3.6124242730479858E-2</v>
      </c>
      <c r="AF482">
        <f t="shared" si="392"/>
        <v>4.723321717422E-2</v>
      </c>
      <c r="AG482">
        <f t="shared" si="367"/>
        <v>5721.1346877171181</v>
      </c>
      <c r="AH482">
        <f t="shared" si="368"/>
        <v>-4396.7290516515768</v>
      </c>
      <c r="AJ482">
        <f t="shared" si="393"/>
        <v>18000</v>
      </c>
      <c r="AK482">
        <f t="shared" si="394"/>
        <v>261424.49077710003</v>
      </c>
      <c r="AL482">
        <v>1</v>
      </c>
      <c r="AM482">
        <f t="shared" si="395"/>
        <v>241.84922697495003</v>
      </c>
      <c r="AN482">
        <f t="shared" si="369"/>
        <v>1081.2292017982854</v>
      </c>
      <c r="AO482">
        <f t="shared" si="370"/>
        <v>-69.955860557512167</v>
      </c>
      <c r="AQ482">
        <f t="shared" si="396"/>
        <v>1.3922920761455676E-3</v>
      </c>
      <c r="AR482">
        <f t="shared" si="397"/>
        <v>-3.7313427640701207</v>
      </c>
      <c r="AT482">
        <f t="shared" si="418"/>
        <v>-16397.737641964723</v>
      </c>
      <c r="AU482">
        <f t="shared" si="419"/>
        <v>-21353.636050303412</v>
      </c>
      <c r="AV482">
        <f t="shared" si="407"/>
        <v>-2.2256636195306094</v>
      </c>
      <c r="AW482">
        <f t="shared" si="408"/>
        <v>8298.1599814045603</v>
      </c>
      <c r="AX482">
        <f t="shared" si="409"/>
        <v>-10040.290222199281</v>
      </c>
      <c r="AY482">
        <f t="shared" si="417"/>
        <v>-0.88011269188671404</v>
      </c>
      <c r="BA482">
        <f t="shared" si="398"/>
        <v>2.0669481956423494</v>
      </c>
      <c r="BB482">
        <f t="shared" si="410"/>
        <v>6.3065918389937163</v>
      </c>
      <c r="BC482">
        <f t="shared" si="411"/>
        <v>-1.3455509276438953</v>
      </c>
      <c r="BD482">
        <f t="shared" si="399"/>
        <v>-257.09438936200121</v>
      </c>
      <c r="BF482">
        <f t="shared" si="400"/>
        <v>-65.721522978060776</v>
      </c>
      <c r="BG482">
        <f t="shared" si="401"/>
        <v>-211.72907961290426</v>
      </c>
      <c r="BH482">
        <f t="shared" si="412"/>
        <v>-31.729079612904258</v>
      </c>
      <c r="BI482">
        <f t="shared" si="413"/>
        <v>-31.729079612904258</v>
      </c>
      <c r="BJ482">
        <f t="shared" si="402"/>
        <v>0</v>
      </c>
      <c r="BK482">
        <f t="shared" si="414"/>
        <v>0</v>
      </c>
      <c r="BM482">
        <f t="shared" si="415"/>
        <v>-72.028114817054501</v>
      </c>
      <c r="BN482">
        <f t="shared" si="403"/>
        <v>-134.63469025090308</v>
      </c>
      <c r="BQ482" s="56">
        <f t="shared" si="416"/>
        <v>23.208552639278853</v>
      </c>
    </row>
    <row r="483" spans="1:69" x14ac:dyDescent="0.25">
      <c r="A483">
        <f t="shared" si="420"/>
        <v>1345000</v>
      </c>
      <c r="B483">
        <f t="shared" si="404"/>
        <v>1345</v>
      </c>
      <c r="C483">
        <f t="shared" si="373"/>
        <v>1.4242230152284947</v>
      </c>
      <c r="D483">
        <f t="shared" si="374"/>
        <v>0.79240170543244803</v>
      </c>
      <c r="F483">
        <f t="shared" si="375"/>
        <v>1.1654900168328456E-5</v>
      </c>
      <c r="G483">
        <f t="shared" si="376"/>
        <v>1.2297872418606266E-3</v>
      </c>
      <c r="H483">
        <f t="shared" si="377"/>
        <v>-3.1403628627581397</v>
      </c>
      <c r="J483">
        <f t="shared" si="378"/>
        <v>15</v>
      </c>
      <c r="M483">
        <f t="shared" si="379"/>
        <v>1.1718242507718513E-3</v>
      </c>
      <c r="N483">
        <f t="shared" si="380"/>
        <v>-1.5707963250000001</v>
      </c>
      <c r="O483">
        <f t="shared" si="381"/>
        <v>430.6582212994046</v>
      </c>
      <c r="P483">
        <f t="shared" si="382"/>
        <v>1.5684742977491726</v>
      </c>
      <c r="Q483">
        <f t="shared" si="383"/>
        <v>242.75370917316357</v>
      </c>
      <c r="R483">
        <f t="shared" si="384"/>
        <v>1.5666769136181731</v>
      </c>
      <c r="S483">
        <f t="shared" si="385"/>
        <v>6.8436742750521556E-2</v>
      </c>
      <c r="T483">
        <f t="shared" si="386"/>
        <v>-1.5023060495556206</v>
      </c>
      <c r="U483">
        <f t="shared" si="387"/>
        <v>0.79322588282319528</v>
      </c>
      <c r="V483">
        <f t="shared" si="388"/>
        <v>-0.65470781272940248</v>
      </c>
      <c r="X483">
        <f t="shared" si="405"/>
        <v>-55.61949754778513</v>
      </c>
      <c r="Y483">
        <f t="shared" si="389"/>
        <v>-168.48512297856516</v>
      </c>
      <c r="Z483">
        <f t="shared" si="406"/>
        <v>11.514877021434842</v>
      </c>
      <c r="AC483">
        <v>1</v>
      </c>
      <c r="AD483">
        <f t="shared" si="390"/>
        <v>430.65706028436006</v>
      </c>
      <c r="AE483">
        <f t="shared" si="391"/>
        <v>-3.6394329586492725E-2</v>
      </c>
      <c r="AF483">
        <f t="shared" si="392"/>
        <v>4.7409460521885001E-2</v>
      </c>
      <c r="AG483">
        <f t="shared" si="367"/>
        <v>5705.3918480725979</v>
      </c>
      <c r="AH483">
        <f t="shared" si="368"/>
        <v>-4400.8919114894688</v>
      </c>
      <c r="AJ483">
        <f t="shared" si="393"/>
        <v>18000</v>
      </c>
      <c r="AK483">
        <f t="shared" si="394"/>
        <v>262399.95529492502</v>
      </c>
      <c r="AL483">
        <v>1</v>
      </c>
      <c r="AM483">
        <f t="shared" si="395"/>
        <v>242.75164946366252</v>
      </c>
      <c r="AN483">
        <f t="shared" si="369"/>
        <v>1081.227055244595</v>
      </c>
      <c r="AO483">
        <f t="shared" si="370"/>
        <v>-69.695810438923402</v>
      </c>
      <c r="AQ483">
        <f t="shared" si="396"/>
        <v>1.3819597045425431E-3</v>
      </c>
      <c r="AR483">
        <f t="shared" si="397"/>
        <v>-3.7174716052194405</v>
      </c>
      <c r="AT483">
        <f t="shared" si="418"/>
        <v>-16352.306096969345</v>
      </c>
      <c r="AU483">
        <f t="shared" si="419"/>
        <v>-21215.714047146077</v>
      </c>
      <c r="AV483">
        <f t="shared" si="407"/>
        <v>-2.2274544213752518</v>
      </c>
      <c r="AW483">
        <f t="shared" si="408"/>
        <v>8279.5092028042382</v>
      </c>
      <c r="AX483">
        <f t="shared" si="409"/>
        <v>-10029.755390099586</v>
      </c>
      <c r="AY483">
        <f t="shared" si="417"/>
        <v>-0.8807020410943478</v>
      </c>
      <c r="BA483">
        <f t="shared" si="398"/>
        <v>2.0595914883582482</v>
      </c>
      <c r="BB483">
        <f t="shared" si="410"/>
        <v>6.2756217671369274</v>
      </c>
      <c r="BC483">
        <f t="shared" si="411"/>
        <v>-1.346752380280904</v>
      </c>
      <c r="BD483">
        <f t="shared" si="399"/>
        <v>-257.16322752746532</v>
      </c>
      <c r="BF483">
        <f t="shared" si="400"/>
        <v>-65.800821902024566</v>
      </c>
      <c r="BG483">
        <f t="shared" si="401"/>
        <v>-211.69149245660068</v>
      </c>
      <c r="BH483">
        <f t="shared" si="412"/>
        <v>-31.691492456600685</v>
      </c>
      <c r="BI483">
        <f t="shared" si="413"/>
        <v>-31.691492456600685</v>
      </c>
      <c r="BJ483">
        <f t="shared" si="402"/>
        <v>0</v>
      </c>
      <c r="BK483">
        <f t="shared" si="414"/>
        <v>0</v>
      </c>
      <c r="BM483">
        <f t="shared" si="415"/>
        <v>-72.076443669161492</v>
      </c>
      <c r="BN483">
        <f t="shared" si="403"/>
        <v>-134.52826492913539</v>
      </c>
      <c r="BQ483" s="56">
        <f t="shared" si="416"/>
        <v>23.177582567422064</v>
      </c>
    </row>
    <row r="484" spans="1:69" x14ac:dyDescent="0.25">
      <c r="A484">
        <f t="shared" si="420"/>
        <v>1350000</v>
      </c>
      <c r="B484">
        <f t="shared" si="404"/>
        <v>1350</v>
      </c>
      <c r="C484">
        <f t="shared" si="373"/>
        <v>1.426909804171584</v>
      </c>
      <c r="D484">
        <f t="shared" si="374"/>
        <v>0.79425676066876061</v>
      </c>
      <c r="F484">
        <f t="shared" si="375"/>
        <v>1.1568726511571472E-5</v>
      </c>
      <c r="G484">
        <f t="shared" si="376"/>
        <v>1.2252323726623751E-3</v>
      </c>
      <c r="H484">
        <f t="shared" si="377"/>
        <v>-3.140367417627338</v>
      </c>
      <c r="J484">
        <f t="shared" si="378"/>
        <v>15</v>
      </c>
      <c r="M484">
        <f t="shared" si="379"/>
        <v>1.1674841609541778E-3</v>
      </c>
      <c r="N484">
        <f t="shared" si="380"/>
        <v>-1.5707963250000001</v>
      </c>
      <c r="O484">
        <f t="shared" si="381"/>
        <v>432.25917261380039</v>
      </c>
      <c r="P484">
        <f t="shared" si="382"/>
        <v>1.5684828978260075</v>
      </c>
      <c r="Q484">
        <f t="shared" si="383"/>
        <v>243.65612403338673</v>
      </c>
      <c r="R484">
        <f t="shared" si="384"/>
        <v>1.5666921705323671</v>
      </c>
      <c r="S484">
        <f t="shared" si="385"/>
        <v>6.8184453922735741E-2</v>
      </c>
      <c r="T484">
        <f t="shared" si="386"/>
        <v>-1.5025589290846544</v>
      </c>
      <c r="U484">
        <f t="shared" si="387"/>
        <v>0.79213272271939239</v>
      </c>
      <c r="V484">
        <f t="shared" si="388"/>
        <v>-0.65650094156235483</v>
      </c>
      <c r="X484">
        <f t="shared" si="405"/>
        <v>-55.679415945288895</v>
      </c>
      <c r="Y484">
        <f t="shared" si="389"/>
        <v>-168.49495785664575</v>
      </c>
      <c r="Z484">
        <f t="shared" si="406"/>
        <v>11.505042143354245</v>
      </c>
      <c r="AC484">
        <v>1</v>
      </c>
      <c r="AD484">
        <f t="shared" si="390"/>
        <v>432.25801589880007</v>
      </c>
      <c r="AE484">
        <f t="shared" si="391"/>
        <v>-3.6665422352583847E-2</v>
      </c>
      <c r="AF484">
        <f t="shared" si="392"/>
        <v>4.7585703869550001E-2</v>
      </c>
      <c r="AG484">
        <f t="shared" si="367"/>
        <v>5689.6772596350484</v>
      </c>
      <c r="AH484">
        <f t="shared" si="368"/>
        <v>-4404.987269896048</v>
      </c>
      <c r="AJ484">
        <f t="shared" si="393"/>
        <v>18000</v>
      </c>
      <c r="AK484">
        <f t="shared" si="394"/>
        <v>263375.41981275001</v>
      </c>
      <c r="AL484">
        <v>1</v>
      </c>
      <c r="AM484">
        <f t="shared" si="395"/>
        <v>243.65407195237503</v>
      </c>
      <c r="AN484">
        <f t="shared" si="369"/>
        <v>1081.22493249677</v>
      </c>
      <c r="AO484">
        <f t="shared" si="370"/>
        <v>-69.437686519805823</v>
      </c>
      <c r="AQ484">
        <f t="shared" si="396"/>
        <v>1.3717419243152367E-3</v>
      </c>
      <c r="AR484">
        <f t="shared" si="397"/>
        <v>-3.7037031956511393</v>
      </c>
      <c r="AT484">
        <f t="shared" si="418"/>
        <v>-16306.960659483717</v>
      </c>
      <c r="AU484">
        <f t="shared" si="419"/>
        <v>-21078.918354448135</v>
      </c>
      <c r="AV484">
        <f t="shared" si="407"/>
        <v>-2.2292403269727052</v>
      </c>
      <c r="AW484">
        <f t="shared" si="408"/>
        <v>8260.8740346676532</v>
      </c>
      <c r="AX484">
        <f t="shared" si="409"/>
        <v>-10019.250776987577</v>
      </c>
      <c r="AY484">
        <f t="shared" si="417"/>
        <v>-0.88129375834936818</v>
      </c>
      <c r="BA484">
        <f t="shared" si="398"/>
        <v>2.0522854925452472</v>
      </c>
      <c r="BB484">
        <f t="shared" si="410"/>
        <v>6.2447555031881494</v>
      </c>
      <c r="BC484">
        <f t="shared" si="411"/>
        <v>-1.3479465686233372</v>
      </c>
      <c r="BD484">
        <f t="shared" si="399"/>
        <v>-257.23164947950863</v>
      </c>
      <c r="BF484">
        <f t="shared" si="400"/>
        <v>-65.879777789707504</v>
      </c>
      <c r="BG484">
        <f t="shared" si="401"/>
        <v>-211.65388854749978</v>
      </c>
      <c r="BH484">
        <f t="shared" si="412"/>
        <v>-31.653888547499776</v>
      </c>
      <c r="BI484">
        <f t="shared" si="413"/>
        <v>-31.653888547499776</v>
      </c>
      <c r="BJ484">
        <f t="shared" si="402"/>
        <v>0</v>
      </c>
      <c r="BK484">
        <f t="shared" si="414"/>
        <v>0</v>
      </c>
      <c r="BM484">
        <f t="shared" si="415"/>
        <v>-72.124533292895649</v>
      </c>
      <c r="BN484">
        <f t="shared" si="403"/>
        <v>-134.42223906799114</v>
      </c>
      <c r="BQ484" s="56">
        <f t="shared" si="416"/>
        <v>23.146716303473287</v>
      </c>
    </row>
    <row r="485" spans="1:69" x14ac:dyDescent="0.25">
      <c r="A485">
        <f t="shared" si="420"/>
        <v>1355000</v>
      </c>
      <c r="B485">
        <f t="shared" si="404"/>
        <v>1355</v>
      </c>
      <c r="C485">
        <f t="shared" si="373"/>
        <v>1.4296014849726622</v>
      </c>
      <c r="D485">
        <f t="shared" si="374"/>
        <v>0.79610483677840915</v>
      </c>
      <c r="F485">
        <f t="shared" si="375"/>
        <v>1.1483505059331541E-5</v>
      </c>
      <c r="G485">
        <f t="shared" si="376"/>
        <v>1.2207111198538731E-3</v>
      </c>
      <c r="H485">
        <f t="shared" si="377"/>
        <v>-3.1403719388801465</v>
      </c>
      <c r="J485">
        <f t="shared" si="378"/>
        <v>15</v>
      </c>
      <c r="M485">
        <f t="shared" si="379"/>
        <v>1.1631761013196605E-3</v>
      </c>
      <c r="N485">
        <f t="shared" si="380"/>
        <v>-1.5707963250000001</v>
      </c>
      <c r="O485">
        <f t="shared" si="381"/>
        <v>433.86012395993072</v>
      </c>
      <c r="P485">
        <f t="shared" si="382"/>
        <v>1.5684914344339791</v>
      </c>
      <c r="Q485">
        <f t="shared" si="383"/>
        <v>244.55853894990801</v>
      </c>
      <c r="R485">
        <f t="shared" si="384"/>
        <v>1.566707314851298</v>
      </c>
      <c r="S485">
        <f t="shared" si="385"/>
        <v>6.7934014068215517E-2</v>
      </c>
      <c r="T485">
        <f t="shared" si="386"/>
        <v>-1.5028099509888218</v>
      </c>
      <c r="U485">
        <f t="shared" si="387"/>
        <v>0.79104003853602878</v>
      </c>
      <c r="V485">
        <f t="shared" si="388"/>
        <v>-0.65828912917404347</v>
      </c>
      <c r="X485">
        <f t="shared" si="405"/>
        <v>-55.739110076198855</v>
      </c>
      <c r="Y485">
        <f t="shared" si="389"/>
        <v>-168.50481122569423</v>
      </c>
      <c r="Z485">
        <f t="shared" si="406"/>
        <v>11.495188774305774</v>
      </c>
      <c r="AC485">
        <v>1</v>
      </c>
      <c r="AD485">
        <f t="shared" si="390"/>
        <v>433.85897151324002</v>
      </c>
      <c r="AE485">
        <f t="shared" si="391"/>
        <v>-3.6937521028753223E-2</v>
      </c>
      <c r="AF485">
        <f t="shared" si="392"/>
        <v>4.7761947217215002E-2</v>
      </c>
      <c r="AG485">
        <f t="shared" si="367"/>
        <v>5673.9911700974371</v>
      </c>
      <c r="AH485">
        <f t="shared" si="368"/>
        <v>-4409.0155538410081</v>
      </c>
      <c r="AJ485">
        <f t="shared" si="393"/>
        <v>18000</v>
      </c>
      <c r="AK485">
        <f t="shared" si="394"/>
        <v>264350.88433057501</v>
      </c>
      <c r="AL485">
        <v>1</v>
      </c>
      <c r="AM485">
        <f t="shared" si="395"/>
        <v>244.55649444108752</v>
      </c>
      <c r="AN485">
        <f t="shared" si="369"/>
        <v>1081.2228332040918</v>
      </c>
      <c r="AO485">
        <f t="shared" si="370"/>
        <v>-69.181467478352161</v>
      </c>
      <c r="AQ485">
        <f t="shared" si="396"/>
        <v>1.3616370472029184E-3</v>
      </c>
      <c r="AR485">
        <f t="shared" si="397"/>
        <v>-3.6900363979199087</v>
      </c>
      <c r="AT485">
        <f t="shared" si="418"/>
        <v>-16261.701956085617</v>
      </c>
      <c r="AU485">
        <f t="shared" si="419"/>
        <v>-20943.23741805552</v>
      </c>
      <c r="AV485">
        <f t="shared" si="407"/>
        <v>-2.2310213446565692</v>
      </c>
      <c r="AW485">
        <f t="shared" si="408"/>
        <v>8242.2551145705947</v>
      </c>
      <c r="AX485">
        <f t="shared" si="409"/>
        <v>-10008.775628403448</v>
      </c>
      <c r="AY485">
        <f t="shared" si="417"/>
        <v>-0.88188777467289547</v>
      </c>
      <c r="BA485">
        <f t="shared" si="398"/>
        <v>2.0450296987458008</v>
      </c>
      <c r="BB485">
        <f t="shared" si="410"/>
        <v>6.2139923877744518</v>
      </c>
      <c r="BC485">
        <f t="shared" si="411"/>
        <v>-1.3491335699836737</v>
      </c>
      <c r="BD485">
        <f t="shared" si="399"/>
        <v>-257.2996596478099</v>
      </c>
      <c r="BF485">
        <f t="shared" si="400"/>
        <v>-65.958393297342084</v>
      </c>
      <c r="BG485">
        <f t="shared" si="401"/>
        <v>-211.61627080308259</v>
      </c>
      <c r="BH485">
        <f t="shared" si="412"/>
        <v>-31.616270803082585</v>
      </c>
      <c r="BI485">
        <f t="shared" si="413"/>
        <v>-31.616270803082585</v>
      </c>
      <c r="BJ485">
        <f t="shared" si="402"/>
        <v>0</v>
      </c>
      <c r="BK485">
        <f t="shared" si="414"/>
        <v>0</v>
      </c>
      <c r="BM485">
        <f t="shared" si="415"/>
        <v>-72.172385685116538</v>
      </c>
      <c r="BN485">
        <f t="shared" si="403"/>
        <v>-134.31661115527268</v>
      </c>
      <c r="BQ485" s="56">
        <f t="shared" si="416"/>
        <v>23.115953188059592</v>
      </c>
    </row>
    <row r="486" spans="1:69" x14ac:dyDescent="0.25">
      <c r="A486">
        <f t="shared" si="420"/>
        <v>1360000</v>
      </c>
      <c r="B486">
        <f t="shared" si="404"/>
        <v>1360</v>
      </c>
      <c r="C486">
        <f t="shared" si="373"/>
        <v>1.4322980300523016</v>
      </c>
      <c r="D486">
        <f t="shared" si="374"/>
        <v>0.7979459605201934</v>
      </c>
      <c r="F486">
        <f t="shared" si="375"/>
        <v>1.1399221834122856E-5</v>
      </c>
      <c r="G486">
        <f t="shared" si="376"/>
        <v>1.2162231126497524E-3</v>
      </c>
      <c r="H486">
        <f t="shared" si="377"/>
        <v>-3.1403764268873506</v>
      </c>
      <c r="J486">
        <f t="shared" si="378"/>
        <v>15</v>
      </c>
      <c r="M486">
        <f t="shared" si="379"/>
        <v>1.1588997185942205E-3</v>
      </c>
      <c r="N486">
        <f t="shared" si="380"/>
        <v>-1.5707963250000001</v>
      </c>
      <c r="O486">
        <f t="shared" si="381"/>
        <v>435.46107533744555</v>
      </c>
      <c r="P486">
        <f t="shared" si="382"/>
        <v>1.5684999082731066</v>
      </c>
      <c r="Q486">
        <f t="shared" si="383"/>
        <v>245.46095392210646</v>
      </c>
      <c r="R486">
        <f t="shared" si="384"/>
        <v>1.5667223478167975</v>
      </c>
      <c r="S486">
        <f t="shared" si="385"/>
        <v>6.7685402981986179E-2</v>
      </c>
      <c r="T486">
        <f t="shared" si="386"/>
        <v>-1.5030591356307863</v>
      </c>
      <c r="U486">
        <f t="shared" si="387"/>
        <v>0.78994784922686956</v>
      </c>
      <c r="V486">
        <f t="shared" si="388"/>
        <v>-0.66007238457204165</v>
      </c>
      <c r="X486">
        <f t="shared" si="405"/>
        <v>-55.798581706771614</v>
      </c>
      <c r="Y486">
        <f t="shared" si="389"/>
        <v>-168.51468314531951</v>
      </c>
      <c r="Z486">
        <f t="shared" si="406"/>
        <v>11.485316854680491</v>
      </c>
      <c r="AC486">
        <v>1</v>
      </c>
      <c r="AD486">
        <f t="shared" si="390"/>
        <v>435.45992712768003</v>
      </c>
      <c r="AE486">
        <f t="shared" si="391"/>
        <v>-3.7210625615000867E-2</v>
      </c>
      <c r="AF486">
        <f t="shared" si="392"/>
        <v>4.7938190564880002E-2</v>
      </c>
      <c r="AG486">
        <f t="shared" si="367"/>
        <v>5658.3338226958504</v>
      </c>
      <c r="AH486">
        <f t="shared" si="368"/>
        <v>-4412.9771897568389</v>
      </c>
      <c r="AJ486">
        <f t="shared" si="393"/>
        <v>18000</v>
      </c>
      <c r="AK486">
        <f t="shared" si="394"/>
        <v>265326.3488484</v>
      </c>
      <c r="AL486">
        <v>1</v>
      </c>
      <c r="AM486">
        <f t="shared" si="395"/>
        <v>245.45891692980004</v>
      </c>
      <c r="AN486">
        <f t="shared" si="369"/>
        <v>1081.2207570222756</v>
      </c>
      <c r="AO486">
        <f t="shared" si="370"/>
        <v>-68.927132306284904</v>
      </c>
      <c r="AQ486">
        <f t="shared" si="396"/>
        <v>1.3516434159218998E-3</v>
      </c>
      <c r="AR486">
        <f t="shared" si="397"/>
        <v>-3.6764700913075679</v>
      </c>
      <c r="AT486">
        <f t="shared" si="418"/>
        <v>-16216.530602107005</v>
      </c>
      <c r="AU486">
        <f t="shared" si="419"/>
        <v>-20808.659837338459</v>
      </c>
      <c r="AV486">
        <f t="shared" si="407"/>
        <v>-2.2327974828464692</v>
      </c>
      <c r="AW486">
        <f t="shared" si="408"/>
        <v>8223.6530685053949</v>
      </c>
      <c r="AX486">
        <f t="shared" si="409"/>
        <v>-9998.329208511168</v>
      </c>
      <c r="AY486">
        <f t="shared" si="417"/>
        <v>-0.88248402225582023</v>
      </c>
      <c r="BA486">
        <f t="shared" si="398"/>
        <v>2.0378236040969924</v>
      </c>
      <c r="BB486">
        <f t="shared" si="410"/>
        <v>6.1833317672763499</v>
      </c>
      <c r="BC486">
        <f t="shared" si="411"/>
        <v>-1.3503134605906491</v>
      </c>
      <c r="BD486">
        <f t="shared" si="399"/>
        <v>-257.36726239995397</v>
      </c>
      <c r="BF486">
        <f t="shared" si="400"/>
        <v>-66.036671053253812</v>
      </c>
      <c r="BG486">
        <f t="shared" si="401"/>
        <v>-211.57864207901207</v>
      </c>
      <c r="BH486">
        <f t="shared" si="412"/>
        <v>-31.57864207901207</v>
      </c>
      <c r="BI486">
        <f t="shared" si="413"/>
        <v>-31.57864207901207</v>
      </c>
      <c r="BJ486">
        <f t="shared" si="402"/>
        <v>0</v>
      </c>
      <c r="BK486">
        <f t="shared" si="414"/>
        <v>0</v>
      </c>
      <c r="BM486">
        <f t="shared" si="415"/>
        <v>-72.220002820530155</v>
      </c>
      <c r="BN486">
        <f t="shared" si="403"/>
        <v>-134.2113796790581</v>
      </c>
      <c r="BQ486" s="56">
        <f t="shared" si="416"/>
        <v>23.085292567561488</v>
      </c>
    </row>
    <row r="487" spans="1:69" x14ac:dyDescent="0.25">
      <c r="A487">
        <f t="shared" si="420"/>
        <v>1365000</v>
      </c>
      <c r="B487">
        <f t="shared" si="404"/>
        <v>1365</v>
      </c>
      <c r="C487">
        <f t="shared" si="373"/>
        <v>1.4349994119887219</v>
      </c>
      <c r="D487">
        <f t="shared" si="374"/>
        <v>0.79978015864049745</v>
      </c>
      <c r="F487">
        <f t="shared" si="375"/>
        <v>1.1315863113993257E-5</v>
      </c>
      <c r="G487">
        <f t="shared" si="376"/>
        <v>1.2117679856976948E-3</v>
      </c>
      <c r="H487">
        <f t="shared" si="377"/>
        <v>-3.1403808820143024</v>
      </c>
      <c r="J487">
        <f t="shared" si="378"/>
        <v>15</v>
      </c>
      <c r="M487">
        <f t="shared" si="379"/>
        <v>1.154654664679956E-3</v>
      </c>
      <c r="N487">
        <f t="shared" si="380"/>
        <v>-1.5707963250000001</v>
      </c>
      <c r="O487">
        <f t="shared" si="381"/>
        <v>437.06202674599996</v>
      </c>
      <c r="P487">
        <f t="shared" si="382"/>
        <v>1.5685083200331527</v>
      </c>
      <c r="Q487">
        <f t="shared" si="383"/>
        <v>246.36336894937023</v>
      </c>
      <c r="R487">
        <f t="shared" si="384"/>
        <v>1.5667372706525029</v>
      </c>
      <c r="S487">
        <f t="shared" si="385"/>
        <v>6.7438600751713734E-2</v>
      </c>
      <c r="T487">
        <f t="shared" si="386"/>
        <v>-1.5033065030771364</v>
      </c>
      <c r="U487">
        <f t="shared" si="387"/>
        <v>0.78885617354074888</v>
      </c>
      <c r="V487">
        <f t="shared" si="388"/>
        <v>-0.66185071683977781</v>
      </c>
      <c r="X487">
        <f t="shared" si="405"/>
        <v>-55.857832583038849</v>
      </c>
      <c r="Y487">
        <f t="shared" si="389"/>
        <v>-168.52457366454291</v>
      </c>
      <c r="Z487">
        <f t="shared" si="406"/>
        <v>11.475426335457087</v>
      </c>
      <c r="AC487">
        <v>1</v>
      </c>
      <c r="AD487">
        <f t="shared" si="390"/>
        <v>437.06088274212004</v>
      </c>
      <c r="AE487">
        <f t="shared" si="391"/>
        <v>-3.7484736111326765E-2</v>
      </c>
      <c r="AF487">
        <f t="shared" si="392"/>
        <v>4.8114433912544996E-2</v>
      </c>
      <c r="AG487">
        <f t="shared" si="367"/>
        <v>5642.7054562459416</v>
      </c>
      <c r="AH487">
        <f t="shared" si="368"/>
        <v>-4416.8726035019026</v>
      </c>
      <c r="AJ487">
        <f t="shared" si="393"/>
        <v>18000</v>
      </c>
      <c r="AK487">
        <f t="shared" si="394"/>
        <v>266301.81336622499</v>
      </c>
      <c r="AL487">
        <v>1</v>
      </c>
      <c r="AM487">
        <f t="shared" si="395"/>
        <v>246.36133941851253</v>
      </c>
      <c r="AN487">
        <f t="shared" si="369"/>
        <v>1081.2187036133316</v>
      </c>
      <c r="AO487">
        <f t="shared" si="370"/>
        <v>-68.674660303114607</v>
      </c>
      <c r="AQ487">
        <f t="shared" si="396"/>
        <v>1.3417594034859715E-3</v>
      </c>
      <c r="AR487">
        <f t="shared" si="397"/>
        <v>-3.663003171516702</v>
      </c>
      <c r="AT487">
        <f t="shared" si="418"/>
        <v>-16171.447201705683</v>
      </c>
      <c r="AU487">
        <f t="shared" si="419"/>
        <v>-20675.174362513233</v>
      </c>
      <c r="AV487">
        <f t="shared" si="407"/>
        <v>-2.2345687500465008</v>
      </c>
      <c r="AW487">
        <f t="shared" si="408"/>
        <v>8205.068511054893</v>
      </c>
      <c r="AX487">
        <f t="shared" si="409"/>
        <v>-9987.9107996957446</v>
      </c>
      <c r="AY487">
        <f t="shared" si="417"/>
        <v>-0.88308243443851142</v>
      </c>
      <c r="BA487">
        <f t="shared" si="398"/>
        <v>2.0306667122281268</v>
      </c>
      <c r="BB487">
        <f t="shared" si="410"/>
        <v>6.1527729937695543</v>
      </c>
      <c r="BC487">
        <f t="shared" si="411"/>
        <v>-1.3514863156079895</v>
      </c>
      <c r="BD487">
        <f t="shared" si="399"/>
        <v>-257.43446204250512</v>
      </c>
      <c r="BF487">
        <f t="shared" si="400"/>
        <v>-66.114613658227213</v>
      </c>
      <c r="BG487">
        <f t="shared" si="401"/>
        <v>-211.54100517033069</v>
      </c>
      <c r="BH487">
        <f t="shared" si="412"/>
        <v>-31.541005170330692</v>
      </c>
      <c r="BI487">
        <f t="shared" si="413"/>
        <v>-31.541005170330692</v>
      </c>
      <c r="BJ487">
        <f t="shared" si="402"/>
        <v>0</v>
      </c>
      <c r="BK487">
        <f t="shared" si="414"/>
        <v>0</v>
      </c>
      <c r="BM487">
        <f t="shared" si="415"/>
        <v>-72.267386651996773</v>
      </c>
      <c r="BN487">
        <f t="shared" si="403"/>
        <v>-134.1065431278256</v>
      </c>
      <c r="BQ487" s="56">
        <f t="shared" si="416"/>
        <v>23.054733794054691</v>
      </c>
    </row>
    <row r="488" spans="1:69" x14ac:dyDescent="0.25">
      <c r="A488">
        <f t="shared" si="420"/>
        <v>1370000</v>
      </c>
      <c r="B488">
        <f t="shared" si="404"/>
        <v>1370</v>
      </c>
      <c r="C488">
        <f t="shared" si="373"/>
        <v>1.4377056035172364</v>
      </c>
      <c r="D488">
        <f t="shared" si="374"/>
        <v>0.80160745787126464</v>
      </c>
      <c r="F488">
        <f t="shared" si="375"/>
        <v>1.1233415426938711E-5</v>
      </c>
      <c r="G488">
        <f t="shared" si="376"/>
        <v>1.2073453789792829E-3</v>
      </c>
      <c r="H488">
        <f t="shared" si="377"/>
        <v>-3.1403853046210211</v>
      </c>
      <c r="J488">
        <f t="shared" si="378"/>
        <v>15</v>
      </c>
      <c r="M488">
        <f t="shared" si="379"/>
        <v>1.1504405965606862E-3</v>
      </c>
      <c r="N488">
        <f t="shared" si="380"/>
        <v>-1.5707963250000001</v>
      </c>
      <c r="O488">
        <f t="shared" si="381"/>
        <v>438.66297818525419</v>
      </c>
      <c r="P488">
        <f t="shared" si="382"/>
        <v>1.5685166703938107</v>
      </c>
      <c r="Q488">
        <f t="shared" si="383"/>
        <v>247.2657840310965</v>
      </c>
      <c r="R488">
        <f t="shared" si="384"/>
        <v>1.5667520845641885</v>
      </c>
      <c r="S488">
        <f t="shared" si="385"/>
        <v>6.7193587752438264E-2</v>
      </c>
      <c r="T488">
        <f t="shared" si="386"/>
        <v>-1.5035520731037402</v>
      </c>
      <c r="U488">
        <f t="shared" si="387"/>
        <v>0.78776503002258447</v>
      </c>
      <c r="V488">
        <f t="shared" si="388"/>
        <v>-0.66362413513514917</v>
      </c>
      <c r="X488">
        <f t="shared" si="405"/>
        <v>-55.916864431098475</v>
      </c>
      <c r="Y488">
        <f t="shared" si="389"/>
        <v>-168.53448282211778</v>
      </c>
      <c r="Z488">
        <f t="shared" si="406"/>
        <v>11.465517177882219</v>
      </c>
      <c r="AC488">
        <v>1</v>
      </c>
      <c r="AD488">
        <f t="shared" si="390"/>
        <v>438.66183835656005</v>
      </c>
      <c r="AE488">
        <f t="shared" si="391"/>
        <v>-3.7759852517730924E-2</v>
      </c>
      <c r="AF488">
        <f t="shared" si="392"/>
        <v>4.8290677260209997E-2</v>
      </c>
      <c r="AG488">
        <f t="shared" ref="AG488:AG551" si="421">AC488*AE488/(AE488^2+AF488^2)+AD488*AF488/(AE488^2+AF488^2)</f>
        <v>5627.1063051794372</v>
      </c>
      <c r="AH488">
        <f t="shared" ref="AH488:AH551" si="422">AD488*AE488/(AE488^2+AF488^2)-AC488*AF488/(AE488^2+AF488^2)</f>
        <v>-4420.7022203241913</v>
      </c>
      <c r="AJ488">
        <f t="shared" si="393"/>
        <v>18000</v>
      </c>
      <c r="AK488">
        <f t="shared" si="394"/>
        <v>267277.27788405004</v>
      </c>
      <c r="AL488">
        <v>1</v>
      </c>
      <c r="AM488">
        <f t="shared" si="395"/>
        <v>247.26376190722505</v>
      </c>
      <c r="AN488">
        <f t="shared" ref="AN488:AN551" si="423">AJ488*AL488/(AL488^2+AM488^2)+AK488*AM488/(AL488^2+AM488^2)</f>
        <v>1081.2166726454254</v>
      </c>
      <c r="AO488">
        <f t="shared" ref="AO488:AO551" si="424">AK488*AL488/(AL488^2+AM488^2)-AJ488*AM488/(AL488^2+AM488^2)</f>
        <v>-68.424031070523839</v>
      </c>
      <c r="AQ488">
        <f t="shared" si="396"/>
        <v>1.3319834125441669E-3</v>
      </c>
      <c r="AR488">
        <f t="shared" si="397"/>
        <v>-3.6496345503710175</v>
      </c>
      <c r="AT488">
        <f t="shared" si="418"/>
        <v>-16126.452347937917</v>
      </c>
      <c r="AU488">
        <f t="shared" si="419"/>
        <v>-20542.769892022745</v>
      </c>
      <c r="AV488">
        <f t="shared" si="407"/>
        <v>-2.2363351548436858</v>
      </c>
      <c r="AW488">
        <f t="shared" si="408"/>
        <v>8186.5020455632557</v>
      </c>
      <c r="AX488">
        <f t="shared" si="409"/>
        <v>-9977.5197021690965</v>
      </c>
      <c r="AY488">
        <f t="shared" si="417"/>
        <v>-0.8836829456909171</v>
      </c>
      <c r="BA488">
        <f t="shared" si="398"/>
        <v>2.0235585331601231</v>
      </c>
      <c r="BB488">
        <f t="shared" si="410"/>
        <v>6.1223154249672227</v>
      </c>
      <c r="BC488">
        <f t="shared" si="411"/>
        <v>-1.3526522091527688</v>
      </c>
      <c r="BD488">
        <f t="shared" si="399"/>
        <v>-257.50126282205883</v>
      </c>
      <c r="BF488">
        <f t="shared" si="400"/>
        <v>-66.192223685866068</v>
      </c>
      <c r="BG488">
        <f t="shared" si="401"/>
        <v>-211.50336281263407</v>
      </c>
      <c r="BH488">
        <f t="shared" si="412"/>
        <v>-31.503362812634066</v>
      </c>
      <c r="BI488">
        <f t="shared" si="413"/>
        <v>-31.503362812634066</v>
      </c>
      <c r="BJ488">
        <f t="shared" si="402"/>
        <v>0</v>
      </c>
      <c r="BK488">
        <f t="shared" si="414"/>
        <v>0</v>
      </c>
      <c r="BM488">
        <f t="shared" si="415"/>
        <v>-72.314539110833294</v>
      </c>
      <c r="BN488">
        <f t="shared" si="403"/>
        <v>-134.0020999905752</v>
      </c>
      <c r="BQ488" s="56">
        <f t="shared" si="416"/>
        <v>23.024276225252361</v>
      </c>
    </row>
    <row r="489" spans="1:69" x14ac:dyDescent="0.25">
      <c r="A489">
        <f t="shared" si="420"/>
        <v>1375000</v>
      </c>
      <c r="B489">
        <f t="shared" si="404"/>
        <v>1375</v>
      </c>
      <c r="C489">
        <f t="shared" si="373"/>
        <v>1.4404165775296935</v>
      </c>
      <c r="D489">
        <f t="shared" si="374"/>
        <v>0.80342788492801243</v>
      </c>
      <c r="F489">
        <f t="shared" si="375"/>
        <v>1.1151865545459701E-5</v>
      </c>
      <c r="G489">
        <f t="shared" si="376"/>
        <v>1.2029549377130147E-3</v>
      </c>
      <c r="H489">
        <f t="shared" si="377"/>
        <v>-3.1403896950622872</v>
      </c>
      <c r="J489">
        <f t="shared" si="378"/>
        <v>15</v>
      </c>
      <c r="M489">
        <f t="shared" si="379"/>
        <v>1.1462571762095564E-3</v>
      </c>
      <c r="N489">
        <f t="shared" si="380"/>
        <v>-1.5707963250000001</v>
      </c>
      <c r="O489">
        <f t="shared" si="381"/>
        <v>440.26392965487332</v>
      </c>
      <c r="P489">
        <f t="shared" si="382"/>
        <v>1.5685249600248876</v>
      </c>
      <c r="Q489">
        <f t="shared" si="383"/>
        <v>248.1681991666911</v>
      </c>
      <c r="R489">
        <f t="shared" si="384"/>
        <v>1.56676679074009</v>
      </c>
      <c r="S489">
        <f t="shared" si="385"/>
        <v>6.6950344641420384E-2</v>
      </c>
      <c r="T489">
        <f t="shared" si="386"/>
        <v>-1.5037958652009826</v>
      </c>
      <c r="U489">
        <f t="shared" si="387"/>
        <v>0.7866744370144042</v>
      </c>
      <c r="V489">
        <f t="shared" si="388"/>
        <v>-0.66539264868914871</v>
      </c>
      <c r="X489">
        <f t="shared" si="405"/>
        <v>-55.975678957400532</v>
      </c>
      <c r="Y489">
        <f t="shared" si="389"/>
        <v>-168.5444106468409</v>
      </c>
      <c r="Z489">
        <f t="shared" si="406"/>
        <v>11.455589353159098</v>
      </c>
      <c r="AC489">
        <v>1</v>
      </c>
      <c r="AD489">
        <f t="shared" si="390"/>
        <v>440.26279397100001</v>
      </c>
      <c r="AE489">
        <f t="shared" si="391"/>
        <v>-3.8035974834213358E-2</v>
      </c>
      <c r="AF489">
        <f t="shared" si="392"/>
        <v>4.8466920607874997E-2</v>
      </c>
      <c r="AG489">
        <f t="shared" si="421"/>
        <v>5611.5365995807169</v>
      </c>
      <c r="AH489">
        <f t="shared" si="422"/>
        <v>-4424.4664648258395</v>
      </c>
      <c r="AJ489">
        <f t="shared" si="393"/>
        <v>18000</v>
      </c>
      <c r="AK489">
        <f t="shared" si="394"/>
        <v>268252.74240187503</v>
      </c>
      <c r="AL489">
        <v>1</v>
      </c>
      <c r="AM489">
        <f t="shared" si="395"/>
        <v>248.16618439593753</v>
      </c>
      <c r="AN489">
        <f t="shared" si="423"/>
        <v>1081.2146637927449</v>
      </c>
      <c r="AO489">
        <f t="shared" si="424"/>
        <v>-68.175224506873704</v>
      </c>
      <c r="AQ489">
        <f t="shared" si="396"/>
        <v>1.3223138747353554E-3</v>
      </c>
      <c r="AR489">
        <f t="shared" si="397"/>
        <v>-3.6363631555222273</v>
      </c>
      <c r="AT489">
        <f t="shared" si="418"/>
        <v>-16081.546622832151</v>
      </c>
      <c r="AU489">
        <f t="shared" si="419"/>
        <v>-20411.435469974545</v>
      </c>
      <c r="AV489">
        <f t="shared" si="407"/>
        <v>-2.2380967059064458</v>
      </c>
      <c r="AW489">
        <f t="shared" si="408"/>
        <v>8167.9542643037767</v>
      </c>
      <c r="AX489">
        <f t="shared" si="409"/>
        <v>-9967.1552335845445</v>
      </c>
      <c r="AY489">
        <f t="shared" si="417"/>
        <v>-0.8842854915930608</v>
      </c>
      <c r="BA489">
        <f t="shared" si="398"/>
        <v>2.0164985832066886</v>
      </c>
      <c r="BB489">
        <f t="shared" si="410"/>
        <v>6.0919584241627733</v>
      </c>
      <c r="BC489">
        <f t="shared" si="411"/>
        <v>-1.3538112143133851</v>
      </c>
      <c r="BD489">
        <f t="shared" si="399"/>
        <v>-257.56766892627195</v>
      </c>
      <c r="BF489">
        <f t="shared" si="400"/>
        <v>-66.269503682947828</v>
      </c>
      <c r="BG489">
        <f t="shared" si="401"/>
        <v>-211.46571768321991</v>
      </c>
      <c r="BH489">
        <f t="shared" si="412"/>
        <v>-31.465717683219907</v>
      </c>
      <c r="BI489">
        <f t="shared" si="413"/>
        <v>-31.465717683219907</v>
      </c>
      <c r="BJ489">
        <f t="shared" si="402"/>
        <v>0</v>
      </c>
      <c r="BK489">
        <f t="shared" si="414"/>
        <v>0</v>
      </c>
      <c r="BM489">
        <f t="shared" si="415"/>
        <v>-72.361462107110597</v>
      </c>
      <c r="BN489">
        <f t="shared" si="403"/>
        <v>-133.89804875694799</v>
      </c>
      <c r="BQ489" s="56">
        <f t="shared" si="416"/>
        <v>22.993919224447911</v>
      </c>
    </row>
    <row r="490" spans="1:69" x14ac:dyDescent="0.25">
      <c r="A490">
        <f t="shared" si="420"/>
        <v>1380000</v>
      </c>
      <c r="B490">
        <f t="shared" si="404"/>
        <v>1380</v>
      </c>
      <c r="C490">
        <f t="shared" si="373"/>
        <v>1.4431323070739077</v>
      </c>
      <c r="D490">
        <f t="shared" si="374"/>
        <v>0.80524146650788586</v>
      </c>
      <c r="F490">
        <f t="shared" si="375"/>
        <v>1.1071200481255432E-5</v>
      </c>
      <c r="G490">
        <f t="shared" si="376"/>
        <v>1.1985963122594242E-3</v>
      </c>
      <c r="H490">
        <f t="shared" si="377"/>
        <v>-3.1403940536877406</v>
      </c>
      <c r="J490">
        <f t="shared" si="378"/>
        <v>15</v>
      </c>
      <c r="M490">
        <f t="shared" si="379"/>
        <v>1.1421040704986522E-3</v>
      </c>
      <c r="N490">
        <f t="shared" si="380"/>
        <v>-1.5707963250000001</v>
      </c>
      <c r="O490">
        <f t="shared" si="381"/>
        <v>441.86488115452721</v>
      </c>
      <c r="P490">
        <f t="shared" si="382"/>
        <v>1.5685331895864827</v>
      </c>
      <c r="Q490">
        <f t="shared" si="383"/>
        <v>249.07061435556852</v>
      </c>
      <c r="R490">
        <f t="shared" si="384"/>
        <v>1.5667813903512238</v>
      </c>
      <c r="S490">
        <f t="shared" si="385"/>
        <v>6.6708852353097869E-2</v>
      </c>
      <c r="T490">
        <f t="shared" si="386"/>
        <v>-1.5040378985788903</v>
      </c>
      <c r="U490">
        <f t="shared" si="387"/>
        <v>0.78558441265638146</v>
      </c>
      <c r="V490">
        <f t="shared" si="388"/>
        <v>-0.66715626680450202</v>
      </c>
      <c r="X490">
        <f t="shared" si="405"/>
        <v>-56.034277849028378</v>
      </c>
      <c r="Y490">
        <f t="shared" si="389"/>
        <v>-168.5543571578566</v>
      </c>
      <c r="Z490">
        <f t="shared" si="406"/>
        <v>11.4456428421434</v>
      </c>
      <c r="AC490">
        <v>1</v>
      </c>
      <c r="AD490">
        <f t="shared" si="390"/>
        <v>441.86374958544002</v>
      </c>
      <c r="AE490">
        <f t="shared" si="391"/>
        <v>-3.8313103060774019E-2</v>
      </c>
      <c r="AF490">
        <f t="shared" si="392"/>
        <v>4.8643163955539998E-2</v>
      </c>
      <c r="AG490">
        <f t="shared" si="421"/>
        <v>5595.9965652234569</v>
      </c>
      <c r="AH490">
        <f t="shared" si="422"/>
        <v>-4428.1657609282975</v>
      </c>
      <c r="AJ490">
        <f t="shared" si="393"/>
        <v>18000</v>
      </c>
      <c r="AK490">
        <f t="shared" si="394"/>
        <v>269228.20691970002</v>
      </c>
      <c r="AL490">
        <v>1</v>
      </c>
      <c r="AM490">
        <f t="shared" si="395"/>
        <v>249.06860688465002</v>
      </c>
      <c r="AN490">
        <f t="shared" si="423"/>
        <v>1081.2126767353693</v>
      </c>
      <c r="AO490">
        <f t="shared" si="424"/>
        <v>-67.92822080182971</v>
      </c>
      <c r="AQ490">
        <f t="shared" si="396"/>
        <v>1.3127492500591721E-3</v>
      </c>
      <c r="AR490">
        <f t="shared" si="397"/>
        <v>-3.6231879301633154</v>
      </c>
      <c r="AT490">
        <f t="shared" si="418"/>
        <v>-16036.730597463531</v>
      </c>
      <c r="AU490">
        <f t="shared" si="419"/>
        <v>-20281.160283634796</v>
      </c>
      <c r="AV490">
        <f t="shared" si="407"/>
        <v>-2.2398534119830869</v>
      </c>
      <c r="AW490">
        <f t="shared" si="408"/>
        <v>8149.4257486437145</v>
      </c>
      <c r="AX490">
        <f t="shared" si="409"/>
        <v>-9956.8167286595162</v>
      </c>
      <c r="AY490">
        <f t="shared" si="417"/>
        <v>-0.8848900088159114</v>
      </c>
      <c r="BA490">
        <f t="shared" si="398"/>
        <v>2.0094863848772331</v>
      </c>
      <c r="BB490">
        <f t="shared" si="410"/>
        <v>6.0617013601732204</v>
      </c>
      <c r="BC490">
        <f t="shared" si="411"/>
        <v>-1.3549634031671753</v>
      </c>
      <c r="BD490">
        <f t="shared" si="399"/>
        <v>-257.63368448487154</v>
      </c>
      <c r="BF490">
        <f t="shared" si="400"/>
        <v>-66.346456169772509</v>
      </c>
      <c r="BG490">
        <f t="shared" si="401"/>
        <v>-211.42807240221464</v>
      </c>
      <c r="BH490">
        <f t="shared" si="412"/>
        <v>-31.428072402214639</v>
      </c>
      <c r="BI490">
        <f t="shared" si="413"/>
        <v>-31.428072402214639</v>
      </c>
      <c r="BJ490">
        <f t="shared" si="402"/>
        <v>0</v>
      </c>
      <c r="BK490">
        <f t="shared" si="414"/>
        <v>0</v>
      </c>
      <c r="BM490">
        <f t="shared" si="415"/>
        <v>-72.40815752994574</v>
      </c>
      <c r="BN490">
        <f t="shared" si="403"/>
        <v>-133.7943879173431</v>
      </c>
      <c r="BQ490" s="56">
        <f t="shared" si="416"/>
        <v>22.963662160458359</v>
      </c>
    </row>
    <row r="491" spans="1:69" x14ac:dyDescent="0.25">
      <c r="A491">
        <f t="shared" si="420"/>
        <v>1385000</v>
      </c>
      <c r="B491">
        <f t="shared" si="404"/>
        <v>1385</v>
      </c>
      <c r="C491">
        <f t="shared" si="373"/>
        <v>1.4458527653530886</v>
      </c>
      <c r="D491">
        <f t="shared" si="374"/>
        <v>0.80704822928775022</v>
      </c>
      <c r="F491">
        <f t="shared" si="375"/>
        <v>1.0991407480051879E-5</v>
      </c>
      <c r="G491">
        <f t="shared" si="376"/>
        <v>1.1942691580282602E-3</v>
      </c>
      <c r="H491">
        <f t="shared" si="377"/>
        <v>-3.140398380841972</v>
      </c>
      <c r="J491">
        <f t="shared" si="378"/>
        <v>15</v>
      </c>
      <c r="M491">
        <f t="shared" si="379"/>
        <v>1.1379809511105705E-3</v>
      </c>
      <c r="N491">
        <f t="shared" si="380"/>
        <v>-1.5707963250000001</v>
      </c>
      <c r="O491">
        <f t="shared" si="381"/>
        <v>443.46583268389065</v>
      </c>
      <c r="P491">
        <f t="shared" si="382"/>
        <v>1.568541359729164</v>
      </c>
      <c r="Q491">
        <f t="shared" si="383"/>
        <v>249.97302959715168</v>
      </c>
      <c r="R491">
        <f t="shared" si="384"/>
        <v>1.5667958845516958</v>
      </c>
      <c r="S491">
        <f t="shared" si="385"/>
        <v>6.6469092094149862E-2</v>
      </c>
      <c r="T491">
        <f t="shared" si="386"/>
        <v>-1.5042781921721486</v>
      </c>
      <c r="U491">
        <f t="shared" si="387"/>
        <v>0.78449497488788089</v>
      </c>
      <c r="V491">
        <f t="shared" si="388"/>
        <v>-0.66891499885431693</v>
      </c>
      <c r="X491">
        <f t="shared" si="405"/>
        <v>-56.09266277397488</v>
      </c>
      <c r="Y491">
        <f t="shared" si="389"/>
        <v>-168.56432236495363</v>
      </c>
      <c r="Z491">
        <f t="shared" si="406"/>
        <v>11.435677635046375</v>
      </c>
      <c r="AC491">
        <v>1</v>
      </c>
      <c r="AD491">
        <f t="shared" si="390"/>
        <v>443.46470519988003</v>
      </c>
      <c r="AE491">
        <f t="shared" si="391"/>
        <v>-3.8591237197412961E-2</v>
      </c>
      <c r="AF491">
        <f t="shared" si="392"/>
        <v>4.8819407303204998E-2</v>
      </c>
      <c r="AG491">
        <f t="shared" si="421"/>
        <v>5580.4864236072826</v>
      </c>
      <c r="AH491">
        <f t="shared" si="422"/>
        <v>-4431.8005318382366</v>
      </c>
      <c r="AJ491">
        <f t="shared" si="393"/>
        <v>18000</v>
      </c>
      <c r="AK491">
        <f t="shared" si="394"/>
        <v>270203.67143752502</v>
      </c>
      <c r="AL491">
        <v>1</v>
      </c>
      <c r="AM491">
        <f t="shared" si="395"/>
        <v>249.97102937336254</v>
      </c>
      <c r="AN491">
        <f t="shared" si="423"/>
        <v>1081.2107111591422</v>
      </c>
      <c r="AO491">
        <f t="shared" si="424"/>
        <v>-67.683000431104205</v>
      </c>
      <c r="AQ491">
        <f t="shared" si="396"/>
        <v>1.3032880262628178E-3</v>
      </c>
      <c r="AR491">
        <f t="shared" si="397"/>
        <v>-3.610107832748005</v>
      </c>
      <c r="AT491">
        <f t="shared" si="418"/>
        <v>-15992.004832029383</v>
      </c>
      <c r="AU491">
        <f t="shared" si="419"/>
        <v>-20151.933660976483</v>
      </c>
      <c r="AV491">
        <f t="shared" si="407"/>
        <v>-2.2416052819003047</v>
      </c>
      <c r="AW491">
        <f t="shared" si="408"/>
        <v>8130.9170692061916</v>
      </c>
      <c r="AX491">
        <f t="shared" si="409"/>
        <v>-9946.5035388064316</v>
      </c>
      <c r="AY491">
        <f t="shared" si="417"/>
        <v>-0.88549643510263187</v>
      </c>
      <c r="BA491">
        <f t="shared" si="398"/>
        <v>2.0025214667814888</v>
      </c>
      <c r="BB491">
        <f t="shared" si="410"/>
        <v>6.0315436072830533</v>
      </c>
      <c r="BC491">
        <f t="shared" si="411"/>
        <v>-1.3561088467976727</v>
      </c>
      <c r="BD491">
        <f t="shared" si="399"/>
        <v>-257.69931357064422</v>
      </c>
      <c r="BF491">
        <f t="shared" si="400"/>
        <v>-66.423083640506107</v>
      </c>
      <c r="BG491">
        <f t="shared" si="401"/>
        <v>-211.39042953367647</v>
      </c>
      <c r="BH491">
        <f t="shared" si="412"/>
        <v>-31.390429533676468</v>
      </c>
      <c r="BI491">
        <f t="shared" si="413"/>
        <v>-31.390429533676468</v>
      </c>
      <c r="BJ491">
        <f t="shared" si="402"/>
        <v>0</v>
      </c>
      <c r="BK491">
        <f t="shared" si="414"/>
        <v>0</v>
      </c>
      <c r="BM491">
        <f t="shared" si="415"/>
        <v>-72.454627247789162</v>
      </c>
      <c r="BN491">
        <f t="shared" si="403"/>
        <v>-133.69111596303227</v>
      </c>
      <c r="BQ491" s="56">
        <f t="shared" si="416"/>
        <v>22.933504407568186</v>
      </c>
    </row>
    <row r="492" spans="1:69" x14ac:dyDescent="0.25">
      <c r="A492">
        <f t="shared" si="420"/>
        <v>1390000</v>
      </c>
      <c r="B492">
        <f t="shared" si="404"/>
        <v>1390</v>
      </c>
      <c r="C492">
        <f t="shared" si="373"/>
        <v>1.4485779257252605</v>
      </c>
      <c r="D492">
        <f t="shared" si="374"/>
        <v>0.8088481999223226</v>
      </c>
      <c r="F492">
        <f t="shared" si="375"/>
        <v>1.0912474016559836E-5</v>
      </c>
      <c r="G492">
        <f t="shared" si="376"/>
        <v>1.1899731353876674E-3</v>
      </c>
      <c r="H492">
        <f t="shared" si="377"/>
        <v>-3.1404026768646127</v>
      </c>
      <c r="J492">
        <f t="shared" si="378"/>
        <v>15</v>
      </c>
      <c r="M492">
        <f t="shared" si="379"/>
        <v>1.1338874944518992E-3</v>
      </c>
      <c r="N492">
        <f t="shared" si="380"/>
        <v>-1.5707963250000001</v>
      </c>
      <c r="O492">
        <f t="shared" si="381"/>
        <v>445.06678424264305</v>
      </c>
      <c r="P492">
        <f t="shared" si="382"/>
        <v>1.5685494710941379</v>
      </c>
      <c r="Q492">
        <f t="shared" si="383"/>
        <v>250.87544489087182</v>
      </c>
      <c r="R492">
        <f t="shared" si="384"/>
        <v>1.5668102744790071</v>
      </c>
      <c r="S492">
        <f t="shared" si="385"/>
        <v>6.6231045338665931E-2</v>
      </c>
      <c r="T492">
        <f t="shared" si="386"/>
        <v>-1.5045167646450079</v>
      </c>
      <c r="U492">
        <f t="shared" si="387"/>
        <v>0.78340614144851239</v>
      </c>
      <c r="V492">
        <f t="shared" si="388"/>
        <v>-0.67066885428074385</v>
      </c>
      <c r="X492">
        <f t="shared" si="405"/>
        <v>-56.150835381414041</v>
      </c>
      <c r="Y492">
        <f t="shared" si="389"/>
        <v>-168.57430626885426</v>
      </c>
      <c r="Z492">
        <f t="shared" si="406"/>
        <v>11.425693731145742</v>
      </c>
      <c r="AC492">
        <v>1</v>
      </c>
      <c r="AD492">
        <f t="shared" si="390"/>
        <v>445.06566081432004</v>
      </c>
      <c r="AE492">
        <f t="shared" si="391"/>
        <v>-3.8870377244130165E-2</v>
      </c>
      <c r="AF492">
        <f t="shared" si="392"/>
        <v>4.8995650650869998E-2</v>
      </c>
      <c r="AG492">
        <f t="shared" si="421"/>
        <v>5565.0063919944969</v>
      </c>
      <c r="AH492">
        <f t="shared" si="422"/>
        <v>-4435.3712000141195</v>
      </c>
      <c r="AJ492">
        <f t="shared" si="393"/>
        <v>18000</v>
      </c>
      <c r="AK492">
        <f t="shared" si="394"/>
        <v>271179.13595535001</v>
      </c>
      <c r="AL492">
        <v>1</v>
      </c>
      <c r="AM492">
        <f t="shared" si="395"/>
        <v>250.87345186207503</v>
      </c>
      <c r="AN492">
        <f t="shared" si="423"/>
        <v>1081.2087667555472</v>
      </c>
      <c r="AO492">
        <f t="shared" si="424"/>
        <v>-67.439544151311978</v>
      </c>
      <c r="AQ492">
        <f t="shared" si="396"/>
        <v>1.2939287182432693E-3</v>
      </c>
      <c r="AR492">
        <f t="shared" si="397"/>
        <v>-3.5971218367162883</v>
      </c>
      <c r="AT492">
        <f t="shared" si="418"/>
        <v>-15947.369875925508</v>
      </c>
      <c r="AU492">
        <f t="shared" si="419"/>
        <v>-20023.745068280899</v>
      </c>
      <c r="AV492">
        <f t="shared" si="407"/>
        <v>-2.2433523245616978</v>
      </c>
      <c r="AW492">
        <f t="shared" si="408"/>
        <v>8112.4287860293389</v>
      </c>
      <c r="AX492">
        <f t="shared" si="409"/>
        <v>-9936.2150317714586</v>
      </c>
      <c r="AY492">
        <f t="shared" si="417"/>
        <v>-0.88610470925018636</v>
      </c>
      <c r="BA492">
        <f t="shared" si="398"/>
        <v>1.9956033635358079</v>
      </c>
      <c r="BB492">
        <f t="shared" si="410"/>
        <v>6.0014845451886423</v>
      </c>
      <c r="BC492">
        <f t="shared" si="411"/>
        <v>-1.3572476153115114</v>
      </c>
      <c r="BD492">
        <f t="shared" si="399"/>
        <v>-257.76456020040411</v>
      </c>
      <c r="BF492">
        <f t="shared" si="400"/>
        <v>-66.499388563518522</v>
      </c>
      <c r="BG492">
        <f t="shared" si="401"/>
        <v>-211.35279158667635</v>
      </c>
      <c r="BH492">
        <f t="shared" si="412"/>
        <v>-31.352791586676346</v>
      </c>
      <c r="BI492">
        <f t="shared" si="413"/>
        <v>-31.352791586676346</v>
      </c>
      <c r="BJ492">
        <f t="shared" si="402"/>
        <v>0</v>
      </c>
      <c r="BK492">
        <f t="shared" si="414"/>
        <v>0</v>
      </c>
      <c r="BM492">
        <f t="shared" si="415"/>
        <v>-72.500873108707168</v>
      </c>
      <c r="BN492">
        <f t="shared" si="403"/>
        <v>-133.58823138627224</v>
      </c>
      <c r="BQ492" s="56">
        <f t="shared" si="416"/>
        <v>22.903445345473777</v>
      </c>
    </row>
    <row r="493" spans="1:69" x14ac:dyDescent="0.25">
      <c r="A493">
        <f t="shared" si="420"/>
        <v>1395000</v>
      </c>
      <c r="B493">
        <f t="shared" si="404"/>
        <v>1395</v>
      </c>
      <c r="C493">
        <f t="shared" si="373"/>
        <v>1.4513077617026766</v>
      </c>
      <c r="D493">
        <f t="shared" si="374"/>
        <v>0.81064140504234017</v>
      </c>
      <c r="F493">
        <f t="shared" si="375"/>
        <v>1.0834387789559243E-5</v>
      </c>
      <c r="G493">
        <f t="shared" si="376"/>
        <v>1.1857079095753194E-3</v>
      </c>
      <c r="H493">
        <f t="shared" si="377"/>
        <v>-3.1404069420904248</v>
      </c>
      <c r="J493">
        <f t="shared" si="378"/>
        <v>15</v>
      </c>
      <c r="M493">
        <f t="shared" si="379"/>
        <v>1.1298233815685592E-3</v>
      </c>
      <c r="N493">
        <f t="shared" si="380"/>
        <v>-1.5707963250000001</v>
      </c>
      <c r="O493">
        <f t="shared" si="381"/>
        <v>446.66773583046836</v>
      </c>
      <c r="P493">
        <f t="shared" si="382"/>
        <v>1.5685575243134189</v>
      </c>
      <c r="Q493">
        <f t="shared" si="383"/>
        <v>251.77786023616838</v>
      </c>
      <c r="R493">
        <f t="shared" si="384"/>
        <v>1.5668245612543505</v>
      </c>
      <c r="S493">
        <f t="shared" si="385"/>
        <v>6.5994693823417314E-2</v>
      </c>
      <c r="T493">
        <f t="shared" si="386"/>
        <v>-1.504753634396089</v>
      </c>
      <c r="U493">
        <f t="shared" si="387"/>
        <v>0.78231792987919602</v>
      </c>
      <c r="V493">
        <f t="shared" si="388"/>
        <v>-0.67241784259364812</v>
      </c>
      <c r="X493">
        <f t="shared" si="405"/>
        <v>-56.208797301967834</v>
      </c>
      <c r="Y493">
        <f t="shared" si="389"/>
        <v>-168.58430886149719</v>
      </c>
      <c r="Z493">
        <f t="shared" si="406"/>
        <v>11.415691138502808</v>
      </c>
      <c r="AC493">
        <v>1</v>
      </c>
      <c r="AD493">
        <f t="shared" si="390"/>
        <v>446.66661642876005</v>
      </c>
      <c r="AE493">
        <f t="shared" si="391"/>
        <v>-3.915052320092563E-2</v>
      </c>
      <c r="AF493">
        <f t="shared" si="392"/>
        <v>4.9171893998535006E-2</v>
      </c>
      <c r="AG493">
        <f t="shared" si="421"/>
        <v>5549.5566834468154</v>
      </c>
      <c r="AH493">
        <f t="shared" si="422"/>
        <v>-4438.8781871334741</v>
      </c>
      <c r="AJ493">
        <f t="shared" si="393"/>
        <v>18000</v>
      </c>
      <c r="AK493">
        <f t="shared" si="394"/>
        <v>272154.600473175</v>
      </c>
      <c r="AL493">
        <v>1</v>
      </c>
      <c r="AM493">
        <f t="shared" si="395"/>
        <v>251.77587435078755</v>
      </c>
      <c r="AN493">
        <f t="shared" si="423"/>
        <v>1081.2068432215872</v>
      </c>
      <c r="AO493">
        <f t="shared" si="424"/>
        <v>-67.197832994936803</v>
      </c>
      <c r="AQ493">
        <f t="shared" si="396"/>
        <v>1.2846698674644638E-3</v>
      </c>
      <c r="AR493">
        <f t="shared" si="397"/>
        <v>-3.5842289302258541</v>
      </c>
      <c r="AT493">
        <f t="shared" si="418"/>
        <v>-15902.826267823279</v>
      </c>
      <c r="AU493">
        <f t="shared" si="419"/>
        <v>-19896.584107790673</v>
      </c>
      <c r="AV493">
        <f t="shared" si="407"/>
        <v>-2.2450945489463026</v>
      </c>
      <c r="AW493">
        <f t="shared" si="408"/>
        <v>8093.9614487226418</v>
      </c>
      <c r="AX493">
        <f t="shared" si="409"/>
        <v>-9925.9505912810419</v>
      </c>
      <c r="AY493">
        <f t="shared" si="417"/>
        <v>-0.88671477109130659</v>
      </c>
      <c r="BA493">
        <f t="shared" si="398"/>
        <v>1.9887316156711052</v>
      </c>
      <c r="BB493">
        <f t="shared" si="410"/>
        <v>5.9715235589432041</v>
      </c>
      <c r="BC493">
        <f t="shared" si="411"/>
        <v>-1.358379777854996</v>
      </c>
      <c r="BD493">
        <f t="shared" si="399"/>
        <v>-257.82942833594268</v>
      </c>
      <c r="BF493">
        <f t="shared" si="400"/>
        <v>-66.575373381716261</v>
      </c>
      <c r="BG493">
        <f t="shared" si="401"/>
        <v>-211.31516101635725</v>
      </c>
      <c r="BH493">
        <f t="shared" si="412"/>
        <v>-31.315161016357251</v>
      </c>
      <c r="BI493">
        <f t="shared" si="413"/>
        <v>-31.315161016357251</v>
      </c>
      <c r="BJ493">
        <f t="shared" si="402"/>
        <v>0</v>
      </c>
      <c r="BK493">
        <f t="shared" si="414"/>
        <v>0</v>
      </c>
      <c r="BM493">
        <f t="shared" si="415"/>
        <v>-72.546896940659465</v>
      </c>
      <c r="BN493">
        <f t="shared" si="403"/>
        <v>-133.48573268041457</v>
      </c>
      <c r="BQ493" s="56">
        <f t="shared" si="416"/>
        <v>22.873484359228339</v>
      </c>
    </row>
    <row r="494" spans="1:69" x14ac:dyDescent="0.25">
      <c r="A494">
        <f t="shared" si="420"/>
        <v>1400000</v>
      </c>
      <c r="B494">
        <f t="shared" si="404"/>
        <v>1400</v>
      </c>
      <c r="C494">
        <f t="shared" si="373"/>
        <v>1.4540422469512284</v>
      </c>
      <c r="D494">
        <f t="shared" si="374"/>
        <v>0.81242787125276683</v>
      </c>
      <c r="F494">
        <f t="shared" si="375"/>
        <v>1.0757136717106175E-5</v>
      </c>
      <c r="G494">
        <f t="shared" si="376"/>
        <v>1.1814731506114581E-3</v>
      </c>
      <c r="H494">
        <f t="shared" si="377"/>
        <v>-3.1404111768493888</v>
      </c>
      <c r="J494">
        <f t="shared" si="378"/>
        <v>15</v>
      </c>
      <c r="M494">
        <f t="shared" si="379"/>
        <v>1.1257882980629571E-3</v>
      </c>
      <c r="N494">
        <f t="shared" si="380"/>
        <v>-1.5707963250000001</v>
      </c>
      <c r="O494">
        <f t="shared" si="381"/>
        <v>448.26868744705507</v>
      </c>
      <c r="P494">
        <f t="shared" si="382"/>
        <v>1.5685655200099924</v>
      </c>
      <c r="Q494">
        <f t="shared" si="383"/>
        <v>252.68027563248873</v>
      </c>
      <c r="R494">
        <f t="shared" si="384"/>
        <v>1.566838745982903</v>
      </c>
      <c r="S494">
        <f t="shared" si="385"/>
        <v>6.5760019543228118E-2</v>
      </c>
      <c r="T494">
        <f t="shared" si="386"/>
        <v>-1.5049888195630841</v>
      </c>
      <c r="U494">
        <f t="shared" si="387"/>
        <v>0.78123035752323278</v>
      </c>
      <c r="V494">
        <f t="shared" si="388"/>
        <v>-0.67416197336929362</v>
      </c>
      <c r="X494">
        <f t="shared" si="405"/>
        <v>-56.266550147968637</v>
      </c>
      <c r="Y494">
        <f t="shared" si="389"/>
        <v>-168.59433012631305</v>
      </c>
      <c r="Z494">
        <f t="shared" si="406"/>
        <v>11.405669873686946</v>
      </c>
      <c r="AC494">
        <v>1</v>
      </c>
      <c r="AD494">
        <f t="shared" si="390"/>
        <v>448.2675720432</v>
      </c>
      <c r="AE494">
        <f t="shared" si="391"/>
        <v>-3.9431675067799349E-2</v>
      </c>
      <c r="AF494">
        <f t="shared" si="392"/>
        <v>4.9348137346199999E-2</v>
      </c>
      <c r="AG494">
        <f t="shared" si="421"/>
        <v>5534.1375068621173</v>
      </c>
      <c r="AH494">
        <f t="shared" si="422"/>
        <v>-4442.3219140608371</v>
      </c>
      <c r="AJ494">
        <f t="shared" si="393"/>
        <v>18000</v>
      </c>
      <c r="AK494">
        <f t="shared" si="394"/>
        <v>273130.06499099999</v>
      </c>
      <c r="AL494">
        <v>1</v>
      </c>
      <c r="AM494">
        <f t="shared" si="395"/>
        <v>252.67829683950004</v>
      </c>
      <c r="AN494">
        <f t="shared" si="423"/>
        <v>1081.2049402596642</v>
      </c>
      <c r="AO494">
        <f t="shared" si="424"/>
        <v>-66.957848265405516</v>
      </c>
      <c r="AQ494">
        <f t="shared" si="396"/>
        <v>1.2755100413890253E-3</v>
      </c>
      <c r="AR494">
        <f t="shared" si="397"/>
        <v>-3.5714281158892711</v>
      </c>
      <c r="AT494">
        <f t="shared" si="418"/>
        <v>-15858.374535747485</v>
      </c>
      <c r="AU494">
        <f t="shared" si="419"/>
        <v>-19770.440515413189</v>
      </c>
      <c r="AV494">
        <f t="shared" si="407"/>
        <v>-2.2468319641071361</v>
      </c>
      <c r="AW494">
        <f t="shared" si="408"/>
        <v>8075.5155966206257</v>
      </c>
      <c r="AX494">
        <f t="shared" si="409"/>
        <v>-9915.7096166959418</v>
      </c>
      <c r="AY494">
        <f t="shared" si="417"/>
        <v>-0.88732656147680189</v>
      </c>
      <c r="BA494">
        <f t="shared" si="398"/>
        <v>1.9819057695424132</v>
      </c>
      <c r="BB494">
        <f t="shared" si="410"/>
        <v>5.9416600389022882</v>
      </c>
      <c r="BC494">
        <f t="shared" si="411"/>
        <v>-1.3595054026303344</v>
      </c>
      <c r="BD494">
        <f t="shared" si="399"/>
        <v>-257.89392188495862</v>
      </c>
      <c r="BF494">
        <f t="shared" si="400"/>
        <v>-66.65104051286994</v>
      </c>
      <c r="BG494">
        <f t="shared" si="401"/>
        <v>-211.2775402249722</v>
      </c>
      <c r="BH494">
        <f t="shared" si="412"/>
        <v>-31.277540224972199</v>
      </c>
      <c r="BI494">
        <f t="shared" si="413"/>
        <v>-31.277540224972199</v>
      </c>
      <c r="BJ494">
        <f t="shared" si="402"/>
        <v>0</v>
      </c>
      <c r="BK494">
        <f t="shared" si="414"/>
        <v>0</v>
      </c>
      <c r="BM494">
        <f t="shared" si="415"/>
        <v>-72.592700551772225</v>
      </c>
      <c r="BN494">
        <f t="shared" si="403"/>
        <v>-133.38361834001361</v>
      </c>
      <c r="BQ494" s="56">
        <f t="shared" si="416"/>
        <v>22.843620839187423</v>
      </c>
    </row>
    <row r="495" spans="1:69" x14ac:dyDescent="0.25">
      <c r="A495">
        <f t="shared" si="420"/>
        <v>1405000</v>
      </c>
      <c r="B495">
        <f t="shared" si="404"/>
        <v>1405</v>
      </c>
      <c r="C495">
        <f t="shared" si="373"/>
        <v>1.4567813552898499</v>
      </c>
      <c r="D495">
        <f t="shared" si="374"/>
        <v>0.81420762513103639</v>
      </c>
      <c r="F495">
        <f t="shared" si="375"/>
        <v>1.0680708931859046E-5</v>
      </c>
      <c r="G495">
        <f t="shared" si="376"/>
        <v>1.1772685332137902E-3</v>
      </c>
      <c r="H495">
        <f t="shared" si="377"/>
        <v>-3.1404153814667866</v>
      </c>
      <c r="J495">
        <f t="shared" si="378"/>
        <v>15</v>
      </c>
      <c r="M495">
        <f t="shared" si="379"/>
        <v>1.1217819340129109E-3</v>
      </c>
      <c r="N495">
        <f t="shared" si="380"/>
        <v>-1.5707963250000001</v>
      </c>
      <c r="O495">
        <f t="shared" si="381"/>
        <v>449.86963909209618</v>
      </c>
      <c r="P495">
        <f t="shared" si="382"/>
        <v>1.5685734587979758</v>
      </c>
      <c r="Q495">
        <f t="shared" si="383"/>
        <v>253.58269107928817</v>
      </c>
      <c r="R495">
        <f t="shared" si="384"/>
        <v>1.5668528297541089</v>
      </c>
      <c r="S495">
        <f t="shared" si="385"/>
        <v>6.5527004746443573E-2</v>
      </c>
      <c r="T495">
        <f t="shared" si="386"/>
        <v>-1.5052223380273595</v>
      </c>
      <c r="U495">
        <f t="shared" si="387"/>
        <v>0.78014344152738613</v>
      </c>
      <c r="V495">
        <f t="shared" si="388"/>
        <v>-0.67590125624903841</v>
      </c>
      <c r="X495">
        <f t="shared" si="405"/>
        <v>-56.324095513717147</v>
      </c>
      <c r="Y495">
        <f t="shared" si="389"/>
        <v>-168.6043700384935</v>
      </c>
      <c r="Z495">
        <f t="shared" si="406"/>
        <v>11.395629961506501</v>
      </c>
      <c r="AC495">
        <v>1</v>
      </c>
      <c r="AD495">
        <f t="shared" si="390"/>
        <v>449.86852765764002</v>
      </c>
      <c r="AE495">
        <f t="shared" si="391"/>
        <v>-3.9713832844751336E-2</v>
      </c>
      <c r="AF495">
        <f t="shared" si="392"/>
        <v>4.9524380693865E-2</v>
      </c>
      <c r="AG495">
        <f t="shared" si="421"/>
        <v>5518.7490670112265</v>
      </c>
      <c r="AH495">
        <f t="shared" si="422"/>
        <v>-4445.7028008163597</v>
      </c>
      <c r="AJ495">
        <f t="shared" si="393"/>
        <v>18000</v>
      </c>
      <c r="AK495">
        <f t="shared" si="394"/>
        <v>274105.52950882504</v>
      </c>
      <c r="AL495">
        <v>1</v>
      </c>
      <c r="AM495">
        <f t="shared" si="395"/>
        <v>253.58071932821255</v>
      </c>
      <c r="AN495">
        <f t="shared" si="423"/>
        <v>1081.2030575774686</v>
      </c>
      <c r="AO495">
        <f t="shared" si="424"/>
        <v>-66.719571532267523</v>
      </c>
      <c r="AQ495">
        <f t="shared" si="396"/>
        <v>1.2664478329241229E-3</v>
      </c>
      <c r="AR495">
        <f t="shared" si="397"/>
        <v>-3.5587184105167853</v>
      </c>
      <c r="AT495">
        <f t="shared" si="418"/>
        <v>-15814.015197154848</v>
      </c>
      <c r="AU495">
        <f t="shared" si="419"/>
        <v>-19645.3041584731</v>
      </c>
      <c r="AV495">
        <f t="shared" si="407"/>
        <v>-2.2485645791697579</v>
      </c>
      <c r="AW495">
        <f t="shared" si="408"/>
        <v>8057.0917589339515</v>
      </c>
      <c r="AX495">
        <f t="shared" si="409"/>
        <v>-9905.4915226727153</v>
      </c>
      <c r="AY495">
        <f t="shared" si="417"/>
        <v>-0.88794002225821256</v>
      </c>
      <c r="BA495">
        <f t="shared" si="398"/>
        <v>1.9751253772400093</v>
      </c>
      <c r="BB495">
        <f t="shared" si="410"/>
        <v>5.9118933806697687</v>
      </c>
      <c r="BC495">
        <f t="shared" si="411"/>
        <v>-1.3606245569115454</v>
      </c>
      <c r="BD495">
        <f t="shared" si="399"/>
        <v>-257.9580447019693</v>
      </c>
      <c r="BF495">
        <f t="shared" si="400"/>
        <v>-66.726392349936674</v>
      </c>
      <c r="BG495">
        <f t="shared" si="401"/>
        <v>-211.23993156290109</v>
      </c>
      <c r="BH495">
        <f t="shared" si="412"/>
        <v>-31.239931562901091</v>
      </c>
      <c r="BI495">
        <f t="shared" si="413"/>
        <v>-31.239931562901091</v>
      </c>
      <c r="BJ495">
        <f t="shared" si="402"/>
        <v>0</v>
      </c>
      <c r="BK495">
        <f t="shared" si="414"/>
        <v>0</v>
      </c>
      <c r="BM495">
        <f t="shared" si="415"/>
        <v>-72.638285730606441</v>
      </c>
      <c r="BN495">
        <f t="shared" si="403"/>
        <v>-133.28188686093182</v>
      </c>
      <c r="BQ495" s="56">
        <f t="shared" si="416"/>
        <v>22.813854180954905</v>
      </c>
    </row>
    <row r="496" spans="1:69" x14ac:dyDescent="0.25">
      <c r="A496">
        <f t="shared" si="420"/>
        <v>1410000</v>
      </c>
      <c r="B496">
        <f t="shared" si="404"/>
        <v>1410</v>
      </c>
      <c r="C496">
        <f t="shared" si="373"/>
        <v>1.4595250606899139</v>
      </c>
      <c r="D496">
        <f t="shared" si="374"/>
        <v>0.81598069322533218</v>
      </c>
      <c r="F496">
        <f t="shared" si="375"/>
        <v>1.0605092776520596E-5</v>
      </c>
      <c r="G496">
        <f t="shared" si="376"/>
        <v>1.1730937367141917E-3</v>
      </c>
      <c r="H496">
        <f t="shared" si="377"/>
        <v>-3.1404195562632862</v>
      </c>
      <c r="J496">
        <f t="shared" si="378"/>
        <v>15</v>
      </c>
      <c r="M496">
        <f t="shared" si="379"/>
        <v>1.1178039838922978E-3</v>
      </c>
      <c r="N496">
        <f t="shared" si="380"/>
        <v>-1.5707963250000001</v>
      </c>
      <c r="O496">
        <f t="shared" si="381"/>
        <v>451.47059076528888</v>
      </c>
      <c r="P496">
        <f t="shared" si="382"/>
        <v>1.5685813412827754</v>
      </c>
      <c r="Q496">
        <f t="shared" si="383"/>
        <v>254.48510657602966</v>
      </c>
      <c r="R496">
        <f t="shared" si="384"/>
        <v>1.5668668136419603</v>
      </c>
      <c r="S496">
        <f t="shared" si="385"/>
        <v>6.5295631930493439E-2</v>
      </c>
      <c r="T496">
        <f t="shared" si="386"/>
        <v>-1.5054542074184616</v>
      </c>
      <c r="U496">
        <f t="shared" si="387"/>
        <v>0.77905719884296998</v>
      </c>
      <c r="V496">
        <f t="shared" si="388"/>
        <v>-0.67763570093804137</v>
      </c>
      <c r="X496">
        <f t="shared" si="405"/>
        <v>-56.381434975735978</v>
      </c>
      <c r="Y496">
        <f t="shared" si="389"/>
        <v>-168.61442856525326</v>
      </c>
      <c r="Z496">
        <f t="shared" si="406"/>
        <v>11.385571434746737</v>
      </c>
      <c r="AC496">
        <v>1</v>
      </c>
      <c r="AD496">
        <f t="shared" si="390"/>
        <v>451.46948327208003</v>
      </c>
      <c r="AE496">
        <f t="shared" si="391"/>
        <v>-3.9996996531781577E-2</v>
      </c>
      <c r="AF496">
        <f t="shared" si="392"/>
        <v>4.970062404153E-2</v>
      </c>
      <c r="AG496">
        <f t="shared" si="421"/>
        <v>5503.3915645746756</v>
      </c>
      <c r="AH496">
        <f t="shared" si="422"/>
        <v>-4449.0212665450917</v>
      </c>
      <c r="AJ496">
        <f t="shared" si="393"/>
        <v>18000</v>
      </c>
      <c r="AK496">
        <f t="shared" si="394"/>
        <v>275080.99402665003</v>
      </c>
      <c r="AL496">
        <v>1</v>
      </c>
      <c r="AM496">
        <f t="shared" si="395"/>
        <v>254.48314181692504</v>
      </c>
      <c r="AN496">
        <f t="shared" si="423"/>
        <v>1081.2011948878614</v>
      </c>
      <c r="AO496">
        <f t="shared" si="424"/>
        <v>-66.482984626476778</v>
      </c>
      <c r="AQ496">
        <f t="shared" si="396"/>
        <v>1.2574818598810598E-3</v>
      </c>
      <c r="AR496">
        <f t="shared" si="397"/>
        <v>-3.5460988448645887</v>
      </c>
      <c r="AT496">
        <f t="shared" si="418"/>
        <v>-15769.748759013264</v>
      </c>
      <c r="AU496">
        <f t="shared" si="419"/>
        <v>-19521.165033512683</v>
      </c>
      <c r="AV496">
        <f t="shared" si="407"/>
        <v>-2.2502924033308447</v>
      </c>
      <c r="AW496">
        <f t="shared" si="408"/>
        <v>8038.6904548979137</v>
      </c>
      <c r="AX496">
        <f t="shared" si="409"/>
        <v>-9895.2957388323412</v>
      </c>
      <c r="AY496">
        <f t="shared" si="417"/>
        <v>-0.88855509627079243</v>
      </c>
      <c r="BA496">
        <f t="shared" si="398"/>
        <v>1.9683899965021137</v>
      </c>
      <c r="BB496">
        <f t="shared" si="410"/>
        <v>5.8822229850444483</v>
      </c>
      <c r="BC496">
        <f t="shared" si="411"/>
        <v>-1.3617373070600522</v>
      </c>
      <c r="BD496">
        <f t="shared" si="399"/>
        <v>-258.02180058920413</v>
      </c>
      <c r="BF496">
        <f t="shared" si="400"/>
        <v>-66.801431261377459</v>
      </c>
      <c r="BG496">
        <f t="shared" si="401"/>
        <v>-211.20233732964743</v>
      </c>
      <c r="BH496">
        <f t="shared" si="412"/>
        <v>-31.202337329647435</v>
      </c>
      <c r="BI496">
        <f t="shared" si="413"/>
        <v>-31.202337329647435</v>
      </c>
      <c r="BJ496">
        <f t="shared" si="402"/>
        <v>0</v>
      </c>
      <c r="BK496">
        <f t="shared" si="414"/>
        <v>0</v>
      </c>
      <c r="BM496">
        <f t="shared" si="415"/>
        <v>-72.683654246421909</v>
      </c>
      <c r="BN496">
        <f t="shared" si="403"/>
        <v>-133.1805367404433</v>
      </c>
      <c r="BQ496" s="56">
        <f t="shared" si="416"/>
        <v>22.784183785329585</v>
      </c>
    </row>
    <row r="497" spans="1:69" x14ac:dyDescent="0.25">
      <c r="A497">
        <f t="shared" si="420"/>
        <v>1415000</v>
      </c>
      <c r="B497">
        <f t="shared" si="404"/>
        <v>1415</v>
      </c>
      <c r="C497">
        <f t="shared" si="373"/>
        <v>1.4622733372746262</v>
      </c>
      <c r="D497">
        <f t="shared" si="374"/>
        <v>0.81774710205290235</v>
      </c>
      <c r="F497">
        <f t="shared" si="375"/>
        <v>1.0530276799392442E-5</v>
      </c>
      <c r="G497">
        <f t="shared" si="376"/>
        <v>1.1689484449771829E-3</v>
      </c>
      <c r="H497">
        <f t="shared" si="377"/>
        <v>-3.1404237015550232</v>
      </c>
      <c r="J497">
        <f t="shared" si="378"/>
        <v>15</v>
      </c>
      <c r="M497">
        <f t="shared" si="379"/>
        <v>1.1138541464933852E-3</v>
      </c>
      <c r="N497">
        <f t="shared" si="380"/>
        <v>-1.5707963250000001</v>
      </c>
      <c r="O497">
        <f t="shared" si="381"/>
        <v>453.07154246633485</v>
      </c>
      <c r="P497">
        <f t="shared" si="382"/>
        <v>1.5685891680612409</v>
      </c>
      <c r="Q497">
        <f t="shared" si="383"/>
        <v>255.38752212218378</v>
      </c>
      <c r="R497">
        <f t="shared" si="384"/>
        <v>1.5668806987052699</v>
      </c>
      <c r="S497">
        <f t="shared" si="385"/>
        <v>6.5065883837548036E-2</v>
      </c>
      <c r="T497">
        <f t="shared" si="386"/>
        <v>-1.5056844451185274</v>
      </c>
      <c r="U497">
        <f t="shared" si="387"/>
        <v>0.77797164622694459</v>
      </c>
      <c r="V497">
        <f t="shared" si="388"/>
        <v>-0.67936531720398075</v>
      </c>
      <c r="X497">
        <f t="shared" si="405"/>
        <v>-56.438570093018967</v>
      </c>
      <c r="Y497">
        <f t="shared" si="389"/>
        <v>-168.62450566608669</v>
      </c>
      <c r="Z497">
        <f t="shared" si="406"/>
        <v>11.375494333913309</v>
      </c>
      <c r="AC497">
        <v>1</v>
      </c>
      <c r="AD497">
        <f t="shared" si="390"/>
        <v>453.07043888652004</v>
      </c>
      <c r="AE497">
        <f t="shared" si="391"/>
        <v>-4.0281166128890079E-2</v>
      </c>
      <c r="AF497">
        <f t="shared" si="392"/>
        <v>4.9876867389195001E-2</v>
      </c>
      <c r="AG497">
        <f t="shared" si="421"/>
        <v>5488.0651961794738</v>
      </c>
      <c r="AH497">
        <f t="shared" si="422"/>
        <v>-4452.2777294869156</v>
      </c>
      <c r="AJ497">
        <f t="shared" si="393"/>
        <v>18000</v>
      </c>
      <c r="AK497">
        <f t="shared" si="394"/>
        <v>276056.45854447503</v>
      </c>
      <c r="AL497">
        <v>1</v>
      </c>
      <c r="AM497">
        <f t="shared" si="395"/>
        <v>255.38556430563753</v>
      </c>
      <c r="AN497">
        <f t="shared" si="423"/>
        <v>1081.19935190877</v>
      </c>
      <c r="AO497">
        <f t="shared" si="424"/>
        <v>-66.248069635773675</v>
      </c>
      <c r="AQ497">
        <f t="shared" si="396"/>
        <v>1.2486107644482057E-3</v>
      </c>
      <c r="AR497">
        <f t="shared" si="397"/>
        <v>-3.5335684633884226</v>
      </c>
      <c r="AT497">
        <f t="shared" si="418"/>
        <v>-15725.575717881633</v>
      </c>
      <c r="AU497">
        <f t="shared" si="419"/>
        <v>-19398.013264138735</v>
      </c>
      <c r="AV497">
        <f t="shared" si="407"/>
        <v>-2.2520154458567805</v>
      </c>
      <c r="AW497">
        <f t="shared" si="408"/>
        <v>8020.312193918493</v>
      </c>
      <c r="AX497">
        <f t="shared" si="409"/>
        <v>-9885.1217094359363</v>
      </c>
      <c r="AY497">
        <f t="shared" si="417"/>
        <v>-0.88917172731681937</v>
      </c>
      <c r="BA497">
        <f t="shared" si="398"/>
        <v>1.9616991906290848</v>
      </c>
      <c r="BB497">
        <f t="shared" si="410"/>
        <v>5.8526482579670844</v>
      </c>
      <c r="BC497">
        <f t="shared" si="411"/>
        <v>-1.3628437185399611</v>
      </c>
      <c r="BD497">
        <f t="shared" si="399"/>
        <v>-258.08519329748015</v>
      </c>
      <c r="BF497">
        <f t="shared" si="400"/>
        <v>-66.876159591469701</v>
      </c>
      <c r="BG497">
        <f t="shared" si="401"/>
        <v>-211.16475977481505</v>
      </c>
      <c r="BH497">
        <f t="shared" si="412"/>
        <v>-31.164759774815053</v>
      </c>
      <c r="BI497">
        <f t="shared" si="413"/>
        <v>-31.164759774815053</v>
      </c>
      <c r="BJ497">
        <f t="shared" si="402"/>
        <v>0</v>
      </c>
      <c r="BK497">
        <f t="shared" si="414"/>
        <v>0</v>
      </c>
      <c r="BM497">
        <f t="shared" si="415"/>
        <v>-72.728807849436777</v>
      </c>
      <c r="BN497">
        <f t="shared" si="403"/>
        <v>-133.07956647733491</v>
      </c>
      <c r="BQ497" s="56">
        <f t="shared" si="416"/>
        <v>22.754609058252221</v>
      </c>
    </row>
    <row r="498" spans="1:69" x14ac:dyDescent="0.25">
      <c r="A498">
        <f t="shared" si="420"/>
        <v>1420000</v>
      </c>
      <c r="B498">
        <f t="shared" si="404"/>
        <v>1420</v>
      </c>
      <c r="C498">
        <f t="shared" si="373"/>
        <v>1.4650261593184122</v>
      </c>
      <c r="D498">
        <f t="shared" si="374"/>
        <v>0.8195068780984115</v>
      </c>
      <c r="F498">
        <f t="shared" si="375"/>
        <v>1.0456249750039007E-5</v>
      </c>
      <c r="G498">
        <f t="shared" si="376"/>
        <v>1.1648323463201208E-3</v>
      </c>
      <c r="H498">
        <f t="shared" si="377"/>
        <v>-3.1404278176536802</v>
      </c>
      <c r="J498">
        <f t="shared" si="378"/>
        <v>15</v>
      </c>
      <c r="M498">
        <f t="shared" si="379"/>
        <v>1.1099321248508028E-3</v>
      </c>
      <c r="N498">
        <f t="shared" si="380"/>
        <v>-1.5707963250000001</v>
      </c>
      <c r="O498">
        <f t="shared" si="381"/>
        <v>454.67249419493987</v>
      </c>
      <c r="P498">
        <f t="shared" si="382"/>
        <v>1.568596939721816</v>
      </c>
      <c r="Q498">
        <f t="shared" si="383"/>
        <v>256.28993771722861</v>
      </c>
      <c r="R498">
        <f t="shared" si="384"/>
        <v>1.5668944859879375</v>
      </c>
      <c r="S498">
        <f t="shared" si="385"/>
        <v>6.4837743450264509E-2</v>
      </c>
      <c r="T498">
        <f t="shared" si="386"/>
        <v>-1.5059130682666042</v>
      </c>
      <c r="U498">
        <f t="shared" si="387"/>
        <v>0.77688680024302015</v>
      </c>
      <c r="V498">
        <f t="shared" si="388"/>
        <v>-0.68109011487578419</v>
      </c>
      <c r="X498">
        <f t="shared" si="405"/>
        <v>-56.495502407276319</v>
      </c>
      <c r="Y498">
        <f t="shared" si="389"/>
        <v>-168.634601293017</v>
      </c>
      <c r="Z498">
        <f t="shared" si="406"/>
        <v>11.365398706983001</v>
      </c>
      <c r="AC498">
        <v>1</v>
      </c>
      <c r="AD498">
        <f t="shared" si="390"/>
        <v>454.67139450096005</v>
      </c>
      <c r="AE498">
        <f t="shared" si="391"/>
        <v>-4.0566341636076843E-2</v>
      </c>
      <c r="AF498">
        <f t="shared" si="392"/>
        <v>5.0053110736860001E-2</v>
      </c>
      <c r="AG498">
        <f t="shared" si="421"/>
        <v>5472.7701544358733</v>
      </c>
      <c r="AH498">
        <f t="shared" si="422"/>
        <v>-4455.4726069471226</v>
      </c>
      <c r="AJ498">
        <f t="shared" si="393"/>
        <v>18000</v>
      </c>
      <c r="AK498">
        <f t="shared" si="394"/>
        <v>277031.92306230002</v>
      </c>
      <c r="AL498">
        <v>1</v>
      </c>
      <c r="AM498">
        <f t="shared" si="395"/>
        <v>256.28798679435005</v>
      </c>
      <c r="AN498">
        <f t="shared" si="423"/>
        <v>1081.197528363077</v>
      </c>
      <c r="AO498">
        <f t="shared" si="424"/>
        <v>-66.014808900164581</v>
      </c>
      <c r="AQ498">
        <f t="shared" si="396"/>
        <v>1.2398332126768979E-3</v>
      </c>
      <c r="AR498">
        <f t="shared" si="397"/>
        <v>-3.52112632400239</v>
      </c>
      <c r="AT498">
        <f t="shared" si="418"/>
        <v>-15681.49655999025</v>
      </c>
      <c r="AU498">
        <f t="shared" si="419"/>
        <v>-19275.839098915047</v>
      </c>
      <c r="AV498">
        <f t="shared" si="407"/>
        <v>-2.253733716082257</v>
      </c>
      <c r="AW498">
        <f t="shared" si="408"/>
        <v>8001.9574757159808</v>
      </c>
      <c r="AX498">
        <f t="shared" si="409"/>
        <v>-9874.9688930673165</v>
      </c>
      <c r="AY498">
        <f t="shared" si="417"/>
        <v>-0.88978986014921813</v>
      </c>
      <c r="BA498">
        <f t="shared" si="398"/>
        <v>1.9550525283991296</v>
      </c>
      <c r="BB498">
        <f t="shared" si="410"/>
        <v>5.8231686104680458</v>
      </c>
      <c r="BC498">
        <f t="shared" si="411"/>
        <v>-1.363943855933039</v>
      </c>
      <c r="BD498">
        <f t="shared" si="399"/>
        <v>-258.1482265270601</v>
      </c>
      <c r="BF498">
        <f t="shared" si="400"/>
        <v>-66.950579660614807</v>
      </c>
      <c r="BG498">
        <f t="shared" si="401"/>
        <v>-211.12720109906525</v>
      </c>
      <c r="BH498">
        <f t="shared" si="412"/>
        <v>-31.127201099065246</v>
      </c>
      <c r="BI498">
        <f t="shared" si="413"/>
        <v>-31.127201099065246</v>
      </c>
      <c r="BJ498">
        <f t="shared" si="402"/>
        <v>0</v>
      </c>
      <c r="BK498">
        <f t="shared" si="414"/>
        <v>0</v>
      </c>
      <c r="BM498">
        <f t="shared" si="415"/>
        <v>-72.773748271082852</v>
      </c>
      <c r="BN498">
        <f t="shared" si="403"/>
        <v>-132.97897457200517</v>
      </c>
      <c r="BQ498" s="56">
        <f t="shared" si="416"/>
        <v>22.725129410753183</v>
      </c>
    </row>
    <row r="499" spans="1:69" x14ac:dyDescent="0.25">
      <c r="A499">
        <f t="shared" si="420"/>
        <v>1425000</v>
      </c>
      <c r="B499">
        <f t="shared" si="404"/>
        <v>1425</v>
      </c>
      <c r="C499">
        <f t="shared" si="373"/>
        <v>1.4677835012463023</v>
      </c>
      <c r="D499">
        <f t="shared" si="374"/>
        <v>0.82126004781232664</v>
      </c>
      <c r="F499">
        <f t="shared" si="375"/>
        <v>1.0383000575057761E-5</v>
      </c>
      <c r="G499">
        <f t="shared" si="376"/>
        <v>1.1607451334350769E-3</v>
      </c>
      <c r="H499">
        <f t="shared" si="377"/>
        <v>-3.1404319048665652</v>
      </c>
      <c r="J499">
        <f t="shared" si="378"/>
        <v>15</v>
      </c>
      <c r="M499">
        <f t="shared" si="379"/>
        <v>1.1060376261671158E-3</v>
      </c>
      <c r="N499">
        <f t="shared" si="380"/>
        <v>-1.5707963250000001</v>
      </c>
      <c r="O499">
        <f t="shared" si="381"/>
        <v>456.27344595081382</v>
      </c>
      <c r="P499">
        <f t="shared" si="382"/>
        <v>1.5686046568446848</v>
      </c>
      <c r="Q499">
        <f t="shared" si="383"/>
        <v>257.19235336064958</v>
      </c>
      <c r="R499">
        <f t="shared" si="384"/>
        <v>1.5669081765192119</v>
      </c>
      <c r="S499">
        <f t="shared" si="385"/>
        <v>6.461119398762151E-2</v>
      </c>
      <c r="T499">
        <f t="shared" si="386"/>
        <v>-1.5061400937628773</v>
      </c>
      <c r="U499">
        <f t="shared" si="387"/>
        <v>0.77580267726276597</v>
      </c>
      <c r="V499">
        <f t="shared" si="388"/>
        <v>-0.68281010384237073</v>
      </c>
      <c r="X499">
        <f t="shared" si="405"/>
        <v>-56.552233443175631</v>
      </c>
      <c r="Y499">
        <f t="shared" si="389"/>
        <v>-168.64471539084042</v>
      </c>
      <c r="Z499">
        <f t="shared" si="406"/>
        <v>11.355284609159582</v>
      </c>
      <c r="AC499">
        <v>1</v>
      </c>
      <c r="AD499">
        <f t="shared" si="390"/>
        <v>456.2723501154</v>
      </c>
      <c r="AE499">
        <f t="shared" si="391"/>
        <v>-4.0852523053341867E-2</v>
      </c>
      <c r="AF499">
        <f t="shared" si="392"/>
        <v>5.0229354084525002E-2</v>
      </c>
      <c r="AG499">
        <f t="shared" si="421"/>
        <v>5457.5066279740959</v>
      </c>
      <c r="AH499">
        <f t="shared" si="422"/>
        <v>-4458.6063152676443</v>
      </c>
      <c r="AJ499">
        <f t="shared" si="393"/>
        <v>18000</v>
      </c>
      <c r="AK499">
        <f t="shared" si="394"/>
        <v>278007.38758012501</v>
      </c>
      <c r="AL499">
        <v>1</v>
      </c>
      <c r="AM499">
        <f t="shared" si="395"/>
        <v>257.19040928306248</v>
      </c>
      <c r="AN499">
        <f t="shared" si="423"/>
        <v>1081.1957239785197</v>
      </c>
      <c r="AO499">
        <f t="shared" si="424"/>
        <v>-65.783185007496641</v>
      </c>
      <c r="AQ499">
        <f t="shared" si="396"/>
        <v>1.2311478939799453E-3</v>
      </c>
      <c r="AR499">
        <f t="shared" si="397"/>
        <v>-3.5087714978428441</v>
      </c>
      <c r="AT499">
        <f t="shared" si="418"/>
        <v>-15637.511761321804</v>
      </c>
      <c r="AU499">
        <f t="shared" si="419"/>
        <v>-19154.632909299045</v>
      </c>
      <c r="AV499">
        <f t="shared" si="407"/>
        <v>-2.255447223408896</v>
      </c>
      <c r="AW499">
        <f t="shared" si="408"/>
        <v>7983.6267904662045</v>
      </c>
      <c r="AX499">
        <f t="shared" si="409"/>
        <v>-9864.8367623223112</v>
      </c>
      <c r="AY499">
        <f t="shared" si="417"/>
        <v>-0.89040944045549986</v>
      </c>
      <c r="BA499">
        <f t="shared" si="398"/>
        <v>1.9484495839854619</v>
      </c>
      <c r="BB499">
        <f t="shared" si="410"/>
        <v>5.7937834586154233</v>
      </c>
      <c r="BC499">
        <f t="shared" si="411"/>
        <v>-1.3650377829533962</v>
      </c>
      <c r="BD499">
        <f t="shared" si="399"/>
        <v>-258.21090392849351</v>
      </c>
      <c r="BF499">
        <f t="shared" si="400"/>
        <v>-67.024693765641189</v>
      </c>
      <c r="BG499">
        <f t="shared" si="401"/>
        <v>-211.0896634550549</v>
      </c>
      <c r="BH499">
        <f t="shared" si="412"/>
        <v>-31.089663455054904</v>
      </c>
      <c r="BI499">
        <f t="shared" si="413"/>
        <v>-31.089663455054904</v>
      </c>
      <c r="BJ499">
        <f t="shared" si="402"/>
        <v>0</v>
      </c>
      <c r="BK499">
        <f t="shared" si="414"/>
        <v>0</v>
      </c>
      <c r="BM499">
        <f t="shared" si="415"/>
        <v>-72.818477224256611</v>
      </c>
      <c r="BN499">
        <f t="shared" si="403"/>
        <v>-132.87875952656145</v>
      </c>
      <c r="BQ499" s="56">
        <f t="shared" si="416"/>
        <v>22.695744258900561</v>
      </c>
    </row>
    <row r="500" spans="1:69" x14ac:dyDescent="0.25">
      <c r="A500">
        <f t="shared" si="420"/>
        <v>1430000</v>
      </c>
      <c r="B500">
        <f t="shared" si="404"/>
        <v>1430</v>
      </c>
      <c r="C500">
        <f t="shared" si="373"/>
        <v>1.470545337633308</v>
      </c>
      <c r="D500">
        <f t="shared" si="374"/>
        <v>0.8230066376093379</v>
      </c>
      <c r="F500">
        <f t="shared" si="375"/>
        <v>1.0310518413952807E-5</v>
      </c>
      <c r="G500">
        <f t="shared" si="376"/>
        <v>1.1566865033123496E-3</v>
      </c>
      <c r="H500">
        <f t="shared" si="377"/>
        <v>-3.1404359634966879</v>
      </c>
      <c r="J500">
        <f t="shared" si="378"/>
        <v>15</v>
      </c>
      <c r="M500">
        <f t="shared" si="379"/>
        <v>1.1021703617399581E-3</v>
      </c>
      <c r="N500">
        <f t="shared" si="380"/>
        <v>-1.5707963250000001</v>
      </c>
      <c r="O500">
        <f t="shared" si="381"/>
        <v>457.87439773367061</v>
      </c>
      <c r="P500">
        <f t="shared" si="382"/>
        <v>1.568612320001918</v>
      </c>
      <c r="Q500">
        <f t="shared" si="383"/>
        <v>258.09476905193907</v>
      </c>
      <c r="R500">
        <f t="shared" si="384"/>
        <v>1.5669217713139478</v>
      </c>
      <c r="S500">
        <f t="shared" si="385"/>
        <v>6.4386218900839801E-2</v>
      </c>
      <c r="T500">
        <f t="shared" si="386"/>
        <v>-1.5063655382728112</v>
      </c>
      <c r="U500">
        <f t="shared" si="387"/>
        <v>0.7747192934667283</v>
      </c>
      <c r="V500">
        <f t="shared" si="388"/>
        <v>-0.68452529405140328</v>
      </c>
      <c r="X500">
        <f t="shared" si="405"/>
        <v>-56.60876470857896</v>
      </c>
      <c r="Y500">
        <f t="shared" si="389"/>
        <v>-168.65484789736365</v>
      </c>
      <c r="Z500">
        <f t="shared" si="406"/>
        <v>11.345152102636348</v>
      </c>
      <c r="AC500">
        <v>1</v>
      </c>
      <c r="AD500">
        <f t="shared" si="390"/>
        <v>457.87330572984001</v>
      </c>
      <c r="AE500">
        <f t="shared" si="391"/>
        <v>-4.1139710380685146E-2</v>
      </c>
      <c r="AF500">
        <f t="shared" si="392"/>
        <v>5.0405597432190002E-2</v>
      </c>
      <c r="AG500">
        <f t="shared" si="421"/>
        <v>5442.2748014810577</v>
      </c>
      <c r="AH500">
        <f t="shared" si="422"/>
        <v>-4461.6792697989131</v>
      </c>
      <c r="AJ500">
        <f t="shared" si="393"/>
        <v>18000</v>
      </c>
      <c r="AK500">
        <f t="shared" si="394"/>
        <v>278982.85209795</v>
      </c>
      <c r="AL500">
        <v>1</v>
      </c>
      <c r="AM500">
        <f t="shared" si="395"/>
        <v>258.09283177177502</v>
      </c>
      <c r="AN500">
        <f t="shared" si="423"/>
        <v>1081.193938487585</v>
      </c>
      <c r="AO500">
        <f t="shared" si="424"/>
        <v>-65.553180789125093</v>
      </c>
      <c r="AQ500">
        <f t="shared" si="396"/>
        <v>1.2225535206423883E-3</v>
      </c>
      <c r="AR500">
        <f t="shared" si="397"/>
        <v>-3.4965030690372307</v>
      </c>
      <c r="AT500">
        <f t="shared" si="418"/>
        <v>-15593.621787692837</v>
      </c>
      <c r="AU500">
        <f t="shared" si="419"/>
        <v>-19034.385187621774</v>
      </c>
      <c r="AV500">
        <f t="shared" si="407"/>
        <v>-2.257155977303877</v>
      </c>
      <c r="AW500">
        <f t="shared" si="408"/>
        <v>7965.3206189394741</v>
      </c>
      <c r="AX500">
        <f t="shared" si="409"/>
        <v>-9854.7248035046196</v>
      </c>
      <c r="AY500">
        <f t="shared" si="417"/>
        <v>-0.89103041484200041</v>
      </c>
      <c r="BA500">
        <f t="shared" si="398"/>
        <v>1.9418899368749094</v>
      </c>
      <c r="BB500">
        <f t="shared" si="410"/>
        <v>5.7644922234637219</v>
      </c>
      <c r="BC500">
        <f t="shared" si="411"/>
        <v>-1.3661255624618764</v>
      </c>
      <c r="BD500">
        <f t="shared" si="399"/>
        <v>-258.27322910344145</v>
      </c>
      <c r="BF500">
        <f t="shared" si="400"/>
        <v>-67.098504180102495</v>
      </c>
      <c r="BG500">
        <f t="shared" si="401"/>
        <v>-211.05214894835606</v>
      </c>
      <c r="BH500">
        <f t="shared" si="412"/>
        <v>-31.052148948356063</v>
      </c>
      <c r="BI500">
        <f t="shared" si="413"/>
        <v>-31.052148948356063</v>
      </c>
      <c r="BJ500">
        <f t="shared" si="402"/>
        <v>0</v>
      </c>
      <c r="BK500">
        <f t="shared" si="414"/>
        <v>0</v>
      </c>
      <c r="BM500">
        <f t="shared" si="415"/>
        <v>-72.862996403566228</v>
      </c>
      <c r="BN500">
        <f t="shared" si="403"/>
        <v>-132.77891984491461</v>
      </c>
      <c r="BQ500" s="56">
        <f t="shared" si="416"/>
        <v>22.666453023748861</v>
      </c>
    </row>
    <row r="501" spans="1:69" x14ac:dyDescent="0.25">
      <c r="A501">
        <f t="shared" si="420"/>
        <v>1435000</v>
      </c>
      <c r="B501">
        <f t="shared" si="404"/>
        <v>1435</v>
      </c>
      <c r="C501">
        <f t="shared" si="373"/>
        <v>1.473311643203798</v>
      </c>
      <c r="D501">
        <f t="shared" si="374"/>
        <v>0.82474667386681311</v>
      </c>
      <c r="F501">
        <f t="shared" si="375"/>
        <v>1.0238792595108951E-5</v>
      </c>
      <c r="G501">
        <f t="shared" si="376"/>
        <v>1.1526561571655795E-3</v>
      </c>
      <c r="H501">
        <f t="shared" si="377"/>
        <v>-3.1404399938428345</v>
      </c>
      <c r="J501">
        <f t="shared" si="378"/>
        <v>15</v>
      </c>
      <c r="M501">
        <f t="shared" si="379"/>
        <v>1.0983300468906899E-3</v>
      </c>
      <c r="N501">
        <f t="shared" si="380"/>
        <v>-1.5707963250000001</v>
      </c>
      <c r="O501">
        <f t="shared" si="381"/>
        <v>459.47534954322822</v>
      </c>
      <c r="P501">
        <f t="shared" si="382"/>
        <v>1.5686199297576122</v>
      </c>
      <c r="Q501">
        <f t="shared" si="383"/>
        <v>258.99718479059686</v>
      </c>
      <c r="R501">
        <f t="shared" si="384"/>
        <v>1.5669352713728555</v>
      </c>
      <c r="S501">
        <f t="shared" si="385"/>
        <v>6.4162801869387054E-2</v>
      </c>
      <c r="T501">
        <f t="shared" si="386"/>
        <v>-1.506589418231205</v>
      </c>
      <c r="U501">
        <f t="shared" si="387"/>
        <v>0.77363666484555271</v>
      </c>
      <c r="V501">
        <f t="shared" si="388"/>
        <v>-0.68623569550805408</v>
      </c>
      <c r="X501">
        <f t="shared" si="405"/>
        <v>-56.66509769477581</v>
      </c>
      <c r="Y501">
        <f t="shared" si="389"/>
        <v>-168.66499874363603</v>
      </c>
      <c r="Z501">
        <f t="shared" si="406"/>
        <v>11.335001256363967</v>
      </c>
      <c r="AC501">
        <v>1</v>
      </c>
      <c r="AD501">
        <f t="shared" si="390"/>
        <v>459.47426134428002</v>
      </c>
      <c r="AE501">
        <f t="shared" si="391"/>
        <v>-4.1427903618106693E-2</v>
      </c>
      <c r="AF501">
        <f t="shared" si="392"/>
        <v>5.0581840779855003E-2</v>
      </c>
      <c r="AG501">
        <f t="shared" si="421"/>
        <v>5427.0748557370316</v>
      </c>
      <c r="AH501">
        <f t="shared" si="422"/>
        <v>-4464.6918848723517</v>
      </c>
      <c r="AJ501">
        <f t="shared" si="393"/>
        <v>18000</v>
      </c>
      <c r="AK501">
        <f t="shared" si="394"/>
        <v>279958.31661577499</v>
      </c>
      <c r="AL501">
        <v>1</v>
      </c>
      <c r="AM501">
        <f t="shared" si="395"/>
        <v>258.99525426048751</v>
      </c>
      <c r="AN501">
        <f t="shared" si="423"/>
        <v>1081.1921716274135</v>
      </c>
      <c r="AO501">
        <f t="shared" si="424"/>
        <v>-65.324779315671535</v>
      </c>
      <c r="AQ501">
        <f t="shared" si="396"/>
        <v>1.2140488273441675E-3</v>
      </c>
      <c r="AR501">
        <f t="shared" si="397"/>
        <v>-3.4843201344777603</v>
      </c>
      <c r="AT501">
        <f t="shared" si="418"/>
        <v>-15549.82709483568</v>
      </c>
      <c r="AU501">
        <f t="shared" si="419"/>
        <v>-18915.086545109811</v>
      </c>
      <c r="AV501">
        <f t="shared" si="407"/>
        <v>-2.2588599872985862</v>
      </c>
      <c r="AW501">
        <f t="shared" si="408"/>
        <v>7947.0394326372516</v>
      </c>
      <c r="AX501">
        <f t="shared" si="409"/>
        <v>-9844.6325163281181</v>
      </c>
      <c r="AY501">
        <f t="shared" si="417"/>
        <v>-0.89165273081841878</v>
      </c>
      <c r="BA501">
        <f t="shared" si="398"/>
        <v>1.9353731717879179</v>
      </c>
      <c r="BB501">
        <f t="shared" si="410"/>
        <v>5.7352943310030131</v>
      </c>
      <c r="BC501">
        <f t="shared" si="411"/>
        <v>-1.3672072564801674</v>
      </c>
      <c r="BD501">
        <f t="shared" si="399"/>
        <v>-258.33520560548487</v>
      </c>
      <c r="BF501">
        <f t="shared" si="400"/>
        <v>-67.172013154571431</v>
      </c>
      <c r="BG501">
        <f t="shared" si="401"/>
        <v>-211.01465963835696</v>
      </c>
      <c r="BH501">
        <f t="shared" si="412"/>
        <v>-31.01465963835696</v>
      </c>
      <c r="BI501">
        <f t="shared" si="413"/>
        <v>-31.01465963835696</v>
      </c>
      <c r="BJ501">
        <f t="shared" si="402"/>
        <v>0</v>
      </c>
      <c r="BK501">
        <f t="shared" si="414"/>
        <v>0</v>
      </c>
      <c r="BM501">
        <f t="shared" si="415"/>
        <v>-72.907307485574449</v>
      </c>
      <c r="BN501">
        <f t="shared" si="403"/>
        <v>-132.67945403287209</v>
      </c>
      <c r="BQ501" s="56">
        <f t="shared" si="416"/>
        <v>22.63725513128815</v>
      </c>
    </row>
    <row r="502" spans="1:69" x14ac:dyDescent="0.25">
      <c r="A502">
        <f t="shared" si="420"/>
        <v>1440000</v>
      </c>
      <c r="B502">
        <f t="shared" si="404"/>
        <v>1440</v>
      </c>
      <c r="C502">
        <f t="shared" si="373"/>
        <v>1.4760823928308684</v>
      </c>
      <c r="D502">
        <f t="shared" si="374"/>
        <v>0.82648018292328718</v>
      </c>
      <c r="F502">
        <f t="shared" si="375"/>
        <v>1.0167812631863426E-5</v>
      </c>
      <c r="G502">
        <f t="shared" si="376"/>
        <v>1.1486538003584218E-3</v>
      </c>
      <c r="H502">
        <f t="shared" si="377"/>
        <v>-3.1404439961996418</v>
      </c>
      <c r="J502">
        <f t="shared" si="378"/>
        <v>15</v>
      </c>
      <c r="M502">
        <f t="shared" si="379"/>
        <v>1.0945164008945418E-3</v>
      </c>
      <c r="N502">
        <f t="shared" si="380"/>
        <v>-1.5707963250000001</v>
      </c>
      <c r="O502">
        <f t="shared" si="381"/>
        <v>461.07630137920853</v>
      </c>
      <c r="P502">
        <f t="shared" si="382"/>
        <v>1.5686274866680303</v>
      </c>
      <c r="Q502">
        <f t="shared" si="383"/>
        <v>259.8996005761295</v>
      </c>
      <c r="R502">
        <f t="shared" si="384"/>
        <v>1.5669486776827466</v>
      </c>
      <c r="S502">
        <f t="shared" si="385"/>
        <v>6.3940926797064465E-2</v>
      </c>
      <c r="T502">
        <f t="shared" si="386"/>
        <v>-1.5068117498461644</v>
      </c>
      <c r="U502">
        <f t="shared" si="387"/>
        <v>0.77255480720111269</v>
      </c>
      <c r="V502">
        <f t="shared" si="388"/>
        <v>-0.68794131827378047</v>
      </c>
      <c r="X502">
        <f t="shared" si="405"/>
        <v>-56.721233876712475</v>
      </c>
      <c r="Y502">
        <f t="shared" si="389"/>
        <v>-168.6751678541755</v>
      </c>
      <c r="Z502">
        <f t="shared" si="406"/>
        <v>11.324832145824502</v>
      </c>
      <c r="AC502">
        <v>1</v>
      </c>
      <c r="AD502">
        <f t="shared" si="390"/>
        <v>461.07521695872003</v>
      </c>
      <c r="AE502">
        <f t="shared" si="391"/>
        <v>-4.1717102765606501E-2</v>
      </c>
      <c r="AF502">
        <f t="shared" si="392"/>
        <v>5.0758084127520003E-2</v>
      </c>
      <c r="AG502">
        <f t="shared" si="421"/>
        <v>5411.9069676523004</v>
      </c>
      <c r="AH502">
        <f t="shared" si="422"/>
        <v>-4467.6445737734866</v>
      </c>
      <c r="AJ502">
        <f t="shared" si="393"/>
        <v>18000</v>
      </c>
      <c r="AK502">
        <f t="shared" si="394"/>
        <v>280933.78113360004</v>
      </c>
      <c r="AL502">
        <v>1</v>
      </c>
      <c r="AM502">
        <f t="shared" si="395"/>
        <v>259.8976767492</v>
      </c>
      <c r="AN502">
        <f t="shared" si="423"/>
        <v>1081.1904231397016</v>
      </c>
      <c r="AO502">
        <f t="shared" si="424"/>
        <v>-65.097963892870297</v>
      </c>
      <c r="AQ502">
        <f t="shared" si="396"/>
        <v>1.2056325706943755E-3</v>
      </c>
      <c r="AR502">
        <f t="shared" si="397"/>
        <v>-3.472221803599802</v>
      </c>
      <c r="AT502">
        <f t="shared" si="418"/>
        <v>-15506.128128480876</v>
      </c>
      <c r="AU502">
        <f t="shared" si="419"/>
        <v>-18796.727709948431</v>
      </c>
      <c r="AV502">
        <f t="shared" si="407"/>
        <v>-2.2605592629872753</v>
      </c>
      <c r="AW502">
        <f t="shared" si="408"/>
        <v>7928.7836939266326</v>
      </c>
      <c r="AX502">
        <f t="shared" si="409"/>
        <v>-9834.5594136254167</v>
      </c>
      <c r="AY502">
        <f t="shared" si="417"/>
        <v>-0.89227633678264417</v>
      </c>
      <c r="BA502">
        <f t="shared" si="398"/>
        <v>1.9288988785999479</v>
      </c>
      <c r="BB502">
        <f t="shared" si="410"/>
        <v>5.706189212108665</v>
      </c>
      <c r="BC502">
        <f t="shared" si="411"/>
        <v>-1.368282926204631</v>
      </c>
      <c r="BD502">
        <f t="shared" si="399"/>
        <v>-258.39683694091707</v>
      </c>
      <c r="BF502">
        <f t="shared" si="400"/>
        <v>-67.24522291692891</v>
      </c>
      <c r="BG502">
        <f t="shared" si="401"/>
        <v>-210.97719753914541</v>
      </c>
      <c r="BH502">
        <f t="shared" si="412"/>
        <v>-30.977197539145408</v>
      </c>
      <c r="BI502">
        <f t="shared" si="413"/>
        <v>-30.977197539145408</v>
      </c>
      <c r="BJ502">
        <f t="shared" si="402"/>
        <v>0</v>
      </c>
      <c r="BK502">
        <f t="shared" si="414"/>
        <v>0</v>
      </c>
      <c r="BM502">
        <f t="shared" si="415"/>
        <v>-72.951412129037593</v>
      </c>
      <c r="BN502">
        <f t="shared" si="403"/>
        <v>-132.58036059822837</v>
      </c>
      <c r="BQ502" s="56">
        <f t="shared" si="416"/>
        <v>22.6081500123938</v>
      </c>
    </row>
    <row r="503" spans="1:69" x14ac:dyDescent="0.25">
      <c r="A503">
        <f t="shared" si="420"/>
        <v>1445000</v>
      </c>
      <c r="B503">
        <f t="shared" si="404"/>
        <v>1445</v>
      </c>
      <c r="C503">
        <f t="shared" si="373"/>
        <v>1.4788575615357071</v>
      </c>
      <c r="D503">
        <f t="shared" si="374"/>
        <v>0.82820719107698271</v>
      </c>
      <c r="F503">
        <f t="shared" si="375"/>
        <v>1.0097568218672649E-5</v>
      </c>
      <c r="G503">
        <f t="shared" si="376"/>
        <v>1.1446791423327426E-3</v>
      </c>
      <c r="H503">
        <f t="shared" si="377"/>
        <v>-3.1404479708576676</v>
      </c>
      <c r="J503">
        <f t="shared" si="378"/>
        <v>15</v>
      </c>
      <c r="M503">
        <f t="shared" si="379"/>
        <v>1.0907291469122076E-3</v>
      </c>
      <c r="N503">
        <f t="shared" si="380"/>
        <v>-1.5707963250000001</v>
      </c>
      <c r="O503">
        <f t="shared" si="381"/>
        <v>462.67725324133733</v>
      </c>
      <c r="P503">
        <f t="shared" si="382"/>
        <v>1.5686349912817357</v>
      </c>
      <c r="Q503">
        <f t="shared" si="383"/>
        <v>260.80201640805041</v>
      </c>
      <c r="R503">
        <f t="shared" si="384"/>
        <v>1.5669619912167756</v>
      </c>
      <c r="S503">
        <f t="shared" si="385"/>
        <v>6.3720577808173612E-2</v>
      </c>
      <c r="T503">
        <f t="shared" si="386"/>
        <v>-1.5070325491029903</v>
      </c>
      <c r="U503">
        <f t="shared" si="387"/>
        <v>0.77147373614764514</v>
      </c>
      <c r="V503">
        <f t="shared" si="388"/>
        <v>-0.68964217246511272</v>
      </c>
      <c r="X503">
        <f t="shared" si="405"/>
        <v>-56.777174713217391</v>
      </c>
      <c r="Y503">
        <f t="shared" si="389"/>
        <v>-168.68535514718934</v>
      </c>
      <c r="Z503">
        <f t="shared" si="406"/>
        <v>11.314644852810659</v>
      </c>
      <c r="AC503">
        <v>1</v>
      </c>
      <c r="AD503">
        <f t="shared" si="390"/>
        <v>462.67617257315999</v>
      </c>
      <c r="AE503">
        <f t="shared" si="391"/>
        <v>-4.2007307823184563E-2</v>
      </c>
      <c r="AF503">
        <f t="shared" si="392"/>
        <v>5.0934327475184997E-2</v>
      </c>
      <c r="AG503">
        <f t="shared" si="421"/>
        <v>5396.771310303744</v>
      </c>
      <c r="AH503">
        <f t="shared" si="422"/>
        <v>-4470.5377487156748</v>
      </c>
      <c r="AJ503">
        <f t="shared" si="393"/>
        <v>18000</v>
      </c>
      <c r="AK503">
        <f t="shared" si="394"/>
        <v>281909.24565142504</v>
      </c>
      <c r="AL503">
        <v>1</v>
      </c>
      <c r="AM503">
        <f t="shared" si="395"/>
        <v>260.80009923791249</v>
      </c>
      <c r="AN503">
        <f t="shared" si="423"/>
        <v>1081.1886927706046</v>
      </c>
      <c r="AO503">
        <f t="shared" si="424"/>
        <v>-64.872718057501075</v>
      </c>
      <c r="AQ503">
        <f t="shared" si="396"/>
        <v>1.1973035287767713E-3</v>
      </c>
      <c r="AR503">
        <f t="shared" si="397"/>
        <v>-3.460207198164869</v>
      </c>
      <c r="AT503">
        <f t="shared" si="418"/>
        <v>-15462.525324439917</v>
      </c>
      <c r="AU503">
        <f t="shared" si="419"/>
        <v>-18679.299525384733</v>
      </c>
      <c r="AV503">
        <f t="shared" si="407"/>
        <v>-2.2622538140257342</v>
      </c>
      <c r="AW503">
        <f t="shared" si="408"/>
        <v>7910.5538561726435</v>
      </c>
      <c r="AX503">
        <f t="shared" si="409"/>
        <v>-9824.5050210625486</v>
      </c>
      <c r="AY503">
        <f t="shared" si="417"/>
        <v>-0.89290118200586799</v>
      </c>
      <c r="BA503">
        <f t="shared" si="398"/>
        <v>1.9224666522642262</v>
      </c>
      <c r="BB503">
        <f t="shared" si="410"/>
        <v>5.6771763024915733</v>
      </c>
      <c r="BC503">
        <f t="shared" si="411"/>
        <v>-1.3693526320198663</v>
      </c>
      <c r="BD503">
        <f t="shared" si="399"/>
        <v>-258.45812656952069</v>
      </c>
      <c r="BF503">
        <f t="shared" si="400"/>
        <v>-67.318135672649021</v>
      </c>
      <c r="BG503">
        <f t="shared" si="401"/>
        <v>-210.93976462037469</v>
      </c>
      <c r="BH503">
        <f t="shared" si="412"/>
        <v>-30.939764620374689</v>
      </c>
      <c r="BI503">
        <f t="shared" si="413"/>
        <v>-30.939764620374689</v>
      </c>
      <c r="BJ503">
        <f t="shared" si="402"/>
        <v>0</v>
      </c>
      <c r="BK503">
        <f t="shared" si="414"/>
        <v>0</v>
      </c>
      <c r="BM503">
        <f t="shared" si="415"/>
        <v>-72.995311975140581</v>
      </c>
      <c r="BN503">
        <f t="shared" si="403"/>
        <v>-132.481638050854</v>
      </c>
      <c r="BQ503" s="56">
        <f t="shared" si="416"/>
        <v>22.579137102776713</v>
      </c>
    </row>
    <row r="504" spans="1:69" x14ac:dyDescent="0.25">
      <c r="A504">
        <f t="shared" si="420"/>
        <v>1450000</v>
      </c>
      <c r="B504">
        <f t="shared" si="404"/>
        <v>1450</v>
      </c>
      <c r="C504">
        <f t="shared" si="373"/>
        <v>1.4816371244869591</v>
      </c>
      <c r="D504">
        <f t="shared" si="374"/>
        <v>0.82992772458436515</v>
      </c>
      <c r="F504">
        <f t="shared" si="375"/>
        <v>1.0028049227371297E-5</v>
      </c>
      <c r="G504">
        <f t="shared" si="376"/>
        <v>1.1407318965383018E-3</v>
      </c>
      <c r="H504">
        <f t="shared" si="377"/>
        <v>-3.1404519181034618</v>
      </c>
      <c r="J504">
        <f t="shared" si="378"/>
        <v>15</v>
      </c>
      <c r="M504">
        <f t="shared" si="379"/>
        <v>1.0869680119228551E-3</v>
      </c>
      <c r="N504">
        <f t="shared" si="380"/>
        <v>-1.5707963250000001</v>
      </c>
      <c r="O504">
        <f t="shared" si="381"/>
        <v>464.27820512934397</v>
      </c>
      <c r="P504">
        <f t="shared" si="382"/>
        <v>1.5686424441397253</v>
      </c>
      <c r="Q504">
        <f t="shared" si="383"/>
        <v>261.70443228587982</v>
      </c>
      <c r="R504">
        <f t="shared" si="384"/>
        <v>1.5669752129346737</v>
      </c>
      <c r="S504">
        <f t="shared" si="385"/>
        <v>6.3501739243761429E-2</v>
      </c>
      <c r="T504">
        <f t="shared" si="386"/>
        <v>-1.5072518317679902</v>
      </c>
      <c r="U504">
        <f t="shared" si="387"/>
        <v>0.77039346711288936</v>
      </c>
      <c r="V504">
        <f t="shared" si="388"/>
        <v>-0.69133826825245404</v>
      </c>
      <c r="X504">
        <f t="shared" si="405"/>
        <v>-56.832921647222918</v>
      </c>
      <c r="Y504">
        <f t="shared" si="389"/>
        <v>-168.69556053478971</v>
      </c>
      <c r="Z504">
        <f t="shared" si="406"/>
        <v>11.304439465210294</v>
      </c>
      <c r="AC504">
        <v>1</v>
      </c>
      <c r="AD504">
        <f t="shared" si="390"/>
        <v>464.2771281876</v>
      </c>
      <c r="AE504">
        <f t="shared" si="391"/>
        <v>-4.2298518790840886E-2</v>
      </c>
      <c r="AF504">
        <f t="shared" si="392"/>
        <v>5.1110570822849997E-2</v>
      </c>
      <c r="AG504">
        <f t="shared" si="421"/>
        <v>5381.6680529713713</v>
      </c>
      <c r="AH504">
        <f t="shared" si="422"/>
        <v>-4473.3718208144346</v>
      </c>
      <c r="AJ504">
        <f t="shared" si="393"/>
        <v>18000</v>
      </c>
      <c r="AK504">
        <f t="shared" si="394"/>
        <v>282884.71016925003</v>
      </c>
      <c r="AL504">
        <v>1</v>
      </c>
      <c r="AM504">
        <f t="shared" si="395"/>
        <v>261.70252172662498</v>
      </c>
      <c r="AN504">
        <f t="shared" si="423"/>
        <v>1081.1869802706483</v>
      </c>
      <c r="AO504">
        <f t="shared" si="424"/>
        <v>-64.649025573405751</v>
      </c>
      <c r="AQ504">
        <f t="shared" si="396"/>
        <v>1.1890605007062426E-3</v>
      </c>
      <c r="AR504">
        <f t="shared" si="397"/>
        <v>-3.4482754520481032</v>
      </c>
      <c r="AT504">
        <f t="shared" si="418"/>
        <v>-15419.019108688439</v>
      </c>
      <c r="AU504">
        <f t="shared" si="419"/>
        <v>-18562.792947869792</v>
      </c>
      <c r="AV504">
        <f t="shared" si="407"/>
        <v>-2.2639436501299821</v>
      </c>
      <c r="AW504">
        <f t="shared" si="408"/>
        <v>7892.3503638684615</v>
      </c>
      <c r="AX504">
        <f t="shared" si="409"/>
        <v>-9814.468876859677</v>
      </c>
      <c r="AY504">
        <f t="shared" si="417"/>
        <v>-0.89352721661797452</v>
      </c>
      <c r="BA504">
        <f t="shared" si="398"/>
        <v>1.9160760927358178</v>
      </c>
      <c r="BB504">
        <f t="shared" si="410"/>
        <v>5.6482550426488674</v>
      </c>
      <c r="BC504">
        <f t="shared" si="411"/>
        <v>-1.3704164335120077</v>
      </c>
      <c r="BD504">
        <f t="shared" si="399"/>
        <v>-258.51907790532977</v>
      </c>
      <c r="BF504">
        <f t="shared" si="400"/>
        <v>-67.390753605079468</v>
      </c>
      <c r="BG504">
        <f t="shared" si="401"/>
        <v>-210.90236280811223</v>
      </c>
      <c r="BH504">
        <f t="shared" si="412"/>
        <v>-30.90236280811223</v>
      </c>
      <c r="BI504">
        <f t="shared" si="413"/>
        <v>-30.90236280811223</v>
      </c>
      <c r="BJ504">
        <f t="shared" si="402"/>
        <v>0</v>
      </c>
      <c r="BK504">
        <f t="shared" si="414"/>
        <v>0</v>
      </c>
      <c r="BM504">
        <f t="shared" si="415"/>
        <v>-73.039008647728338</v>
      </c>
      <c r="BN504">
        <f t="shared" si="403"/>
        <v>-132.38328490278249</v>
      </c>
      <c r="BQ504" s="56">
        <f t="shared" si="416"/>
        <v>22.550215842934005</v>
      </c>
    </row>
    <row r="505" spans="1:69" x14ac:dyDescent="0.25">
      <c r="A505">
        <f t="shared" si="420"/>
        <v>1455000</v>
      </c>
      <c r="B505">
        <f t="shared" si="404"/>
        <v>1455</v>
      </c>
      <c r="C505">
        <f t="shared" si="373"/>
        <v>1.4844210570000822</v>
      </c>
      <c r="D505">
        <f t="shared" si="374"/>
        <v>0.83164180965872936</v>
      </c>
      <c r="F505">
        <f t="shared" si="375"/>
        <v>9.9592457035212621E-6</v>
      </c>
      <c r="G505">
        <f t="shared" si="376"/>
        <v>1.1368117803638837E-3</v>
      </c>
      <c r="H505">
        <f t="shared" si="377"/>
        <v>-3.1404558382196361</v>
      </c>
      <c r="J505">
        <f t="shared" si="378"/>
        <v>15</v>
      </c>
      <c r="M505">
        <f t="shared" si="379"/>
        <v>1.0832327266585154E-3</v>
      </c>
      <c r="N505">
        <f t="shared" si="380"/>
        <v>-1.5707963250000001</v>
      </c>
      <c r="O505">
        <f t="shared" si="381"/>
        <v>465.87915704296182</v>
      </c>
      <c r="P505">
        <f t="shared" si="382"/>
        <v>1.5686498457755602</v>
      </c>
      <c r="Q505">
        <f t="shared" si="383"/>
        <v>262.60684820914423</v>
      </c>
      <c r="R505">
        <f t="shared" si="384"/>
        <v>1.5669883437829808</v>
      </c>
      <c r="S505">
        <f t="shared" si="385"/>
        <v>6.3284395657941375E-2</v>
      </c>
      <c r="T505">
        <f t="shared" si="386"/>
        <v>-1.5074696133922094</v>
      </c>
      <c r="U505">
        <f t="shared" si="387"/>
        <v>0.76931401533923283</v>
      </c>
      <c r="V505">
        <f t="shared" si="388"/>
        <v>-0.69302961585889</v>
      </c>
      <c r="X505">
        <f t="shared" si="405"/>
        <v>-56.888476105983401</v>
      </c>
      <c r="Y505">
        <f t="shared" si="389"/>
        <v>-168.70578392320331</v>
      </c>
      <c r="Z505">
        <f t="shared" si="406"/>
        <v>11.294216076796687</v>
      </c>
      <c r="AC505">
        <v>1</v>
      </c>
      <c r="AD505">
        <f t="shared" si="390"/>
        <v>465.87808380204001</v>
      </c>
      <c r="AE505">
        <f t="shared" si="391"/>
        <v>-4.259073566857547E-2</v>
      </c>
      <c r="AF505">
        <f t="shared" si="392"/>
        <v>5.1286814170514998E-2</v>
      </c>
      <c r="AG505">
        <f t="shared" si="421"/>
        <v>5366.5973611748068</v>
      </c>
      <c r="AH505">
        <f t="shared" si="422"/>
        <v>-4476.1472000623908</v>
      </c>
      <c r="AJ505">
        <f t="shared" si="393"/>
        <v>18000</v>
      </c>
      <c r="AK505">
        <f t="shared" si="394"/>
        <v>283860.17468707502</v>
      </c>
      <c r="AL505">
        <v>1</v>
      </c>
      <c r="AM505">
        <f t="shared" si="395"/>
        <v>262.60494421533753</v>
      </c>
      <c r="AN505">
        <f t="shared" si="423"/>
        <v>1081.185285394638</v>
      </c>
      <c r="AO505">
        <f t="shared" si="424"/>
        <v>-64.426870427587374</v>
      </c>
      <c r="AQ505">
        <f t="shared" si="396"/>
        <v>1.1809023061959227E-3</v>
      </c>
      <c r="AR505">
        <f t="shared" si="397"/>
        <v>-3.4364257110301355</v>
      </c>
      <c r="AT505">
        <f t="shared" si="418"/>
        <v>-15375.609897449714</v>
      </c>
      <c r="AU505">
        <f t="shared" si="419"/>
        <v>-18447.199045239009</v>
      </c>
      <c r="AV505">
        <f t="shared" si="407"/>
        <v>-2.265628781074966</v>
      </c>
      <c r="AW505">
        <f t="shared" si="408"/>
        <v>7874.173652763564</v>
      </c>
      <c r="AX505">
        <f t="shared" si="409"/>
        <v>-9804.4505315176575</v>
      </c>
      <c r="AY505">
        <f t="shared" si="417"/>
        <v>-0.89415439159320309</v>
      </c>
      <c r="BA505">
        <f t="shared" si="398"/>
        <v>1.9097268048970168</v>
      </c>
      <c r="BB505">
        <f t="shared" si="410"/>
        <v>5.6194248778151854</v>
      </c>
      <c r="BC505">
        <f t="shared" si="411"/>
        <v>-1.3714743894817629</v>
      </c>
      <c r="BD505">
        <f t="shared" si="399"/>
        <v>-258.57969431737666</v>
      </c>
      <c r="BF505">
        <f t="shared" si="400"/>
        <v>-67.463078875718011</v>
      </c>
      <c r="BG505">
        <f t="shared" si="401"/>
        <v>-210.86499398567173</v>
      </c>
      <c r="BH505">
        <f t="shared" si="412"/>
        <v>-30.864993985671731</v>
      </c>
      <c r="BI505">
        <f t="shared" si="413"/>
        <v>-30.864993985671731</v>
      </c>
      <c r="BJ505">
        <f t="shared" si="402"/>
        <v>0</v>
      </c>
      <c r="BK505">
        <f t="shared" si="414"/>
        <v>0</v>
      </c>
      <c r="BM505">
        <f t="shared" si="415"/>
        <v>-73.082503753533189</v>
      </c>
      <c r="BN505">
        <f t="shared" si="403"/>
        <v>-132.28529966829507</v>
      </c>
      <c r="BQ505" s="56">
        <f t="shared" si="416"/>
        <v>22.521385678100323</v>
      </c>
    </row>
    <row r="506" spans="1:69" x14ac:dyDescent="0.25">
      <c r="A506">
        <f t="shared" si="420"/>
        <v>1460000</v>
      </c>
      <c r="B506">
        <f t="shared" si="404"/>
        <v>1460</v>
      </c>
      <c r="C506">
        <f t="shared" si="373"/>
        <v>1.4872093345367048</v>
      </c>
      <c r="D506">
        <f t="shared" si="374"/>
        <v>0.8333494724688183</v>
      </c>
      <c r="F506">
        <f t="shared" si="375"/>
        <v>9.8911478628479429E-6</v>
      </c>
      <c r="G506">
        <f t="shared" si="376"/>
        <v>1.1329185150698454E-3</v>
      </c>
      <c r="H506">
        <f t="shared" si="377"/>
        <v>-3.1404597314849303</v>
      </c>
      <c r="J506">
        <f t="shared" si="378"/>
        <v>15</v>
      </c>
      <c r="M506">
        <f t="shared" si="379"/>
        <v>1.079523025539822E-3</v>
      </c>
      <c r="N506">
        <f t="shared" si="380"/>
        <v>-1.5707963250000001</v>
      </c>
      <c r="O506">
        <f t="shared" si="381"/>
        <v>467.48010898192757</v>
      </c>
      <c r="P506">
        <f t="shared" si="382"/>
        <v>1.5686571967154919</v>
      </c>
      <c r="Q506">
        <f t="shared" si="383"/>
        <v>263.50926417737708</v>
      </c>
      <c r="R506">
        <f t="shared" si="384"/>
        <v>1.5670013846952702</v>
      </c>
      <c r="S506">
        <f t="shared" si="385"/>
        <v>6.3068531814289328E-2</v>
      </c>
      <c r="T506">
        <f t="shared" si="386"/>
        <v>-1.5076859093150885</v>
      </c>
      <c r="U506">
        <f t="shared" si="387"/>
        <v>0.76823539588486078</v>
      </c>
      <c r="V506">
        <f t="shared" si="388"/>
        <v>-0.69471622555901213</v>
      </c>
      <c r="X506">
        <f t="shared" si="405"/>
        <v>-56.943839501289702</v>
      </c>
      <c r="Y506">
        <f t="shared" si="389"/>
        <v>-168.71602521297632</v>
      </c>
      <c r="Z506">
        <f t="shared" si="406"/>
        <v>11.283974787023681</v>
      </c>
      <c r="AC506">
        <v>1</v>
      </c>
      <c r="AD506">
        <f t="shared" si="390"/>
        <v>467.47903941648002</v>
      </c>
      <c r="AE506">
        <f t="shared" si="391"/>
        <v>-4.2883958456388316E-2</v>
      </c>
      <c r="AF506">
        <f t="shared" si="392"/>
        <v>5.1463057518179998E-2</v>
      </c>
      <c r="AG506">
        <f t="shared" si="421"/>
        <v>5351.5593967097057</v>
      </c>
      <c r="AH506">
        <f t="shared" si="422"/>
        <v>-4478.8642953047965</v>
      </c>
      <c r="AJ506">
        <f t="shared" si="393"/>
        <v>18000</v>
      </c>
      <c r="AK506">
        <f t="shared" si="394"/>
        <v>284835.63920490001</v>
      </c>
      <c r="AL506">
        <v>1</v>
      </c>
      <c r="AM506">
        <f t="shared" si="395"/>
        <v>263.50736670405001</v>
      </c>
      <c r="AN506">
        <f t="shared" si="423"/>
        <v>1081.1836079015684</v>
      </c>
      <c r="AO506">
        <f t="shared" si="424"/>
        <v>-64.206236826389244</v>
      </c>
      <c r="AQ506">
        <f t="shared" si="396"/>
        <v>1.1728277851346658E-3</v>
      </c>
      <c r="AR506">
        <f t="shared" si="397"/>
        <v>-3.4246571325932242</v>
      </c>
      <c r="AT506">
        <f t="shared" si="418"/>
        <v>-15332.298097278435</v>
      </c>
      <c r="AU506">
        <f t="shared" si="419"/>
        <v>-18332.508994929569</v>
      </c>
      <c r="AV506">
        <f t="shared" si="407"/>
        <v>-2.2673092166932771</v>
      </c>
      <c r="AW506">
        <f t="shared" si="408"/>
        <v>7856.0241499898721</v>
      </c>
      <c r="AX506">
        <f t="shared" si="409"/>
        <v>-9794.4495475503063</v>
      </c>
      <c r="AY506">
        <f t="shared" si="417"/>
        <v>-0.89478265873607588</v>
      </c>
      <c r="BA506">
        <f t="shared" si="398"/>
        <v>1.903418398484009</v>
      </c>
      <c r="BB506">
        <f t="shared" si="410"/>
        <v>5.5906852579144273</v>
      </c>
      <c r="BC506">
        <f t="shared" si="411"/>
        <v>-1.3725265579572012</v>
      </c>
      <c r="BD506">
        <f t="shared" si="399"/>
        <v>-258.63997913042488</v>
      </c>
      <c r="BF506">
        <f t="shared" si="400"/>
        <v>-67.535113624484524</v>
      </c>
      <c r="BG506">
        <f t="shared" si="401"/>
        <v>-210.82765999442873</v>
      </c>
      <c r="BH506">
        <f t="shared" si="412"/>
        <v>-30.827659994428728</v>
      </c>
      <c r="BI506">
        <f t="shared" si="413"/>
        <v>-30.827659994428728</v>
      </c>
      <c r="BJ506">
        <f t="shared" si="402"/>
        <v>0</v>
      </c>
      <c r="BK506">
        <f t="shared" si="414"/>
        <v>0</v>
      </c>
      <c r="BM506">
        <f t="shared" si="415"/>
        <v>-73.125798882398954</v>
      </c>
      <c r="BN506">
        <f t="shared" si="403"/>
        <v>-132.18768086400385</v>
      </c>
      <c r="BQ506" s="56">
        <f t="shared" si="416"/>
        <v>22.492646058199565</v>
      </c>
    </row>
    <row r="507" spans="1:69" x14ac:dyDescent="0.25">
      <c r="A507">
        <f t="shared" si="420"/>
        <v>1465000</v>
      </c>
      <c r="B507">
        <f t="shared" si="404"/>
        <v>1465</v>
      </c>
      <c r="C507">
        <f t="shared" si="373"/>
        <v>1.4900019327039766</v>
      </c>
      <c r="D507">
        <f t="shared" si="374"/>
        <v>0.83505073913747285</v>
      </c>
      <c r="F507">
        <f t="shared" si="375"/>
        <v>9.8237460877615661E-6</v>
      </c>
      <c r="G507">
        <f t="shared" si="376"/>
        <v>1.129051825722044E-3</v>
      </c>
      <c r="H507">
        <f t="shared" si="377"/>
        <v>-3.1404635981742781</v>
      </c>
      <c r="J507">
        <f t="shared" si="378"/>
        <v>15</v>
      </c>
      <c r="M507">
        <f t="shared" si="379"/>
        <v>1.0758386466130647E-3</v>
      </c>
      <c r="N507">
        <f t="shared" si="380"/>
        <v>-1.5707963250000001</v>
      </c>
      <c r="O507">
        <f t="shared" si="381"/>
        <v>469.08106094598185</v>
      </c>
      <c r="P507">
        <f t="shared" si="382"/>
        <v>1.5686644974785879</v>
      </c>
      <c r="Q507">
        <f t="shared" si="383"/>
        <v>264.41168019011775</v>
      </c>
      <c r="R507">
        <f t="shared" si="384"/>
        <v>1.5670143365923712</v>
      </c>
      <c r="S507">
        <f t="shared" si="385"/>
        <v>6.2854132682312089E-2</v>
      </c>
      <c r="T507">
        <f t="shared" si="386"/>
        <v>-1.5079007346680451</v>
      </c>
      <c r="U507">
        <f t="shared" si="387"/>
        <v>0.76715762362491025</v>
      </c>
      <c r="V507">
        <f t="shared" si="388"/>
        <v>-0.69639810767775101</v>
      </c>
      <c r="X507">
        <f t="shared" si="405"/>
        <v>-56.999013229680244</v>
      </c>
      <c r="Y507">
        <f t="shared" si="389"/>
        <v>-168.72628429917401</v>
      </c>
      <c r="Z507">
        <f t="shared" si="406"/>
        <v>11.273715700825989</v>
      </c>
      <c r="AC507">
        <v>1</v>
      </c>
      <c r="AD507">
        <f t="shared" si="390"/>
        <v>469.07999503092009</v>
      </c>
      <c r="AE507">
        <f t="shared" si="391"/>
        <v>-4.3178187154279429E-2</v>
      </c>
      <c r="AF507">
        <f t="shared" si="392"/>
        <v>5.1639300865844999E-2</v>
      </c>
      <c r="AG507">
        <f t="shared" si="421"/>
        <v>5336.5543176840811</v>
      </c>
      <c r="AH507">
        <f t="shared" si="422"/>
        <v>-4481.5235142156553</v>
      </c>
      <c r="AJ507">
        <f t="shared" si="393"/>
        <v>18000</v>
      </c>
      <c r="AK507">
        <f t="shared" si="394"/>
        <v>285811.10372272501</v>
      </c>
      <c r="AL507">
        <v>1</v>
      </c>
      <c r="AM507">
        <f t="shared" si="395"/>
        <v>264.4097891927625</v>
      </c>
      <c r="AN507">
        <f t="shared" si="423"/>
        <v>1081.1819475545417</v>
      </c>
      <c r="AO507">
        <f t="shared" si="424"/>
        <v>-63.987109191752126</v>
      </c>
      <c r="AQ507">
        <f t="shared" si="396"/>
        <v>1.1648357971745975E-3</v>
      </c>
      <c r="AR507">
        <f t="shared" si="397"/>
        <v>-3.412968885721571</v>
      </c>
      <c r="AT507">
        <f t="shared" si="418"/>
        <v>-15289.084105144819</v>
      </c>
      <c r="AU507">
        <f t="shared" si="419"/>
        <v>-18218.714082234113</v>
      </c>
      <c r="AV507">
        <f t="shared" si="407"/>
        <v>-2.2689849668738802</v>
      </c>
      <c r="AW507">
        <f t="shared" si="408"/>
        <v>7837.9022741859126</v>
      </c>
      <c r="AX507">
        <f t="shared" si="409"/>
        <v>-9784.4654992222986</v>
      </c>
      <c r="AY507">
        <f t="shared" si="417"/>
        <v>-0.89541197066758793</v>
      </c>
      <c r="BA507">
        <f t="shared" si="398"/>
        <v>1.8971504880147909</v>
      </c>
      <c r="BB507">
        <f t="shared" si="410"/>
        <v>5.5620356375119995</v>
      </c>
      <c r="BC507">
        <f t="shared" si="411"/>
        <v>-1.3735729962062924</v>
      </c>
      <c r="BD507">
        <f t="shared" si="399"/>
        <v>-258.69993562568737</v>
      </c>
      <c r="BF507">
        <f t="shared" si="400"/>
        <v>-67.606859969989131</v>
      </c>
      <c r="BG507">
        <f t="shared" si="401"/>
        <v>-210.79036263462021</v>
      </c>
      <c r="BH507">
        <f t="shared" si="412"/>
        <v>-30.790362634620209</v>
      </c>
      <c r="BI507">
        <f t="shared" si="413"/>
        <v>-30.790362634620209</v>
      </c>
      <c r="BJ507">
        <f t="shared" si="402"/>
        <v>0</v>
      </c>
      <c r="BK507">
        <f t="shared" si="414"/>
        <v>0</v>
      </c>
      <c r="BM507">
        <f t="shared" si="415"/>
        <v>-73.168895607501128</v>
      </c>
      <c r="BN507">
        <f t="shared" si="403"/>
        <v>-132.09042700893286</v>
      </c>
      <c r="BQ507" s="56">
        <f t="shared" si="416"/>
        <v>22.463996437797135</v>
      </c>
    </row>
    <row r="508" spans="1:69" x14ac:dyDescent="0.25">
      <c r="A508">
        <f t="shared" si="420"/>
        <v>1470000</v>
      </c>
      <c r="B508">
        <f t="shared" si="404"/>
        <v>1470</v>
      </c>
      <c r="C508">
        <f t="shared" si="373"/>
        <v>1.4927988272539179</v>
      </c>
      <c r="D508">
        <f t="shared" si="374"/>
        <v>0.83674563574031291</v>
      </c>
      <c r="F508">
        <f t="shared" si="375"/>
        <v>9.7570309239611812E-6</v>
      </c>
      <c r="G508">
        <f t="shared" si="376"/>
        <v>1.1252114411271141E-3</v>
      </c>
      <c r="H508">
        <f t="shared" si="377"/>
        <v>-3.1404674385588729</v>
      </c>
      <c r="J508">
        <f t="shared" si="378"/>
        <v>15</v>
      </c>
      <c r="M508">
        <f t="shared" si="379"/>
        <v>1.0721793314885306E-3</v>
      </c>
      <c r="N508">
        <f t="shared" si="380"/>
        <v>-1.5707963250000001</v>
      </c>
      <c r="O508">
        <f t="shared" si="381"/>
        <v>470.68201293486868</v>
      </c>
      <c r="P508">
        <f t="shared" si="382"/>
        <v>1.5686717485768542</v>
      </c>
      <c r="Q508">
        <f t="shared" si="383"/>
        <v>265.31409624691219</v>
      </c>
      <c r="R508">
        <f t="shared" si="384"/>
        <v>1.5670272003825847</v>
      </c>
      <c r="S508">
        <f t="shared" si="385"/>
        <v>6.2641183433986988E-2</v>
      </c>
      <c r="T508">
        <f t="shared" si="386"/>
        <v>-1.5081141043779831</v>
      </c>
      <c r="U508">
        <f t="shared" si="387"/>
        <v>0.76608071325262861</v>
      </c>
      <c r="V508">
        <f t="shared" si="388"/>
        <v>-0.69807527258922142</v>
      </c>
      <c r="X508">
        <f t="shared" si="405"/>
        <v>-57.053998672648575</v>
      </c>
      <c r="Y508">
        <f t="shared" si="389"/>
        <v>-168.73656107157578</v>
      </c>
      <c r="Z508">
        <f t="shared" si="406"/>
        <v>11.263438928424222</v>
      </c>
      <c r="AC508">
        <v>1</v>
      </c>
      <c r="AD508">
        <f t="shared" si="390"/>
        <v>470.68095064535999</v>
      </c>
      <c r="AE508">
        <f t="shared" si="391"/>
        <v>-4.347342176224879E-2</v>
      </c>
      <c r="AF508">
        <f t="shared" si="392"/>
        <v>5.1815544213509999E-2</v>
      </c>
      <c r="AG508">
        <f t="shared" si="421"/>
        <v>5321.5822785545879</v>
      </c>
      <c r="AH508">
        <f t="shared" si="422"/>
        <v>-4484.1252632744126</v>
      </c>
      <c r="AJ508">
        <f t="shared" si="393"/>
        <v>18000</v>
      </c>
      <c r="AK508">
        <f t="shared" si="394"/>
        <v>286786.56824055</v>
      </c>
      <c r="AL508">
        <v>1</v>
      </c>
      <c r="AM508">
        <f t="shared" si="395"/>
        <v>265.31221168147499</v>
      </c>
      <c r="AN508">
        <f t="shared" si="423"/>
        <v>1081.1803041206806</v>
      </c>
      <c r="AO508">
        <f t="shared" si="424"/>
        <v>-63.769472157548066</v>
      </c>
      <c r="AQ508">
        <f t="shared" si="396"/>
        <v>1.1569252213284719E-3</v>
      </c>
      <c r="AR508">
        <f t="shared" si="397"/>
        <v>-3.401360150705707</v>
      </c>
      <c r="AT508">
        <f t="shared" si="418"/>
        <v>-15245.96830851889</v>
      </c>
      <c r="AU508">
        <f t="shared" si="419"/>
        <v>-18105.805698589931</v>
      </c>
      <c r="AV508">
        <f t="shared" si="407"/>
        <v>-2.2706560415608559</v>
      </c>
      <c r="AW508">
        <f t="shared" si="408"/>
        <v>7819.8084356190775</v>
      </c>
      <c r="AX508">
        <f t="shared" si="409"/>
        <v>-9774.4979722925254</v>
      </c>
      <c r="AY508">
        <f t="shared" si="417"/>
        <v>-0.89604228081164916</v>
      </c>
      <c r="BA508">
        <f t="shared" si="398"/>
        <v>1.8909226927183294</v>
      </c>
      <c r="BB508">
        <f t="shared" si="410"/>
        <v>5.5334754757676086</v>
      </c>
      <c r="BC508">
        <f t="shared" si="411"/>
        <v>-1.3746137607492068</v>
      </c>
      <c r="BD508">
        <f t="shared" si="399"/>
        <v>-258.7595670415314</v>
      </c>
      <c r="BF508">
        <f t="shared" si="400"/>
        <v>-67.678320009796195</v>
      </c>
      <c r="BG508">
        <f t="shared" si="401"/>
        <v>-210.75310366612868</v>
      </c>
      <c r="BH508">
        <f t="shared" si="412"/>
        <v>-30.753103666128681</v>
      </c>
      <c r="BI508">
        <f t="shared" si="413"/>
        <v>-30.753103666128681</v>
      </c>
      <c r="BJ508">
        <f t="shared" si="402"/>
        <v>0</v>
      </c>
      <c r="BK508">
        <f t="shared" si="414"/>
        <v>0</v>
      </c>
      <c r="BM508">
        <f t="shared" si="415"/>
        <v>-73.211795485563798</v>
      </c>
      <c r="BN508">
        <f t="shared" si="403"/>
        <v>-131.99353662459734</v>
      </c>
      <c r="BQ508" s="56">
        <f t="shared" si="416"/>
        <v>22.435436276052748</v>
      </c>
    </row>
    <row r="509" spans="1:69" x14ac:dyDescent="0.25">
      <c r="A509">
        <f t="shared" si="420"/>
        <v>1475000</v>
      </c>
      <c r="B509">
        <f t="shared" si="404"/>
        <v>1475</v>
      </c>
      <c r="C509">
        <f t="shared" si="373"/>
        <v>1.495599994082766</v>
      </c>
      <c r="D509">
        <f t="shared" si="374"/>
        <v>0.83843418830444916</v>
      </c>
      <c r="F509">
        <f t="shared" si="375"/>
        <v>9.6909930771190855E-6</v>
      </c>
      <c r="G509">
        <f t="shared" si="376"/>
        <v>1.1213970937690616E-3</v>
      </c>
      <c r="H509">
        <f t="shared" si="377"/>
        <v>-3.1404712529062313</v>
      </c>
      <c r="J509">
        <f t="shared" si="378"/>
        <v>15</v>
      </c>
      <c r="M509">
        <f t="shared" si="379"/>
        <v>1.068544825280095E-3</v>
      </c>
      <c r="N509">
        <f t="shared" si="380"/>
        <v>-1.5707963250000001</v>
      </c>
      <c r="O509">
        <f t="shared" si="381"/>
        <v>472.28296494833535</v>
      </c>
      <c r="P509">
        <f t="shared" si="382"/>
        <v>1.5686789505153531</v>
      </c>
      <c r="Q509">
        <f t="shared" si="383"/>
        <v>266.21651234731252</v>
      </c>
      <c r="R509">
        <f t="shared" si="384"/>
        <v>1.5670399769618959</v>
      </c>
      <c r="S509">
        <f t="shared" si="385"/>
        <v>6.2429669440370886E-2</v>
      </c>
      <c r="T509">
        <f t="shared" si="386"/>
        <v>-1.508326033170732</v>
      </c>
      <c r="U509">
        <f t="shared" si="387"/>
        <v>0.76500467928053673</v>
      </c>
      <c r="V509">
        <f t="shared" si="388"/>
        <v>-0.69974773071557905</v>
      </c>
      <c r="X509">
        <f t="shared" si="405"/>
        <v>-57.108797196847625</v>
      </c>
      <c r="Y509">
        <f t="shared" si="389"/>
        <v>-168.74685541486477</v>
      </c>
      <c r="Z509">
        <f t="shared" si="406"/>
        <v>11.253144585135232</v>
      </c>
      <c r="AC509">
        <v>1</v>
      </c>
      <c r="AD509">
        <f t="shared" si="390"/>
        <v>472.2819062598</v>
      </c>
      <c r="AE509">
        <f t="shared" si="391"/>
        <v>-4.3769662280296412E-2</v>
      </c>
      <c r="AF509">
        <f t="shared" si="392"/>
        <v>5.1991787561175E-2</v>
      </c>
      <c r="AG509">
        <f t="shared" si="421"/>
        <v>5306.6434301626869</v>
      </c>
      <c r="AH509">
        <f t="shared" si="422"/>
        <v>-4486.6699477432367</v>
      </c>
      <c r="AJ509">
        <f t="shared" si="393"/>
        <v>18000</v>
      </c>
      <c r="AK509">
        <f t="shared" si="394"/>
        <v>287762.03275837505</v>
      </c>
      <c r="AL509">
        <v>1</v>
      </c>
      <c r="AM509">
        <f t="shared" si="395"/>
        <v>266.21463417018748</v>
      </c>
      <c r="AN509">
        <f t="shared" si="423"/>
        <v>1081.1786773710492</v>
      </c>
      <c r="AO509">
        <f t="shared" si="424"/>
        <v>-63.553310565988539</v>
      </c>
      <c r="AQ509">
        <f t="shared" si="396"/>
        <v>1.1490949555765637E-3</v>
      </c>
      <c r="AR509">
        <f t="shared" si="397"/>
        <v>-3.3898301189508624</v>
      </c>
      <c r="AT509">
        <f t="shared" si="418"/>
        <v>-15202.951085455072</v>
      </c>
      <c r="AU509">
        <f t="shared" si="419"/>
        <v>-17993.775339902484</v>
      </c>
      <c r="AV509">
        <f t="shared" si="407"/>
        <v>-2.2723224507521556</v>
      </c>
      <c r="AW509">
        <f t="shared" si="408"/>
        <v>7801.7430363059857</v>
      </c>
      <c r="AX509">
        <f t="shared" si="409"/>
        <v>-9764.5465637628349</v>
      </c>
      <c r="AY509">
        <f t="shared" si="417"/>
        <v>-0.89667354338177996</v>
      </c>
      <c r="BA509">
        <f t="shared" si="398"/>
        <v>1.8847346364649167</v>
      </c>
      <c r="BB509">
        <f t="shared" si="410"/>
        <v>5.5050042363884897</v>
      </c>
      <c r="BC509">
        <f t="shared" si="411"/>
        <v>-1.3756489073703757</v>
      </c>
      <c r="BD509">
        <f t="shared" si="399"/>
        <v>-258.81887657416934</v>
      </c>
      <c r="BF509">
        <f t="shared" si="400"/>
        <v>-67.749495820684501</v>
      </c>
      <c r="BG509">
        <f t="shared" si="401"/>
        <v>-210.71588480925058</v>
      </c>
      <c r="BH509">
        <f t="shared" si="412"/>
        <v>-30.715884809250582</v>
      </c>
      <c r="BI509">
        <f t="shared" si="413"/>
        <v>-30.715884809250582</v>
      </c>
      <c r="BJ509">
        <f t="shared" si="402"/>
        <v>0</v>
      </c>
      <c r="BK509">
        <f t="shared" si="414"/>
        <v>0</v>
      </c>
      <c r="BM509">
        <f t="shared" si="415"/>
        <v>-73.254500057072988</v>
      </c>
      <c r="BN509">
        <f t="shared" si="403"/>
        <v>-131.89700823508124</v>
      </c>
      <c r="BQ509" s="56">
        <f t="shared" si="416"/>
        <v>22.406965036673625</v>
      </c>
    </row>
    <row r="510" spans="1:69" x14ac:dyDescent="0.25">
      <c r="A510">
        <f t="shared" si="420"/>
        <v>1480000</v>
      </c>
      <c r="B510">
        <f t="shared" si="404"/>
        <v>1480</v>
      </c>
      <c r="C510">
        <f t="shared" si="373"/>
        <v>1.4984054092303183</v>
      </c>
      <c r="D510">
        <f t="shared" si="374"/>
        <v>0.84011642280722443</v>
      </c>
      <c r="F510">
        <f t="shared" si="375"/>
        <v>9.6256234096435641E-6</v>
      </c>
      <c r="G510">
        <f t="shared" si="376"/>
        <v>1.1176085197471416E-3</v>
      </c>
      <c r="H510">
        <f t="shared" si="377"/>
        <v>-3.1404750414802529</v>
      </c>
      <c r="J510">
        <f t="shared" si="378"/>
        <v>15</v>
      </c>
      <c r="M510">
        <f t="shared" si="379"/>
        <v>1.0649348765460404E-3</v>
      </c>
      <c r="N510">
        <f t="shared" si="380"/>
        <v>-1.5707963250000001</v>
      </c>
      <c r="O510">
        <f t="shared" si="381"/>
        <v>473.88391698613287</v>
      </c>
      <c r="P510">
        <f t="shared" si="382"/>
        <v>1.5686861037923228</v>
      </c>
      <c r="Q510">
        <f t="shared" si="383"/>
        <v>267.11892849087656</v>
      </c>
      <c r="R510">
        <f t="shared" si="384"/>
        <v>1.5670526672141825</v>
      </c>
      <c r="S510">
        <f t="shared" si="385"/>
        <v>6.2219576268277031E-2</v>
      </c>
      <c r="T510">
        <f t="shared" si="386"/>
        <v>-1.5085365355744176</v>
      </c>
      <c r="U510">
        <f t="shared" si="387"/>
        <v>0.76392953604159441</v>
      </c>
      <c r="V510">
        <f t="shared" si="388"/>
        <v>-0.70141549252588786</v>
      </c>
      <c r="X510">
        <f t="shared" si="405"/>
        <v>-57.163410154290617</v>
      </c>
      <c r="Y510">
        <f t="shared" si="389"/>
        <v>-168.75716720881337</v>
      </c>
      <c r="Z510">
        <f t="shared" si="406"/>
        <v>11.242832791186629</v>
      </c>
      <c r="AC510">
        <v>1</v>
      </c>
      <c r="AD510">
        <f t="shared" si="390"/>
        <v>473.88286187424001</v>
      </c>
      <c r="AE510">
        <f t="shared" si="391"/>
        <v>-4.4066908708422295E-2</v>
      </c>
      <c r="AF510">
        <f t="shared" si="392"/>
        <v>5.216803090884E-2</v>
      </c>
      <c r="AG510">
        <f t="shared" si="421"/>
        <v>5291.7379197707378</v>
      </c>
      <c r="AH510">
        <f t="shared" si="422"/>
        <v>-4489.1579716448423</v>
      </c>
      <c r="AJ510">
        <f t="shared" si="393"/>
        <v>18000</v>
      </c>
      <c r="AK510">
        <f t="shared" si="394"/>
        <v>288737.49727620004</v>
      </c>
      <c r="AL510">
        <v>1</v>
      </c>
      <c r="AM510">
        <f t="shared" si="395"/>
        <v>267.11705665890003</v>
      </c>
      <c r="AN510">
        <f t="shared" si="423"/>
        <v>1081.1770670805706</v>
      </c>
      <c r="AO510">
        <f t="shared" si="424"/>
        <v>-63.338609464105573</v>
      </c>
      <c r="AQ510">
        <f t="shared" si="396"/>
        <v>1.1413439164828438E-3</v>
      </c>
      <c r="AR510">
        <f t="shared" si="397"/>
        <v>-3.3783779927892175</v>
      </c>
      <c r="AT510">
        <f t="shared" si="418"/>
        <v>-15160.032804676865</v>
      </c>
      <c r="AU510">
        <f t="shared" si="419"/>
        <v>-17882.614604902723</v>
      </c>
      <c r="AV510">
        <f t="shared" si="407"/>
        <v>-2.2739842044983734</v>
      </c>
      <c r="AW510">
        <f t="shared" si="408"/>
        <v>7783.7064701309964</v>
      </c>
      <c r="AX510">
        <f t="shared" si="409"/>
        <v>-9754.6108816319629</v>
      </c>
      <c r="AY510">
        <f t="shared" si="417"/>
        <v>-0.89730571336804665</v>
      </c>
      <c r="BA510">
        <f t="shared" si="398"/>
        <v>1.8785859476977276</v>
      </c>
      <c r="BB510">
        <f t="shared" si="410"/>
        <v>5.4766213875831955</v>
      </c>
      <c r="BC510">
        <f t="shared" si="411"/>
        <v>-1.3766784911303267</v>
      </c>
      <c r="BD510">
        <f t="shared" si="399"/>
        <v>-258.87786737833716</v>
      </c>
      <c r="BF510">
        <f t="shared" si="400"/>
        <v>-67.820389458903449</v>
      </c>
      <c r="BG510">
        <f t="shared" si="401"/>
        <v>-210.67870774545003</v>
      </c>
      <c r="BH510">
        <f t="shared" si="412"/>
        <v>-30.678707745450026</v>
      </c>
      <c r="BI510">
        <f t="shared" si="413"/>
        <v>-30.678707745450026</v>
      </c>
      <c r="BJ510">
        <f t="shared" si="402"/>
        <v>0</v>
      </c>
      <c r="BK510">
        <f t="shared" si="414"/>
        <v>0</v>
      </c>
      <c r="BM510">
        <f t="shared" si="415"/>
        <v>-73.297010846486643</v>
      </c>
      <c r="BN510">
        <f t="shared" si="403"/>
        <v>-131.80084036711287</v>
      </c>
      <c r="BQ510" s="56">
        <f t="shared" si="416"/>
        <v>22.378582187868332</v>
      </c>
    </row>
    <row r="511" spans="1:69" x14ac:dyDescent="0.25">
      <c r="A511">
        <f t="shared" si="420"/>
        <v>1485000</v>
      </c>
      <c r="B511">
        <f t="shared" si="404"/>
        <v>1485</v>
      </c>
      <c r="C511">
        <f t="shared" si="373"/>
        <v>1.5012150488792719</v>
      </c>
      <c r="D511">
        <f t="shared" si="374"/>
        <v>0.84179236517498457</v>
      </c>
      <c r="F511">
        <f t="shared" si="375"/>
        <v>9.5609129375177769E-6</v>
      </c>
      <c r="G511">
        <f t="shared" si="376"/>
        <v>1.1138454587149922E-3</v>
      </c>
      <c r="H511">
        <f t="shared" si="377"/>
        <v>-3.140478804541285</v>
      </c>
      <c r="J511">
        <f t="shared" si="378"/>
        <v>15</v>
      </c>
      <c r="M511">
        <f t="shared" si="379"/>
        <v>1.0613492372310708E-3</v>
      </c>
      <c r="N511">
        <f t="shared" si="380"/>
        <v>-1.5707963250000001</v>
      </c>
      <c r="O511">
        <f t="shared" si="381"/>
        <v>475.48486904801547</v>
      </c>
      <c r="P511">
        <f t="shared" si="382"/>
        <v>1.5686932088992911</v>
      </c>
      <c r="Q511">
        <f t="shared" si="383"/>
        <v>268.02134467716837</v>
      </c>
      <c r="R511">
        <f t="shared" si="384"/>
        <v>1.5670652720114182</v>
      </c>
      <c r="S511">
        <f t="shared" si="385"/>
        <v>6.2010889677017955E-2</v>
      </c>
      <c r="T511">
        <f t="shared" si="386"/>
        <v>-1.5087456259227636</v>
      </c>
      <c r="U511">
        <f t="shared" si="387"/>
        <v>0.76285529769036986</v>
      </c>
      <c r="V511">
        <f t="shared" si="388"/>
        <v>-0.7030785685350005</v>
      </c>
      <c r="X511">
        <f t="shared" si="405"/>
        <v>-57.217838882548754</v>
      </c>
      <c r="Y511">
        <f t="shared" si="389"/>
        <v>-168.76749632846381</v>
      </c>
      <c r="Z511">
        <f t="shared" si="406"/>
        <v>11.232503671536193</v>
      </c>
      <c r="AC511">
        <v>1</v>
      </c>
      <c r="AD511">
        <f t="shared" si="390"/>
        <v>475.48381748868007</v>
      </c>
      <c r="AE511">
        <f t="shared" si="391"/>
        <v>-4.4365161046626446E-2</v>
      </c>
      <c r="AF511">
        <f t="shared" si="392"/>
        <v>5.2344274256504994E-2</v>
      </c>
      <c r="AG511">
        <f t="shared" si="421"/>
        <v>5276.865891098003</v>
      </c>
      <c r="AH511">
        <f t="shared" si="422"/>
        <v>-4491.5897377408974</v>
      </c>
      <c r="AJ511">
        <f t="shared" si="393"/>
        <v>18000</v>
      </c>
      <c r="AK511">
        <f t="shared" si="394"/>
        <v>289712.96179402503</v>
      </c>
      <c r="AL511">
        <v>1</v>
      </c>
      <c r="AM511">
        <f t="shared" si="395"/>
        <v>268.01947914761251</v>
      </c>
      <c r="AN511">
        <f t="shared" si="423"/>
        <v>1081.1754730279524</v>
      </c>
      <c r="AO511">
        <f t="shared" si="424"/>
        <v>-63.125354100303866</v>
      </c>
      <c r="AQ511">
        <f t="shared" si="396"/>
        <v>1.133671038820184E-3</v>
      </c>
      <c r="AR511">
        <f t="shared" si="397"/>
        <v>-3.3670029852959464</v>
      </c>
      <c r="AT511">
        <f t="shared" si="418"/>
        <v>-15117.213825661764</v>
      </c>
      <c r="AU511">
        <f t="shared" si="419"/>
        <v>-17772.31519353727</v>
      </c>
      <c r="AV511">
        <f t="shared" si="407"/>
        <v>-2.2756413129015258</v>
      </c>
      <c r="AW511">
        <f t="shared" si="408"/>
        <v>7765.6991229629466</v>
      </c>
      <c r="AX511">
        <f t="shared" si="409"/>
        <v>-9744.6905446546516</v>
      </c>
      <c r="AY511">
        <f t="shared" si="417"/>
        <v>-0.89793874652423999</v>
      </c>
      <c r="BA511">
        <f t="shared" si="398"/>
        <v>1.8724762593655253</v>
      </c>
      <c r="BB511">
        <f t="shared" si="410"/>
        <v>5.448326402015816</v>
      </c>
      <c r="BC511">
        <f t="shared" si="411"/>
        <v>-1.3777025663772857</v>
      </c>
      <c r="BD511">
        <f t="shared" si="399"/>
        <v>-258.93654256795878</v>
      </c>
      <c r="BF511">
        <f t="shared" si="400"/>
        <v>-67.891002960425553</v>
      </c>
      <c r="BG511">
        <f t="shared" si="401"/>
        <v>-210.64157411809754</v>
      </c>
      <c r="BH511">
        <f t="shared" si="412"/>
        <v>-30.641574118097537</v>
      </c>
      <c r="BI511">
        <f t="shared" si="413"/>
        <v>-30.641574118097537</v>
      </c>
      <c r="BJ511">
        <f t="shared" si="402"/>
        <v>0</v>
      </c>
      <c r="BK511">
        <f t="shared" si="414"/>
        <v>0</v>
      </c>
      <c r="BM511">
        <f t="shared" si="415"/>
        <v>-73.339329362441376</v>
      </c>
      <c r="BN511">
        <f t="shared" si="403"/>
        <v>-131.70503155013878</v>
      </c>
      <c r="BQ511" s="56">
        <f t="shared" si="416"/>
        <v>22.350287202300954</v>
      </c>
    </row>
    <row r="512" spans="1:69" x14ac:dyDescent="0.25">
      <c r="A512">
        <f t="shared" si="420"/>
        <v>1490000</v>
      </c>
      <c r="B512">
        <f t="shared" si="404"/>
        <v>1490</v>
      </c>
      <c r="C512">
        <f t="shared" si="373"/>
        <v>1.5040288893545639</v>
      </c>
      <c r="D512">
        <f t="shared" si="374"/>
        <v>0.84346204128187996</v>
      </c>
      <c r="F512">
        <f t="shared" si="375"/>
        <v>9.4968528272127753E-6</v>
      </c>
      <c r="G512">
        <f t="shared" si="376"/>
        <v>1.1101076538209958E-3</v>
      </c>
      <c r="H512">
        <f t="shared" si="377"/>
        <v>-3.1404825423461791</v>
      </c>
      <c r="J512">
        <f t="shared" si="378"/>
        <v>15</v>
      </c>
      <c r="M512">
        <f t="shared" si="379"/>
        <v>1.05778766260949E-3</v>
      </c>
      <c r="N512">
        <f t="shared" si="380"/>
        <v>-1.5707963250000001</v>
      </c>
      <c r="O512">
        <f t="shared" si="381"/>
        <v>477.08582113374058</v>
      </c>
      <c r="P512">
        <f t="shared" si="382"/>
        <v>1.568700266321188</v>
      </c>
      <c r="Q512">
        <f t="shared" si="383"/>
        <v>268.92376090575794</v>
      </c>
      <c r="R512">
        <f t="shared" si="384"/>
        <v>1.5670777922138732</v>
      </c>
      <c r="S512">
        <f t="shared" si="385"/>
        <v>6.1803595615213321E-2</v>
      </c>
      <c r="T512">
        <f t="shared" si="386"/>
        <v>-1.5089533183583284</v>
      </c>
      <c r="U512">
        <f t="shared" si="387"/>
        <v>0.76178197820421278</v>
      </c>
      <c r="V512">
        <f t="shared" si="388"/>
        <v>-0.70473696930244767</v>
      </c>
      <c r="X512">
        <f t="shared" si="405"/>
        <v>-57.272084704945755</v>
      </c>
      <c r="Y512">
        <f t="shared" si="389"/>
        <v>-168.77784264430414</v>
      </c>
      <c r="Z512">
        <f t="shared" si="406"/>
        <v>11.222157355695856</v>
      </c>
      <c r="AC512">
        <v>1</v>
      </c>
      <c r="AD512">
        <f t="shared" si="390"/>
        <v>477.08477310312009</v>
      </c>
      <c r="AE512">
        <f t="shared" si="391"/>
        <v>-4.4664419294908851E-2</v>
      </c>
      <c r="AF512">
        <f t="shared" si="392"/>
        <v>5.2520517604169994E-2</v>
      </c>
      <c r="AG512">
        <f t="shared" si="421"/>
        <v>5262.0274843565376</v>
      </c>
      <c r="AH512">
        <f t="shared" si="422"/>
        <v>-4493.9656475109632</v>
      </c>
      <c r="AJ512">
        <f t="shared" si="393"/>
        <v>18000</v>
      </c>
      <c r="AK512">
        <f t="shared" si="394"/>
        <v>290688.42631185002</v>
      </c>
      <c r="AL512">
        <v>1</v>
      </c>
      <c r="AM512">
        <f t="shared" si="395"/>
        <v>268.921901636325</v>
      </c>
      <c r="AN512">
        <f t="shared" si="423"/>
        <v>1081.173894995607</v>
      </c>
      <c r="AO512">
        <f t="shared" si="424"/>
        <v>-62.913529920982299</v>
      </c>
      <c r="AQ512">
        <f t="shared" si="396"/>
        <v>1.1260752752043517E-3</v>
      </c>
      <c r="AR512">
        <f t="shared" si="397"/>
        <v>-3.355704320108968</v>
      </c>
      <c r="AT512">
        <f t="shared" si="418"/>
        <v>-15074.494498726255</v>
      </c>
      <c r="AU512">
        <f t="shared" si="419"/>
        <v>-17662.868905390638</v>
      </c>
      <c r="AV512">
        <f t="shared" si="407"/>
        <v>-2.2772937861138498</v>
      </c>
      <c r="AW512">
        <f t="shared" si="408"/>
        <v>7747.7213727700946</v>
      </c>
      <c r="AX512">
        <f t="shared" si="409"/>
        <v>-9734.7851821057156</v>
      </c>
      <c r="AY512">
        <f t="shared" si="417"/>
        <v>-0.89857259935528411</v>
      </c>
      <c r="BA512">
        <f t="shared" si="398"/>
        <v>1.8664052088565215</v>
      </c>
      <c r="BB512">
        <f t="shared" si="410"/>
        <v>5.4201187567607265</v>
      </c>
      <c r="BC512">
        <f t="shared" si="411"/>
        <v>-1.3787211867585656</v>
      </c>
      <c r="BD512">
        <f t="shared" si="399"/>
        <v>-258.99490521679883</v>
      </c>
      <c r="BF512">
        <f t="shared" si="400"/>
        <v>-67.961338341195102</v>
      </c>
      <c r="BG512">
        <f t="shared" si="401"/>
        <v>-210.60448553319463</v>
      </c>
      <c r="BH512">
        <f t="shared" si="412"/>
        <v>-30.604485533194634</v>
      </c>
      <c r="BI512">
        <f t="shared" si="413"/>
        <v>-30.604485533194634</v>
      </c>
      <c r="BJ512">
        <f t="shared" si="402"/>
        <v>0</v>
      </c>
      <c r="BK512">
        <f t="shared" si="414"/>
        <v>0</v>
      </c>
      <c r="BM512">
        <f t="shared" si="415"/>
        <v>-73.381457097955831</v>
      </c>
      <c r="BN512">
        <f t="shared" si="403"/>
        <v>-131.60958031639584</v>
      </c>
      <c r="BQ512" s="56">
        <f t="shared" si="416"/>
        <v>22.322079557045864</v>
      </c>
    </row>
    <row r="513" spans="1:69" x14ac:dyDescent="0.25">
      <c r="A513">
        <f t="shared" si="420"/>
        <v>1495000</v>
      </c>
      <c r="B513">
        <f t="shared" si="404"/>
        <v>1495</v>
      </c>
      <c r="C513">
        <f t="shared" si="373"/>
        <v>1.5068469071227049</v>
      </c>
      <c r="D513">
        <f t="shared" si="374"/>
        <v>0.84512547694869389</v>
      </c>
      <c r="F513">
        <f t="shared" si="375"/>
        <v>9.4334343926726835E-6</v>
      </c>
      <c r="G513">
        <f t="shared" si="376"/>
        <v>1.1063948516498324E-3</v>
      </c>
      <c r="H513">
        <f t="shared" si="377"/>
        <v>-3.1404862551483506</v>
      </c>
      <c r="J513">
        <f t="shared" si="378"/>
        <v>15</v>
      </c>
      <c r="M513">
        <f t="shared" si="379"/>
        <v>1.0542499112295252E-3</v>
      </c>
      <c r="N513">
        <f t="shared" si="380"/>
        <v>-1.5707963250000001</v>
      </c>
      <c r="O513">
        <f t="shared" si="381"/>
        <v>478.68677324306913</v>
      </c>
      <c r="P513">
        <f t="shared" si="382"/>
        <v>1.568707276536456</v>
      </c>
      <c r="Q513">
        <f t="shared" si="383"/>
        <v>269.82617717622077</v>
      </c>
      <c r="R513">
        <f t="shared" si="384"/>
        <v>1.5670902286703086</v>
      </c>
      <c r="S513">
        <f t="shared" si="385"/>
        <v>6.1597680217660648E-2</v>
      </c>
      <c r="T513">
        <f t="shared" si="386"/>
        <v>-1.5091596268356773</v>
      </c>
      <c r="U513">
        <f t="shared" si="387"/>
        <v>0.76070959138442984</v>
      </c>
      <c r="V513">
        <f t="shared" si="388"/>
        <v>-0.7063907054313403</v>
      </c>
      <c r="X513">
        <f t="shared" si="405"/>
        <v>-57.326148930749234</v>
      </c>
      <c r="Y513">
        <f t="shared" si="389"/>
        <v>-168.78820602244016</v>
      </c>
      <c r="Z513">
        <f t="shared" si="406"/>
        <v>11.211793977559836</v>
      </c>
      <c r="AC513">
        <v>1</v>
      </c>
      <c r="AD513">
        <f t="shared" si="390"/>
        <v>478.68572871755998</v>
      </c>
      <c r="AE513">
        <f t="shared" si="391"/>
        <v>-4.4964683453269517E-2</v>
      </c>
      <c r="AF513">
        <f t="shared" si="392"/>
        <v>5.2696760951834995E-2</v>
      </c>
      <c r="AG513">
        <f t="shared" si="421"/>
        <v>5247.2228362869773</v>
      </c>
      <c r="AH513">
        <f t="shared" si="422"/>
        <v>-4496.2861011319956</v>
      </c>
      <c r="AJ513">
        <f t="shared" si="393"/>
        <v>18000</v>
      </c>
      <c r="AK513">
        <f t="shared" si="394"/>
        <v>291663.89082967502</v>
      </c>
      <c r="AL513">
        <v>1</v>
      </c>
      <c r="AM513">
        <f t="shared" si="395"/>
        <v>269.82432412503749</v>
      </c>
      <c r="AN513">
        <f t="shared" si="423"/>
        <v>1081.1723327695809</v>
      </c>
      <c r="AO513">
        <f t="shared" si="424"/>
        <v>-62.703122567223311</v>
      </c>
      <c r="AQ513">
        <f t="shared" si="396"/>
        <v>1.1185555957365582E-3</v>
      </c>
      <c r="AR513">
        <f t="shared" si="397"/>
        <v>-3.3444812312523093</v>
      </c>
      <c r="AT513">
        <f t="shared" si="418"/>
        <v>-15031.875165110978</v>
      </c>
      <c r="AU513">
        <f t="shared" si="419"/>
        <v>-17554.267638138761</v>
      </c>
      <c r="AV513">
        <f t="shared" si="407"/>
        <v>-2.2789416343366122</v>
      </c>
      <c r="AW513">
        <f t="shared" si="408"/>
        <v>7729.773589733355</v>
      </c>
      <c r="AX513">
        <f t="shared" si="409"/>
        <v>-9724.8944335490523</v>
      </c>
      <c r="AY513">
        <f t="shared" si="417"/>
        <v>-0.89920722910487727</v>
      </c>
      <c r="BA513">
        <f t="shared" si="398"/>
        <v>1.8603724379333526</v>
      </c>
      <c r="BB513">
        <f t="shared" si="410"/>
        <v>5.3919979332578141</v>
      </c>
      <c r="BC513">
        <f t="shared" si="411"/>
        <v>-1.3797344052317349</v>
      </c>
      <c r="BD513">
        <f t="shared" si="399"/>
        <v>-259.05295835910243</v>
      </c>
      <c r="BF513">
        <f t="shared" si="400"/>
        <v>-68.031397597373214</v>
      </c>
      <c r="BG513">
        <f t="shared" si="401"/>
        <v>-210.56744356008423</v>
      </c>
      <c r="BH513">
        <f t="shared" si="412"/>
        <v>-30.567443560084229</v>
      </c>
      <c r="BI513">
        <f t="shared" si="413"/>
        <v>-30.567443560084229</v>
      </c>
      <c r="BJ513">
        <f t="shared" si="402"/>
        <v>0</v>
      </c>
      <c r="BK513">
        <f t="shared" si="414"/>
        <v>0</v>
      </c>
      <c r="BM513">
        <f t="shared" si="415"/>
        <v>-73.423395530631026</v>
      </c>
      <c r="BN513">
        <f t="shared" si="403"/>
        <v>-131.5144852009818</v>
      </c>
      <c r="BQ513" s="56">
        <f t="shared" si="416"/>
        <v>22.293958733542951</v>
      </c>
    </row>
    <row r="514" spans="1:69" x14ac:dyDescent="0.25">
      <c r="A514">
        <f t="shared" si="420"/>
        <v>1500000</v>
      </c>
      <c r="B514">
        <f t="shared" si="404"/>
        <v>1500</v>
      </c>
      <c r="C514">
        <f t="shared" si="373"/>
        <v>1.5096690787911138</v>
      </c>
      <c r="D514">
        <f t="shared" si="374"/>
        <v>0.84678269794170069</v>
      </c>
      <c r="F514">
        <f t="shared" si="375"/>
        <v>9.3706490923700953E-6</v>
      </c>
      <c r="G514">
        <f t="shared" si="376"/>
        <v>1.1027068021652073E-3</v>
      </c>
      <c r="H514">
        <f t="shared" si="377"/>
        <v>-3.140489943197835</v>
      </c>
      <c r="J514">
        <f t="shared" si="378"/>
        <v>15</v>
      </c>
      <c r="M514">
        <f t="shared" si="379"/>
        <v>1.0507357448587601E-3</v>
      </c>
      <c r="N514">
        <f t="shared" si="380"/>
        <v>-1.5707963250000001</v>
      </c>
      <c r="O514">
        <f t="shared" si="381"/>
        <v>480.28772537576498</v>
      </c>
      <c r="P514">
        <f t="shared" si="382"/>
        <v>1.568714240017159</v>
      </c>
      <c r="Q514">
        <f t="shared" si="383"/>
        <v>270.72859348813824</v>
      </c>
      <c r="R514">
        <f t="shared" si="384"/>
        <v>1.5671025822181694</v>
      </c>
      <c r="S514">
        <f t="shared" si="385"/>
        <v>6.1393129802268034E-2</v>
      </c>
      <c r="T514">
        <f t="shared" si="386"/>
        <v>-1.5093645651244925</v>
      </c>
      <c r="U514">
        <f t="shared" si="387"/>
        <v>0.75963815085746256</v>
      </c>
      <c r="V514">
        <f t="shared" si="388"/>
        <v>-0.70803978756728347</v>
      </c>
      <c r="X514">
        <f t="shared" si="405"/>
        <v>-57.380032855359033</v>
      </c>
      <c r="Y514">
        <f t="shared" si="389"/>
        <v>-168.79858632476262</v>
      </c>
      <c r="Z514">
        <f t="shared" si="406"/>
        <v>11.201413675237376</v>
      </c>
      <c r="AC514">
        <v>1</v>
      </c>
      <c r="AD514">
        <f t="shared" si="390"/>
        <v>480.28668433199999</v>
      </c>
      <c r="AE514">
        <f t="shared" si="391"/>
        <v>-4.5265953521708445E-2</v>
      </c>
      <c r="AF514">
        <f t="shared" si="392"/>
        <v>5.2873004299499995E-2</v>
      </c>
      <c r="AG514">
        <f t="shared" si="421"/>
        <v>5232.4520801942317</v>
      </c>
      <c r="AH514">
        <f t="shared" si="422"/>
        <v>-4498.5514974583748</v>
      </c>
      <c r="AJ514">
        <f t="shared" si="393"/>
        <v>18000</v>
      </c>
      <c r="AK514">
        <f t="shared" si="394"/>
        <v>292639.35534750001</v>
      </c>
      <c r="AL514">
        <v>1</v>
      </c>
      <c r="AM514">
        <f t="shared" si="395"/>
        <v>270.72674661374998</v>
      </c>
      <c r="AN514">
        <f t="shared" si="423"/>
        <v>1081.1707861394789</v>
      </c>
      <c r="AO514">
        <f t="shared" si="424"/>
        <v>-62.494117871548447</v>
      </c>
      <c r="AQ514">
        <f t="shared" si="396"/>
        <v>1.1111109876543346E-3</v>
      </c>
      <c r="AR514">
        <f t="shared" si="397"/>
        <v>-3.333332962963004</v>
      </c>
      <c r="AT514">
        <f t="shared" si="418"/>
        <v>-14989.356157065904</v>
      </c>
      <c r="AU514">
        <f t="shared" si="419"/>
        <v>-17446.503386033128</v>
      </c>
      <c r="AV514">
        <f t="shared" si="407"/>
        <v>-2.2805848678189302</v>
      </c>
      <c r="AW514">
        <f t="shared" si="408"/>
        <v>7711.8561363578328</v>
      </c>
      <c r="AX514">
        <f t="shared" si="409"/>
        <v>-9715.0179486114284</v>
      </c>
      <c r="AY514">
        <f t="shared" si="417"/>
        <v>-0.89984259374335507</v>
      </c>
      <c r="BA514">
        <f t="shared" si="398"/>
        <v>1.8543775926691526</v>
      </c>
      <c r="BB514">
        <f t="shared" si="410"/>
        <v>5.3639634172681605</v>
      </c>
      <c r="BC514">
        <f t="shared" si="411"/>
        <v>-1.3807422740755753</v>
      </c>
      <c r="BD514">
        <f t="shared" si="399"/>
        <v>-259.11070499022321</v>
      </c>
      <c r="BF514">
        <f t="shared" si="400"/>
        <v>-68.101182705579291</v>
      </c>
      <c r="BG514">
        <f t="shared" si="401"/>
        <v>-210.53044973214705</v>
      </c>
      <c r="BH514">
        <f t="shared" si="412"/>
        <v>-30.530449732147048</v>
      </c>
      <c r="BI514">
        <f t="shared" si="413"/>
        <v>-30.530449732147048</v>
      </c>
      <c r="BJ514">
        <f t="shared" si="402"/>
        <v>0</v>
      </c>
      <c r="BK514">
        <f t="shared" si="414"/>
        <v>0</v>
      </c>
      <c r="BM514">
        <f t="shared" si="415"/>
        <v>-73.465146122847443</v>
      </c>
      <c r="BN514">
        <f t="shared" si="403"/>
        <v>-131.41974474192386</v>
      </c>
      <c r="BQ514" s="56">
        <f t="shared" si="416"/>
        <v>22.265924217553298</v>
      </c>
    </row>
    <row r="515" spans="1:69" x14ac:dyDescent="0.25">
      <c r="A515">
        <f t="shared" si="420"/>
        <v>1505000</v>
      </c>
      <c r="B515">
        <f t="shared" si="404"/>
        <v>1505</v>
      </c>
      <c r="C515">
        <f t="shared" si="373"/>
        <v>1.5124953811074493</v>
      </c>
      <c r="D515">
        <f t="shared" si="374"/>
        <v>0.84843372997155142</v>
      </c>
      <c r="F515">
        <f t="shared" si="375"/>
        <v>9.3084885264298565E-6</v>
      </c>
      <c r="G515">
        <f t="shared" si="376"/>
        <v>1.0990432586537161E-3</v>
      </c>
      <c r="H515">
        <f t="shared" si="377"/>
        <v>-3.1404936067413467</v>
      </c>
      <c r="J515">
        <f t="shared" si="378"/>
        <v>15</v>
      </c>
      <c r="M515">
        <f t="shared" si="379"/>
        <v>1.0472449284306578E-3</v>
      </c>
      <c r="N515">
        <f t="shared" si="380"/>
        <v>-1.5707963250000001</v>
      </c>
      <c r="O515">
        <f t="shared" si="381"/>
        <v>481.88867753159531</v>
      </c>
      <c r="P515">
        <f t="shared" si="382"/>
        <v>1.5687211572290869</v>
      </c>
      <c r="Q515">
        <f t="shared" si="383"/>
        <v>271.63100984109707</v>
      </c>
      <c r="R515">
        <f t="shared" si="384"/>
        <v>1.567114853683772</v>
      </c>
      <c r="S515">
        <f t="shared" si="385"/>
        <v>6.1189930867047111E-2</v>
      </c>
      <c r="T515">
        <f t="shared" si="386"/>
        <v>-1.5095681468126199</v>
      </c>
      <c r="U515">
        <f t="shared" si="387"/>
        <v>0.75856767007606851</v>
      </c>
      <c r="V515">
        <f t="shared" si="388"/>
        <v>-0.70968422639729922</v>
      </c>
      <c r="X515">
        <f t="shared" si="405"/>
        <v>-57.433737760492576</v>
      </c>
      <c r="Y515">
        <f t="shared" si="389"/>
        <v>-168.80898340911065</v>
      </c>
      <c r="Z515">
        <f t="shared" si="406"/>
        <v>11.191016590889348</v>
      </c>
      <c r="AC515">
        <v>1</v>
      </c>
      <c r="AD515">
        <f t="shared" si="390"/>
        <v>481.88763994644006</v>
      </c>
      <c r="AE515">
        <f t="shared" si="391"/>
        <v>-4.5568229500225634E-2</v>
      </c>
      <c r="AF515">
        <f t="shared" si="392"/>
        <v>5.3049247647164996E-2</v>
      </c>
      <c r="AG515">
        <f t="shared" si="421"/>
        <v>5217.7153459830397</v>
      </c>
      <c r="AH515">
        <f t="shared" si="422"/>
        <v>-4500.7622340024654</v>
      </c>
      <c r="AJ515">
        <f t="shared" si="393"/>
        <v>18000</v>
      </c>
      <c r="AK515">
        <f t="shared" si="394"/>
        <v>293614.819865325</v>
      </c>
      <c r="AL515">
        <v>1</v>
      </c>
      <c r="AM515">
        <f t="shared" si="395"/>
        <v>271.62916910246253</v>
      </c>
      <c r="AN515">
        <f t="shared" si="423"/>
        <v>1081.1692548983956</v>
      </c>
      <c r="AO515">
        <f t="shared" si="424"/>
        <v>-62.286501854738475</v>
      </c>
      <c r="AQ515">
        <f t="shared" si="396"/>
        <v>1.1037404549905129E-3</v>
      </c>
      <c r="AR515">
        <f t="shared" si="397"/>
        <v>-3.3222587695214436</v>
      </c>
      <c r="AT515">
        <f t="shared" si="418"/>
        <v>-14946.937797935629</v>
      </c>
      <c r="AU515">
        <f t="shared" si="419"/>
        <v>-17339.568238414729</v>
      </c>
      <c r="AV515">
        <f t="shared" si="407"/>
        <v>-2.2822234968566071</v>
      </c>
      <c r="AW515">
        <f t="shared" si="408"/>
        <v>7693.9693675827093</v>
      </c>
      <c r="AX515">
        <f t="shared" si="409"/>
        <v>-9705.1553867609637</v>
      </c>
      <c r="AY515">
        <f t="shared" si="417"/>
        <v>-0.90047865195577426</v>
      </c>
      <c r="BA515">
        <f t="shared" si="398"/>
        <v>1.8484203233847099</v>
      </c>
      <c r="BB515">
        <f t="shared" si="410"/>
        <v>5.3360146988302324</v>
      </c>
      <c r="BC515">
        <f t="shared" si="411"/>
        <v>-1.3817448449008327</v>
      </c>
      <c r="BD515">
        <f t="shared" si="399"/>
        <v>-259.16814806723903</v>
      </c>
      <c r="BF515">
        <f t="shared" si="400"/>
        <v>-68.170695623128864</v>
      </c>
      <c r="BG515">
        <f t="shared" si="401"/>
        <v>-210.49350554748497</v>
      </c>
      <c r="BH515">
        <f t="shared" si="412"/>
        <v>-30.493505547484972</v>
      </c>
      <c r="BI515">
        <f t="shared" si="413"/>
        <v>-30.493505547484972</v>
      </c>
      <c r="BJ515">
        <f t="shared" si="402"/>
        <v>0</v>
      </c>
      <c r="BK515">
        <f t="shared" si="414"/>
        <v>0</v>
      </c>
      <c r="BM515">
        <f t="shared" si="415"/>
        <v>-73.50671032195909</v>
      </c>
      <c r="BN515">
        <f t="shared" si="403"/>
        <v>-131.32535748024594</v>
      </c>
      <c r="BQ515" s="56">
        <f t="shared" si="416"/>
        <v>22.237975499115372</v>
      </c>
    </row>
    <row r="516" spans="1:69" x14ac:dyDescent="0.25">
      <c r="A516">
        <f t="shared" si="420"/>
        <v>1510000</v>
      </c>
      <c r="B516">
        <f t="shared" si="404"/>
        <v>1510</v>
      </c>
      <c r="C516">
        <f t="shared" si="373"/>
        <v>1.5153257909589397</v>
      </c>
      <c r="D516">
        <f t="shared" si="374"/>
        <v>0.85007859869218683</v>
      </c>
      <c r="F516">
        <f t="shared" si="375"/>
        <v>9.2469444338193876E-6</v>
      </c>
      <c r="G516">
        <f t="shared" si="376"/>
        <v>1.0954039776698294E-3</v>
      </c>
      <c r="H516">
        <f t="shared" si="377"/>
        <v>-3.1404972460223304</v>
      </c>
      <c r="J516">
        <f t="shared" si="378"/>
        <v>15</v>
      </c>
      <c r="M516">
        <f t="shared" si="379"/>
        <v>1.0437772299921456E-3</v>
      </c>
      <c r="N516">
        <f t="shared" si="380"/>
        <v>-1.5707963250000001</v>
      </c>
      <c r="O516">
        <f t="shared" si="381"/>
        <v>483.48962971033023</v>
      </c>
      <c r="P516">
        <f t="shared" si="382"/>
        <v>1.5687280286318612</v>
      </c>
      <c r="Q516">
        <f t="shared" si="383"/>
        <v>272.53342623468961</v>
      </c>
      <c r="R516">
        <f t="shared" si="384"/>
        <v>1.5671270438824882</v>
      </c>
      <c r="S516">
        <f t="shared" si="385"/>
        <v>6.0988070087164871E-2</v>
      </c>
      <c r="T516">
        <f t="shared" si="386"/>
        <v>-1.5097703853090583</v>
      </c>
      <c r="U516">
        <f t="shared" si="387"/>
        <v>0.75749816232050338</v>
      </c>
      <c r="V516">
        <f t="shared" si="388"/>
        <v>-0.71132403264876332</v>
      </c>
      <c r="X516">
        <f t="shared" si="405"/>
        <v>-57.487264914367266</v>
      </c>
      <c r="Y516">
        <f t="shared" si="389"/>
        <v>-168.81939712943074</v>
      </c>
      <c r="Z516">
        <f t="shared" si="406"/>
        <v>11.18060287056926</v>
      </c>
      <c r="AC516">
        <v>1</v>
      </c>
      <c r="AD516">
        <f t="shared" si="390"/>
        <v>483.48859556088007</v>
      </c>
      <c r="AE516">
        <f t="shared" si="391"/>
        <v>-4.5871511388821076E-2</v>
      </c>
      <c r="AF516">
        <f t="shared" si="392"/>
        <v>5.3225490994829996E-2</v>
      </c>
      <c r="AG516">
        <f t="shared" si="421"/>
        <v>5203.0127601934191</v>
      </c>
      <c r="AH516">
        <f t="shared" si="422"/>
        <v>-4502.9187069157133</v>
      </c>
      <c r="AJ516">
        <f t="shared" si="393"/>
        <v>18000</v>
      </c>
      <c r="AK516">
        <f t="shared" si="394"/>
        <v>294590.28438314999</v>
      </c>
      <c r="AL516">
        <v>1</v>
      </c>
      <c r="AM516">
        <f t="shared" si="395"/>
        <v>272.53159159117502</v>
      </c>
      <c r="AN516">
        <f t="shared" si="423"/>
        <v>1081.1677388428461</v>
      </c>
      <c r="AO516">
        <f t="shared" si="424"/>
        <v>-62.080260722716929</v>
      </c>
      <c r="AQ516">
        <f t="shared" si="396"/>
        <v>1.096443018240097E-3</v>
      </c>
      <c r="AR516">
        <f t="shared" si="397"/>
        <v>-3.3112579150850934</v>
      </c>
      <c r="AT516">
        <f t="shared" si="418"/>
        <v>-14904.620402244662</v>
      </c>
      <c r="AU516">
        <f t="shared" si="419"/>
        <v>-17233.454378257098</v>
      </c>
      <c r="AV516">
        <f t="shared" si="407"/>
        <v>-2.2838575317909831</v>
      </c>
      <c r="AW516">
        <f t="shared" si="408"/>
        <v>7676.1136308894884</v>
      </c>
      <c r="AX516">
        <f t="shared" si="409"/>
        <v>-9695.3064170901944</v>
      </c>
      <c r="AY516">
        <f t="shared" si="417"/>
        <v>-0.90111536313021157</v>
      </c>
      <c r="BA516">
        <f t="shared" si="398"/>
        <v>1.8425002845866787</v>
      </c>
      <c r="BB516">
        <f t="shared" si="410"/>
        <v>5.3081512722165138</v>
      </c>
      <c r="BC516">
        <f t="shared" si="411"/>
        <v>-1.3827421686607715</v>
      </c>
      <c r="BD516">
        <f t="shared" si="399"/>
        <v>-259.22529050955694</v>
      </c>
      <c r="BF516">
        <f t="shared" si="400"/>
        <v>-68.23993828826805</v>
      </c>
      <c r="BG516">
        <f t="shared" si="401"/>
        <v>-210.45661246959074</v>
      </c>
      <c r="BH516">
        <f t="shared" si="412"/>
        <v>-30.456612469590738</v>
      </c>
      <c r="BI516">
        <f t="shared" si="413"/>
        <v>-30.456612469590738</v>
      </c>
      <c r="BJ516">
        <f t="shared" si="402"/>
        <v>0</v>
      </c>
      <c r="BK516">
        <f t="shared" si="414"/>
        <v>0</v>
      </c>
      <c r="BM516">
        <f t="shared" si="415"/>
        <v>-73.54808956048457</v>
      </c>
      <c r="BN516">
        <f t="shared" si="403"/>
        <v>-131.2313219600338</v>
      </c>
      <c r="BQ516" s="56">
        <f t="shared" si="416"/>
        <v>22.210112072501648</v>
      </c>
    </row>
    <row r="517" spans="1:69" x14ac:dyDescent="0.25">
      <c r="A517">
        <f t="shared" si="420"/>
        <v>1515000</v>
      </c>
      <c r="B517">
        <f t="shared" si="404"/>
        <v>1515</v>
      </c>
      <c r="C517">
        <f t="shared" si="373"/>
        <v>1.5181602853717111</v>
      </c>
      <c r="D517">
        <f t="shared" si="374"/>
        <v>0.85171732969977831</v>
      </c>
      <c r="F517">
        <f t="shared" si="375"/>
        <v>9.1860086896038137E-6</v>
      </c>
      <c r="G517">
        <f t="shared" si="376"/>
        <v>1.0917887189819625E-3</v>
      </c>
      <c r="H517">
        <f t="shared" si="377"/>
        <v>-3.1405008612810184</v>
      </c>
      <c r="J517">
        <f t="shared" si="378"/>
        <v>15</v>
      </c>
      <c r="M517">
        <f t="shared" si="379"/>
        <v>1.0403324206522376E-3</v>
      </c>
      <c r="N517">
        <f t="shared" si="380"/>
        <v>-1.5707963250000001</v>
      </c>
      <c r="O517">
        <f t="shared" si="381"/>
        <v>485.09058191174296</v>
      </c>
      <c r="P517">
        <f t="shared" si="382"/>
        <v>1.5687348546790347</v>
      </c>
      <c r="Q517">
        <f t="shared" si="383"/>
        <v>273.4358426685136</v>
      </c>
      <c r="R517">
        <f t="shared" si="384"/>
        <v>1.5671391536189265</v>
      </c>
      <c r="S517">
        <f t="shared" si="385"/>
        <v>6.0787534312053242E-2</v>
      </c>
      <c r="T517">
        <f t="shared" si="386"/>
        <v>-1.5099712938468874</v>
      </c>
      <c r="U517">
        <f t="shared" si="387"/>
        <v>0.75642964069970597</v>
      </c>
      <c r="V517">
        <f t="shared" si="388"/>
        <v>-0.71295921708835142</v>
      </c>
      <c r="X517">
        <f t="shared" si="405"/>
        <v>-57.540615571879954</v>
      </c>
      <c r="Y517">
        <f t="shared" si="389"/>
        <v>-168.82982733593201</v>
      </c>
      <c r="Z517">
        <f t="shared" si="406"/>
        <v>11.170172664067991</v>
      </c>
      <c r="AC517">
        <v>1</v>
      </c>
      <c r="AD517">
        <f t="shared" si="390"/>
        <v>485.08955117532008</v>
      </c>
      <c r="AE517">
        <f t="shared" si="391"/>
        <v>-4.6175799187494787E-2</v>
      </c>
      <c r="AF517">
        <f t="shared" si="392"/>
        <v>5.3401734342494997E-2</v>
      </c>
      <c r="AG517">
        <f t="shared" si="421"/>
        <v>5188.3444460359906</v>
      </c>
      <c r="AH517">
        <f t="shared" si="422"/>
        <v>-4505.0213109702499</v>
      </c>
      <c r="AJ517">
        <f t="shared" si="393"/>
        <v>18000</v>
      </c>
      <c r="AK517">
        <f t="shared" si="394"/>
        <v>295565.74890097504</v>
      </c>
      <c r="AL517">
        <v>1</v>
      </c>
      <c r="AM517">
        <f t="shared" si="395"/>
        <v>273.4340140798875</v>
      </c>
      <c r="AN517">
        <f t="shared" si="423"/>
        <v>1081.1662377726968</v>
      </c>
      <c r="AO517">
        <f t="shared" si="424"/>
        <v>-61.875380863495053</v>
      </c>
      <c r="AQ517">
        <f t="shared" si="396"/>
        <v>1.0892177140348208E-3</v>
      </c>
      <c r="AR517">
        <f t="shared" si="397"/>
        <v>-3.300329673525507</v>
      </c>
      <c r="AT517">
        <f t="shared" si="418"/>
        <v>-14862.404275782759</v>
      </c>
      <c r="AU517">
        <f t="shared" si="419"/>
        <v>-17128.154080737851</v>
      </c>
      <c r="AV517">
        <f t="shared" si="407"/>
        <v>-2.2854869830077922</v>
      </c>
      <c r="AW517">
        <f t="shared" si="408"/>
        <v>7658.2892664086694</v>
      </c>
      <c r="AX517">
        <f t="shared" si="409"/>
        <v>-9685.4707181036356</v>
      </c>
      <c r="AY517">
        <f t="shared" si="417"/>
        <v>-0.90175268734627234</v>
      </c>
      <c r="BA517">
        <f t="shared" si="398"/>
        <v>1.8366171349068343</v>
      </c>
      <c r="BB517">
        <f t="shared" si="410"/>
        <v>5.280372635890636</v>
      </c>
      <c r="BC517">
        <f t="shared" si="411"/>
        <v>-1.3837342956615197</v>
      </c>
      <c r="BD517">
        <f t="shared" si="399"/>
        <v>-259.28213519950577</v>
      </c>
      <c r="BF517">
        <f t="shared" si="400"/>
        <v>-68.308912620404541</v>
      </c>
      <c r="BG517">
        <f t="shared" si="401"/>
        <v>-210.41977192800493</v>
      </c>
      <c r="BH517">
        <f t="shared" si="412"/>
        <v>-30.419771928004934</v>
      </c>
      <c r="BI517">
        <f t="shared" si="413"/>
        <v>-30.419771928004934</v>
      </c>
      <c r="BJ517">
        <f t="shared" si="402"/>
        <v>0</v>
      </c>
      <c r="BK517">
        <f t="shared" si="414"/>
        <v>0</v>
      </c>
      <c r="BM517">
        <f t="shared" si="415"/>
        <v>-73.58928525629517</v>
      </c>
      <c r="BN517">
        <f t="shared" si="403"/>
        <v>-131.13763672849922</v>
      </c>
      <c r="BQ517" s="56">
        <f t="shared" si="416"/>
        <v>22.182333436175771</v>
      </c>
    </row>
    <row r="518" spans="1:69" x14ac:dyDescent="0.25">
      <c r="A518">
        <f>A517+5000</f>
        <v>1520000</v>
      </c>
      <c r="B518">
        <f t="shared" si="404"/>
        <v>1520</v>
      </c>
      <c r="C518">
        <f t="shared" si="373"/>
        <v>1.5209988415101126</v>
      </c>
      <c r="D518">
        <f t="shared" si="374"/>
        <v>0.85334994853169466</v>
      </c>
      <c r="F518">
        <f t="shared" si="375"/>
        <v>9.1256733022642045E-6</v>
      </c>
      <c r="G518">
        <f t="shared" si="376"/>
        <v>1.0881972455196122E-3</v>
      </c>
      <c r="H518">
        <f t="shared" si="377"/>
        <v>-3.1405044527544805</v>
      </c>
      <c r="J518">
        <f t="shared" si="378"/>
        <v>15</v>
      </c>
      <c r="M518">
        <f t="shared" si="379"/>
        <v>1.0369102745316711E-3</v>
      </c>
      <c r="N518">
        <f t="shared" si="380"/>
        <v>-1.5707963250000001</v>
      </c>
      <c r="O518">
        <f t="shared" si="381"/>
        <v>486.6915341356098</v>
      </c>
      <c r="P518">
        <f t="shared" si="382"/>
        <v>1.5687416358181936</v>
      </c>
      <c r="Q518">
        <f t="shared" si="383"/>
        <v>274.33825914217192</v>
      </c>
      <c r="R518">
        <f t="shared" si="384"/>
        <v>1.5671511836871079</v>
      </c>
      <c r="S518">
        <f t="shared" si="385"/>
        <v>6.0588310562574882E-2</v>
      </c>
      <c r="T518">
        <f t="shared" si="386"/>
        <v>-1.5101708854861406</v>
      </c>
      <c r="U518">
        <f t="shared" si="387"/>
        <v>0.75536211815248444</v>
      </c>
      <c r="V518">
        <f t="shared" si="388"/>
        <v>-0.71458979052099647</v>
      </c>
      <c r="X518">
        <f t="shared" si="405"/>
        <v>-57.593790974783658</v>
      </c>
      <c r="Y518">
        <f t="shared" si="389"/>
        <v>-168.84027387523707</v>
      </c>
      <c r="Z518">
        <f t="shared" si="406"/>
        <v>11.159726124762926</v>
      </c>
      <c r="AC518">
        <v>1</v>
      </c>
      <c r="AD518">
        <f t="shared" si="390"/>
        <v>486.69050678975998</v>
      </c>
      <c r="AE518">
        <f t="shared" si="391"/>
        <v>-4.6481092896246752E-2</v>
      </c>
      <c r="AF518">
        <f t="shared" si="392"/>
        <v>5.3577977690159997E-2</v>
      </c>
      <c r="AG518">
        <f t="shared" si="421"/>
        <v>5173.7105234271676</v>
      </c>
      <c r="AH518">
        <f t="shared" si="422"/>
        <v>-4507.0704395410048</v>
      </c>
      <c r="AJ518">
        <f t="shared" si="393"/>
        <v>18000</v>
      </c>
      <c r="AK518">
        <f t="shared" si="394"/>
        <v>296541.21341880003</v>
      </c>
      <c r="AL518">
        <v>1</v>
      </c>
      <c r="AM518">
        <f t="shared" si="395"/>
        <v>274.33643656859999</v>
      </c>
      <c r="AN518">
        <f t="shared" si="423"/>
        <v>1081.1647514910997</v>
      </c>
      <c r="AO518">
        <f t="shared" si="424"/>
        <v>-61.671848844177184</v>
      </c>
      <c r="AQ518">
        <f t="shared" si="396"/>
        <v>1.0820635948251822E-3</v>
      </c>
      <c r="AR518">
        <f t="shared" si="397"/>
        <v>-3.2894733282685542</v>
      </c>
      <c r="AT518">
        <f t="shared" si="418"/>
        <v>-14820.2897156902</v>
      </c>
      <c r="AU518">
        <f t="shared" si="419"/>
        <v>-17023.65971183795</v>
      </c>
      <c r="AV518">
        <f t="shared" si="407"/>
        <v>-2.2871118609360397</v>
      </c>
      <c r="AW518">
        <f t="shared" si="408"/>
        <v>7640.4966070248447</v>
      </c>
      <c r="AX518">
        <f t="shared" si="409"/>
        <v>-9675.6479775097214</v>
      </c>
      <c r="AY518">
        <f t="shared" si="417"/>
        <v>-0.9023905853638059</v>
      </c>
      <c r="BA518">
        <f t="shared" si="398"/>
        <v>1.8307705370423426</v>
      </c>
      <c r="BB518">
        <f t="shared" si="410"/>
        <v>5.252678292464954</v>
      </c>
      <c r="BC518">
        <f t="shared" si="411"/>
        <v>-1.3847212755722338</v>
      </c>
      <c r="BD518">
        <f t="shared" si="399"/>
        <v>-259.33868498291849</v>
      </c>
      <c r="BF518">
        <f t="shared" si="400"/>
        <v>-68.377620520335199</v>
      </c>
      <c r="BG518">
        <f t="shared" si="401"/>
        <v>-210.38298531896027</v>
      </c>
      <c r="BH518">
        <f t="shared" si="412"/>
        <v>-30.382985318960266</v>
      </c>
      <c r="BI518">
        <f t="shared" si="413"/>
        <v>-30.382985318960266</v>
      </c>
      <c r="BJ518">
        <f t="shared" si="402"/>
        <v>0</v>
      </c>
      <c r="BK518">
        <f t="shared" si="414"/>
        <v>0</v>
      </c>
      <c r="BM518">
        <f t="shared" si="415"/>
        <v>-73.630298812800149</v>
      </c>
      <c r="BN518">
        <f t="shared" si="403"/>
        <v>-131.0443003360418</v>
      </c>
      <c r="BQ518" s="56">
        <f t="shared" si="416"/>
        <v>22.154639092750088</v>
      </c>
    </row>
    <row r="519" spans="1:69" x14ac:dyDescent="0.25">
      <c r="A519">
        <f t="shared" si="420"/>
        <v>1525000</v>
      </c>
      <c r="B519">
        <f t="shared" si="404"/>
        <v>1525</v>
      </c>
      <c r="C519">
        <f t="shared" si="373"/>
        <v>1.523841436676042</v>
      </c>
      <c r="D519">
        <f t="shared" si="374"/>
        <v>0.85497648066549536</v>
      </c>
      <c r="F519">
        <f t="shared" si="375"/>
        <v>9.0659304110772555E-6</v>
      </c>
      <c r="G519">
        <f t="shared" si="376"/>
        <v>1.0846293233215331E-3</v>
      </c>
      <c r="H519">
        <f t="shared" si="377"/>
        <v>-3.1405080206766787</v>
      </c>
      <c r="J519">
        <f t="shared" si="378"/>
        <v>15</v>
      </c>
      <c r="M519">
        <f t="shared" si="379"/>
        <v>1.0335105687135345E-3</v>
      </c>
      <c r="N519">
        <f t="shared" si="380"/>
        <v>-1.5707963250000001</v>
      </c>
      <c r="O519">
        <f t="shared" si="381"/>
        <v>488.29248638170986</v>
      </c>
      <c r="P519">
        <f t="shared" si="382"/>
        <v>1.5687483724910531</v>
      </c>
      <c r="Q519">
        <f t="shared" si="383"/>
        <v>275.24067565527292</v>
      </c>
      <c r="R519">
        <f t="shared" si="384"/>
        <v>1.5671631348706414</v>
      </c>
      <c r="S519">
        <f t="shared" si="385"/>
        <v>6.0390386028244016E-2</v>
      </c>
      <c r="T519">
        <f t="shared" si="386"/>
        <v>-1.5103691731166211</v>
      </c>
      <c r="U519">
        <f t="shared" si="387"/>
        <v>0.75429560744870416</v>
      </c>
      <c r="V519">
        <f t="shared" si="388"/>
        <v>-0.71621576378885821</v>
      </c>
      <c r="X519">
        <f t="shared" si="405"/>
        <v>-57.646792351861428</v>
      </c>
      <c r="Y519">
        <f t="shared" si="389"/>
        <v>-168.85073659052966</v>
      </c>
      <c r="Z519">
        <f t="shared" si="406"/>
        <v>11.149263409470336</v>
      </c>
      <c r="AC519">
        <v>1</v>
      </c>
      <c r="AD519">
        <f t="shared" si="390"/>
        <v>488.29146240420005</v>
      </c>
      <c r="AE519">
        <f t="shared" si="391"/>
        <v>-4.6787392515076978E-2</v>
      </c>
      <c r="AF519">
        <f t="shared" si="392"/>
        <v>5.3754221037824998E-2</v>
      </c>
      <c r="AG519">
        <f t="shared" si="421"/>
        <v>5159.1111090242266</v>
      </c>
      <c r="AH519">
        <f t="shared" si="422"/>
        <v>-4509.0664845883484</v>
      </c>
      <c r="AJ519">
        <f t="shared" si="393"/>
        <v>18000</v>
      </c>
      <c r="AK519">
        <f t="shared" si="394"/>
        <v>297516.67793662503</v>
      </c>
      <c r="AL519">
        <v>1</v>
      </c>
      <c r="AM519">
        <f t="shared" si="395"/>
        <v>275.23885905731254</v>
      </c>
      <c r="AN519">
        <f t="shared" si="423"/>
        <v>1081.1632798044291</v>
      </c>
      <c r="AO519">
        <f t="shared" si="424"/>
        <v>-61.469651408025157</v>
      </c>
      <c r="AQ519">
        <f t="shared" si="396"/>
        <v>1.0749797285697685E-3</v>
      </c>
      <c r="AR519">
        <f t="shared" si="397"/>
        <v>-3.2786881721377941</v>
      </c>
      <c r="AT519">
        <f t="shared" si="418"/>
        <v>-14778.277010543121</v>
      </c>
      <c r="AU519">
        <f t="shared" si="419"/>
        <v>-16919.963726968133</v>
      </c>
      <c r="AV519">
        <f t="shared" si="407"/>
        <v>-2.2887321760468877</v>
      </c>
      <c r="AW519">
        <f t="shared" si="408"/>
        <v>7622.7359784802966</v>
      </c>
      <c r="AX519">
        <f t="shared" si="409"/>
        <v>-9665.8378920170762</v>
      </c>
      <c r="AY519">
        <f t="shared" si="417"/>
        <v>-0.90302901861182328</v>
      </c>
      <c r="BA519">
        <f t="shared" si="398"/>
        <v>1.8249601576970342</v>
      </c>
      <c r="BB519">
        <f t="shared" si="410"/>
        <v>5.2250677486585859</v>
      </c>
      <c r="BC519">
        <f t="shared" si="411"/>
        <v>-1.3857031574350644</v>
      </c>
      <c r="BD519">
        <f t="shared" si="399"/>
        <v>-259.39494266970337</v>
      </c>
      <c r="BF519">
        <f t="shared" si="400"/>
        <v>-68.446063870470425</v>
      </c>
      <c r="BG519">
        <f t="shared" si="401"/>
        <v>-210.34625400601331</v>
      </c>
      <c r="BH519">
        <f t="shared" si="412"/>
        <v>-30.346254006013311</v>
      </c>
      <c r="BI519">
        <f t="shared" si="413"/>
        <v>-30.346254006013311</v>
      </c>
      <c r="BJ519">
        <f t="shared" si="402"/>
        <v>0</v>
      </c>
      <c r="BK519">
        <f t="shared" si="414"/>
        <v>0</v>
      </c>
      <c r="BM519">
        <f t="shared" si="415"/>
        <v>-73.671131619129</v>
      </c>
      <c r="BN519">
        <f t="shared" si="403"/>
        <v>-130.95131133630991</v>
      </c>
      <c r="BQ519" s="56">
        <f t="shared" si="416"/>
        <v>22.127028548943724</v>
      </c>
    </row>
    <row r="520" spans="1:69" x14ac:dyDescent="0.25">
      <c r="A520">
        <f t="shared" si="420"/>
        <v>1530000</v>
      </c>
      <c r="B520">
        <f t="shared" si="404"/>
        <v>1530</v>
      </c>
      <c r="C520">
        <f t="shared" si="373"/>
        <v>1.5266880483082697</v>
      </c>
      <c r="D520">
        <f t="shared" si="374"/>
        <v>0.85659695151795023</v>
      </c>
      <c r="F520">
        <f t="shared" si="375"/>
        <v>9.0067722835548195E-6</v>
      </c>
      <c r="G520">
        <f t="shared" si="376"/>
        <v>1.0810847214849306E-3</v>
      </c>
      <c r="H520">
        <f t="shared" si="377"/>
        <v>-3.1405115652785152</v>
      </c>
      <c r="J520">
        <f t="shared" si="378"/>
        <v>15</v>
      </c>
      <c r="M520">
        <f t="shared" si="379"/>
        <v>1.0301330831948628E-3</v>
      </c>
      <c r="N520">
        <f t="shared" si="380"/>
        <v>-1.5707963250000001</v>
      </c>
      <c r="O520">
        <f t="shared" si="381"/>
        <v>489.8934386498251</v>
      </c>
      <c r="P520">
        <f t="shared" si="382"/>
        <v>1.5687550651335553</v>
      </c>
      <c r="Q520">
        <f t="shared" si="383"/>
        <v>276.14309220742979</v>
      </c>
      <c r="R520">
        <f t="shared" si="384"/>
        <v>1.5671750079428917</v>
      </c>
      <c r="S520">
        <f t="shared" si="385"/>
        <v>6.0193748064501028E-2</v>
      </c>
      <c r="T520">
        <f t="shared" si="386"/>
        <v>-1.5105661694606616</v>
      </c>
      <c r="U520">
        <f t="shared" si="387"/>
        <v>0.75323012119047694</v>
      </c>
      <c r="V520">
        <f t="shared" si="388"/>
        <v>-0.71783714777030183</v>
      </c>
      <c r="X520">
        <f t="shared" si="405"/>
        <v>-57.69962091909747</v>
      </c>
      <c r="Y520">
        <f t="shared" si="389"/>
        <v>-168.86121532169824</v>
      </c>
      <c r="Z520">
        <f t="shared" si="406"/>
        <v>11.138784678301761</v>
      </c>
      <c r="AC520">
        <v>1</v>
      </c>
      <c r="AD520">
        <f t="shared" si="390"/>
        <v>489.89241801864006</v>
      </c>
      <c r="AE520">
        <f t="shared" si="391"/>
        <v>-4.7094698043985472E-2</v>
      </c>
      <c r="AF520">
        <f t="shared" si="392"/>
        <v>5.3930464385489991E-2</v>
      </c>
      <c r="AG520">
        <f t="shared" si="421"/>
        <v>5144.5463162602127</v>
      </c>
      <c r="AH520">
        <f t="shared" si="422"/>
        <v>-4511.0098366411858</v>
      </c>
      <c r="AJ520">
        <f t="shared" si="393"/>
        <v>18000</v>
      </c>
      <c r="AK520">
        <f t="shared" si="394"/>
        <v>298492.14245445002</v>
      </c>
      <c r="AL520">
        <v>1</v>
      </c>
      <c r="AM520">
        <f t="shared" si="395"/>
        <v>276.14128154602503</v>
      </c>
      <c r="AN520">
        <f t="shared" si="423"/>
        <v>1081.1618225222189</v>
      </c>
      <c r="AO520">
        <f t="shared" si="424"/>
        <v>-61.268775471580064</v>
      </c>
      <c r="AQ520">
        <f t="shared" si="396"/>
        <v>1.0679651984316718E-3</v>
      </c>
      <c r="AR520">
        <f t="shared" si="397"/>
        <v>-3.2679735072009155</v>
      </c>
      <c r="AT520">
        <f t="shared" si="418"/>
        <v>-14736.366440438638</v>
      </c>
      <c r="AU520">
        <f t="shared" si="419"/>
        <v>-16817.058669621754</v>
      </c>
      <c r="AV520">
        <f t="shared" si="407"/>
        <v>-2.2903479388525527</v>
      </c>
      <c r="AW520">
        <f t="shared" si="408"/>
        <v>7605.0076994770479</v>
      </c>
      <c r="AX520">
        <f t="shared" si="409"/>
        <v>-9656.0401671349427</v>
      </c>
      <c r="AY520">
        <f t="shared" si="417"/>
        <v>-0.90366794917761195</v>
      </c>
      <c r="BA520">
        <f t="shared" si="398"/>
        <v>1.819185667523656</v>
      </c>
      <c r="BB520">
        <f t="shared" si="410"/>
        <v>5.1975405152559073</v>
      </c>
      <c r="BC520">
        <f t="shared" si="411"/>
        <v>-1.3866799896749407</v>
      </c>
      <c r="BD520">
        <f t="shared" si="399"/>
        <v>-259.45091103440456</v>
      </c>
      <c r="BF520">
        <f t="shared" si="400"/>
        <v>-68.514244535055226</v>
      </c>
      <c r="BG520">
        <f t="shared" si="401"/>
        <v>-210.30957932066428</v>
      </c>
      <c r="BH520">
        <f t="shared" si="412"/>
        <v>-30.309579320664284</v>
      </c>
      <c r="BI520">
        <f t="shared" si="413"/>
        <v>-30.309579320664284</v>
      </c>
      <c r="BJ520">
        <f t="shared" si="402"/>
        <v>0</v>
      </c>
      <c r="BK520">
        <f t="shared" si="414"/>
        <v>0</v>
      </c>
      <c r="BM520">
        <f t="shared" si="415"/>
        <v>-73.711785050311136</v>
      </c>
      <c r="BN520">
        <f t="shared" si="403"/>
        <v>-130.85866828625973</v>
      </c>
      <c r="BQ520" s="56">
        <f t="shared" si="416"/>
        <v>22.099501315541048</v>
      </c>
    </row>
    <row r="521" spans="1:69" x14ac:dyDescent="0.25">
      <c r="A521">
        <f t="shared" si="420"/>
        <v>1535000</v>
      </c>
      <c r="B521">
        <f t="shared" si="404"/>
        <v>1535</v>
      </c>
      <c r="C521">
        <f t="shared" ref="C521:C584" si="425">SQRT((A521/Fesr)^2+1)</f>
        <v>1.5295386539817595</v>
      </c>
      <c r="D521">
        <f t="shared" ref="D521:D584" si="426">ATAN(A521/Fesr)</f>
        <v>0.85821138644408446</v>
      </c>
      <c r="F521">
        <f t="shared" ref="F521:F584" si="427">(Ro/(Ro+Rdcr))/SQRT((A521/(Q*Fo))^2+(1-(A521^2/Fo^2))^2)</f>
        <v>8.9481913129417202E-6</v>
      </c>
      <c r="G521">
        <f t="shared" ref="G521:G584" si="428">-ATAN(A521*Fo/(Q*(Fo^2-A521^2)))</f>
        <v>1.0775632121156459E-3</v>
      </c>
      <c r="H521">
        <f t="shared" ref="H521:H584" si="429">IF(G521&gt;0,G521-Pi,G521)</f>
        <v>-3.1405150867878846</v>
      </c>
      <c r="J521">
        <f t="shared" ref="J521:J584" si="430">Vin/Vramp</f>
        <v>15</v>
      </c>
      <c r="M521">
        <f t="shared" ref="M521:M584" si="431">1/(2*Pi*_Rfb1*(Cc1ea_u+Cc2ea_u)*A521)</f>
        <v>1.0267776008391792E-3</v>
      </c>
      <c r="N521">
        <f t="shared" ref="N521:N584" si="432">-Pi/2</f>
        <v>-1.5707963250000001</v>
      </c>
      <c r="O521">
        <f t="shared" ref="O521:O584" si="433">SQRT(1+(A521/Fz1_u)^2)</f>
        <v>491.49439093974047</v>
      </c>
      <c r="P521">
        <f t="shared" ref="P521:P584" si="434">ATAN2(Fz1_u,A521)</f>
        <v>1.5687617141759616</v>
      </c>
      <c r="Q521">
        <f t="shared" ref="Q521:Q584" si="435">SQRT(1+(A521/Fz2_u)^2)</f>
        <v>277.04550879826087</v>
      </c>
      <c r="R521">
        <f t="shared" ref="R521:R584" si="436">ATAN2(Fz2_u,A521)</f>
        <v>1.5671868036671481</v>
      </c>
      <c r="S521">
        <f t="shared" ref="S521:S584" si="437">1/SQRT(1+(A521/Fp1_u)^2)</f>
        <v>5.9998384190039729E-2</v>
      </c>
      <c r="T521">
        <f t="shared" ref="T521:T584" si="438">-ATAN2(Fp1_u,A521)</f>
        <v>-1.5107618870758341</v>
      </c>
      <c r="U521">
        <f t="shared" ref="U521:U584" si="439">1/SQRT(1+(A521/Fp2_u)^2)</f>
        <v>0.75216567181335015</v>
      </c>
      <c r="V521">
        <f t="shared" ref="V521:V584" si="440">-ATAN2(Fp2_u,A521)</f>
        <v>-0.71945395337889018</v>
      </c>
      <c r="X521">
        <f t="shared" si="405"/>
        <v>-57.752277879845686</v>
      </c>
      <c r="Y521">
        <f t="shared" ref="Y521:Y584" si="441">(180/Pi)*(D521+H521+N521+P521+R521+T521+V521)</f>
        <v>-168.87170990547571</v>
      </c>
      <c r="Z521">
        <f t="shared" si="406"/>
        <v>11.128290094524289</v>
      </c>
      <c r="AC521">
        <v>1</v>
      </c>
      <c r="AD521">
        <f t="shared" ref="AD521:AD584" si="442">Rcea1_u*Cc1ea_u*A521*2*Pi</f>
        <v>491.49337363308007</v>
      </c>
      <c r="AE521">
        <f t="shared" ref="AE521:AE584" si="443">-Rcea1_u*Cc1ea_u*Cc2ea_u*(A521*2*Pi)^2</f>
        <v>-4.7403009482972221E-2</v>
      </c>
      <c r="AF521">
        <f t="shared" ref="AF521:AF584" si="444">(Cc2ea_u+Cc1ea_u)*A521*2*Pi</f>
        <v>5.4106707733154992E-2</v>
      </c>
      <c r="AG521">
        <f t="shared" si="421"/>
        <v>5130.0162553787422</v>
      </c>
      <c r="AH521">
        <f t="shared" si="422"/>
        <v>-4512.9008847805944</v>
      </c>
      <c r="AJ521">
        <f t="shared" ref="AJ521:AJ584" si="445">_Rfb1</f>
        <v>18000</v>
      </c>
      <c r="AK521">
        <f t="shared" ref="AK521:AK584" si="446">_Rfb1*Rcea2_u*Cc3ea_u*A521*2*Pi</f>
        <v>299467.60697227501</v>
      </c>
      <c r="AL521">
        <v>1</v>
      </c>
      <c r="AM521">
        <f t="shared" ref="AM521:AM584" si="447">(_Rfb1+Rcea2_u)*Cc3ea_u*A521*2*Pi</f>
        <v>277.04370403473752</v>
      </c>
      <c r="AN521">
        <f t="shared" si="423"/>
        <v>1081.1603794570983</v>
      </c>
      <c r="AO521">
        <f t="shared" si="424"/>
        <v>-61.069208121840269</v>
      </c>
      <c r="AQ521">
        <f t="shared" ref="AQ521:AQ584" si="448">Eadcg/(1+(Eadcg*A521/GBP)^2)</f>
        <v>1.0610191024818191E-3</v>
      </c>
      <c r="AR521">
        <f t="shared" ref="AR521:AR584" si="449">-(A521*Eadcg*Eadcg/GBP)/(1+(Eadcg*A521/GBP)^2)</f>
        <v>-3.2573286446191849</v>
      </c>
      <c r="AT521">
        <f t="shared" si="418"/>
        <v>-14694.558277080096</v>
      </c>
      <c r="AU521">
        <f t="shared" si="419"/>
        <v>-16714.937170053585</v>
      </c>
      <c r="AV521">
        <f t="shared" si="407"/>
        <v>-2.2919591599052196</v>
      </c>
      <c r="AW521">
        <f t="shared" si="408"/>
        <v>7587.3120817775025</v>
      </c>
      <c r="AX521">
        <f t="shared" si="409"/>
        <v>-9646.2545169777641</v>
      </c>
      <c r="AY521">
        <f t="shared" si="417"/>
        <v>-0.90430733979604394</v>
      </c>
      <c r="BA521">
        <f t="shared" ref="BA521:BA584" si="450">SQRT(AT521^2+AU521^2)/SQRT(AW521^2+AX521^2)</f>
        <v>1.8134467410670922</v>
      </c>
      <c r="BB521">
        <f t="shared" si="410"/>
        <v>5.1700961070655085</v>
      </c>
      <c r="BC521">
        <f t="shared" si="411"/>
        <v>-1.3876518201091756</v>
      </c>
      <c r="BD521">
        <f t="shared" ref="BD521:BD584" si="451">BC521*180/Pi-180</f>
        <v>-259.50659281675223</v>
      </c>
      <c r="BF521">
        <f t="shared" ref="BF521:BF584" si="452">20*LOG(BA521*J521*F521*C521)</f>
        <v>-68.582164360387111</v>
      </c>
      <c r="BG521">
        <f t="shared" ref="BG521:BG584" si="453">(180/Pi)*(D521+H521+BC521)</f>
        <v>-210.27296256296486</v>
      </c>
      <c r="BH521">
        <f t="shared" si="412"/>
        <v>-30.272962562964864</v>
      </c>
      <c r="BI521">
        <f t="shared" si="413"/>
        <v>-30.272962562964864</v>
      </c>
      <c r="BJ521">
        <f t="shared" ref="BJ521:BJ584" si="454">SUM((BF522&lt;0)*(BF521&gt;0))*A521</f>
        <v>0</v>
      </c>
      <c r="BK521">
        <f t="shared" si="414"/>
        <v>0</v>
      </c>
      <c r="BM521">
        <f t="shared" si="415"/>
        <v>-73.752260467452615</v>
      </c>
      <c r="BN521">
        <f t="shared" ref="BN521:BN584" si="455">(H521+D521)*180/Pi</f>
        <v>-130.76636974621263</v>
      </c>
      <c r="BQ521" s="56">
        <f t="shared" si="416"/>
        <v>22.072056907350643</v>
      </c>
    </row>
    <row r="522" spans="1:69" x14ac:dyDescent="0.25">
      <c r="A522">
        <f t="shared" si="420"/>
        <v>1540000</v>
      </c>
      <c r="B522">
        <f t="shared" ref="B522:B585" si="456">A522/1000</f>
        <v>1540</v>
      </c>
      <c r="C522">
        <f t="shared" si="425"/>
        <v>1.5323932314069919</v>
      </c>
      <c r="D522">
        <f t="shared" si="426"/>
        <v>0.85981981073624869</v>
      </c>
      <c r="F522">
        <f t="shared" si="427"/>
        <v>8.8901800157703494E-6</v>
      </c>
      <c r="G522">
        <f t="shared" si="428"/>
        <v>1.0740645702793123E-3</v>
      </c>
      <c r="H522">
        <f t="shared" si="429"/>
        <v>-3.1405185854297208</v>
      </c>
      <c r="J522">
        <f t="shared" si="430"/>
        <v>15</v>
      </c>
      <c r="M522">
        <f t="shared" si="431"/>
        <v>1.0234439073299609E-3</v>
      </c>
      <c r="N522">
        <f t="shared" si="432"/>
        <v>-1.5707963250000001</v>
      </c>
      <c r="O522">
        <f t="shared" si="433"/>
        <v>493.09534325124355</v>
      </c>
      <c r="P522">
        <f t="shared" si="434"/>
        <v>1.5687683200429461</v>
      </c>
      <c r="Q522">
        <f t="shared" si="435"/>
        <v>277.94792542738952</v>
      </c>
      <c r="R522">
        <f t="shared" si="436"/>
        <v>1.5671985227967873</v>
      </c>
      <c r="S522">
        <f t="shared" si="437"/>
        <v>5.9804282084185943E-2</v>
      </c>
      <c r="T522">
        <f t="shared" si="438"/>
        <v>-1.5109563383576037</v>
      </c>
      <c r="U522">
        <f t="shared" si="439"/>
        <v>0.75110227158749854</v>
      </c>
      <c r="V522">
        <f t="shared" si="440"/>
        <v>-0.72106619156238416</v>
      </c>
      <c r="X522">
        <f t="shared" ref="X522:X585" si="457">20*LOG(C522*J522*O522*Q522*F522*M522*S522*U522)</f>
        <v>-57.804764424995447</v>
      </c>
      <c r="Y522">
        <f t="shared" si="441"/>
        <v>-168.88222017557581</v>
      </c>
      <c r="Z522">
        <f t="shared" ref="Z522:Z585" si="458">Y522+180</f>
        <v>11.11777982442419</v>
      </c>
      <c r="AC522">
        <v>1</v>
      </c>
      <c r="AD522">
        <f t="shared" si="442"/>
        <v>493.09432924751997</v>
      </c>
      <c r="AE522">
        <f t="shared" si="443"/>
        <v>-4.7712326832037209E-2</v>
      </c>
      <c r="AF522">
        <f t="shared" si="444"/>
        <v>5.4282951080819992E-2</v>
      </c>
      <c r="AG522">
        <f t="shared" si="421"/>
        <v>5115.5210334686262</v>
      </c>
      <c r="AH522">
        <f t="shared" si="422"/>
        <v>-4514.740016623904</v>
      </c>
      <c r="AJ522">
        <f t="shared" si="445"/>
        <v>18000</v>
      </c>
      <c r="AK522">
        <f t="shared" si="446"/>
        <v>300443.0714901</v>
      </c>
      <c r="AL522">
        <v>1</v>
      </c>
      <c r="AM522">
        <f t="shared" si="447"/>
        <v>277.94612652345</v>
      </c>
      <c r="AN522">
        <f t="shared" si="423"/>
        <v>1081.158950424734</v>
      </c>
      <c r="AO522">
        <f t="shared" si="424"/>
        <v>-60.870936613494571</v>
      </c>
      <c r="AQ522">
        <f t="shared" si="448"/>
        <v>1.0541405534090326E-3</v>
      </c>
      <c r="AR522">
        <f t="shared" si="449"/>
        <v>-3.2467529044998202</v>
      </c>
      <c r="AT522">
        <f t="shared" si="418"/>
        <v>-14652.85278386203</v>
      </c>
      <c r="AU522">
        <f t="shared" si="419"/>
        <v>-16613.591943983807</v>
      </c>
      <c r="AV522">
        <f t="shared" ref="AV522:AV585" si="459">ATAN2(AT522,AU522)</f>
        <v>-2.2935658497959643</v>
      </c>
      <c r="AW522">
        <f t="shared" ref="AW522:AW585" si="460">AG522-AH522*AO522/_Rfb2+AG522*AN522/_Rfb2+AN522-AO522*AR522+AQ522*AN522</f>
        <v>7569.649430303597</v>
      </c>
      <c r="AX522">
        <f t="shared" ref="AX522:AX585" si="461">AH522+AH522*AN522/_Rfb2+AG522*AO522/_Rfb2+AO522+AO522*AQ522+AN522*AR522</f>
        <v>-9636.4806640737825</v>
      </c>
      <c r="AY522">
        <f t="shared" si="417"/>
        <v>-0.90494715383907576</v>
      </c>
      <c r="BA522">
        <f t="shared" si="450"/>
        <v>1.8077430567085253</v>
      </c>
      <c r="BB522">
        <f t="shared" ref="BB522:BB585" si="462">20*LOG(BA522)</f>
        <v>5.1427340428795816</v>
      </c>
      <c r="BC522">
        <f t="shared" ref="BC522:BC585" si="463">AV522-AY522</f>
        <v>-1.3886186959568887</v>
      </c>
      <c r="BD522">
        <f t="shared" si="451"/>
        <v>-259.56199072220261</v>
      </c>
      <c r="BF522">
        <f t="shared" si="452"/>
        <v>-68.649825175030827</v>
      </c>
      <c r="BG522">
        <f t="shared" si="453"/>
        <v>-210.23640500211408</v>
      </c>
      <c r="BH522">
        <f t="shared" ref="BH522:BH585" si="464">IF(BG522&gt;180,BG522-180,BG522+180)</f>
        <v>-30.236405002114083</v>
      </c>
      <c r="BI522">
        <f t="shared" ref="BI522:BI585" si="465">IF(BH522&gt;180,BH522-360,BH522)</f>
        <v>-30.236405002114083</v>
      </c>
      <c r="BJ522">
        <f t="shared" si="454"/>
        <v>0</v>
      </c>
      <c r="BK522">
        <f t="shared" ref="BK522:BK585" si="466">IF(BJ522&gt;0,BI522,0)</f>
        <v>0</v>
      </c>
      <c r="BM522">
        <f t="shared" ref="BM522:BM585" si="467">20*LOG(J522*F522*C522)</f>
        <v>-73.792559217910409</v>
      </c>
      <c r="BN522">
        <f t="shared" si="455"/>
        <v>-130.67441427991147</v>
      </c>
      <c r="BQ522" s="56">
        <f t="shared" ref="BQ522:BQ585" si="468">20*LOG(BA522*7)</f>
        <v>22.04469484316472</v>
      </c>
    </row>
    <row r="523" spans="1:69" x14ac:dyDescent="0.25">
      <c r="A523">
        <f t="shared" si="420"/>
        <v>1545000</v>
      </c>
      <c r="B523">
        <f t="shared" si="456"/>
        <v>1545</v>
      </c>
      <c r="C523">
        <f t="shared" si="425"/>
        <v>1.5352517584292822</v>
      </c>
      <c r="D523">
        <f t="shared" si="426"/>
        <v>0.86142224962321379</v>
      </c>
      <c r="F523">
        <f t="shared" si="427"/>
        <v>8.8327310294705623E-6</v>
      </c>
      <c r="G523">
        <f t="shared" si="428"/>
        <v>1.0705885739534585E-3</v>
      </c>
      <c r="H523">
        <f t="shared" si="429"/>
        <v>-3.1405220614260467</v>
      </c>
      <c r="J523">
        <f t="shared" si="430"/>
        <v>15</v>
      </c>
      <c r="M523">
        <f t="shared" si="431"/>
        <v>1.0201317911250098E-3</v>
      </c>
      <c r="N523">
        <f t="shared" si="432"/>
        <v>-1.5707963250000001</v>
      </c>
      <c r="O523">
        <f t="shared" si="433"/>
        <v>494.69629558412481</v>
      </c>
      <c r="P523">
        <f t="shared" si="434"/>
        <v>1.5687748831536852</v>
      </c>
      <c r="Q523">
        <f t="shared" si="435"/>
        <v>278.85034209444387</v>
      </c>
      <c r="R523">
        <f t="shared" si="436"/>
        <v>1.5672101660754334</v>
      </c>
      <c r="S523">
        <f t="shared" si="437"/>
        <v>5.9611429584326359E-2</v>
      </c>
      <c r="T523">
        <f t="shared" si="438"/>
        <v>-1.5111495355419333</v>
      </c>
      <c r="U523">
        <f t="shared" si="439"/>
        <v>0.75003993261891488</v>
      </c>
      <c r="V523">
        <f t="shared" si="440"/>
        <v>-0.72267387330175581</v>
      </c>
      <c r="X523">
        <f t="shared" si="457"/>
        <v>-57.857081733134883</v>
      </c>
      <c r="Y523">
        <f t="shared" si="441"/>
        <v>-168.89274596282641</v>
      </c>
      <c r="Z523">
        <f t="shared" si="458"/>
        <v>11.10725403717359</v>
      </c>
      <c r="AC523">
        <v>1</v>
      </c>
      <c r="AD523">
        <f t="shared" si="442"/>
        <v>494.69528486196003</v>
      </c>
      <c r="AE523">
        <f t="shared" si="443"/>
        <v>-4.802265009118048E-2</v>
      </c>
      <c r="AF523">
        <f t="shared" si="444"/>
        <v>5.4459194428484993E-2</v>
      </c>
      <c r="AG523">
        <f t="shared" si="421"/>
        <v>5101.0607544983577</v>
      </c>
      <c r="AH523">
        <f t="shared" si="422"/>
        <v>-4516.5276183092865</v>
      </c>
      <c r="AJ523">
        <f t="shared" si="445"/>
        <v>18000</v>
      </c>
      <c r="AK523">
        <f t="shared" si="446"/>
        <v>301418.53600792499</v>
      </c>
      <c r="AL523">
        <v>1</v>
      </c>
      <c r="AM523">
        <f t="shared" si="447"/>
        <v>278.84854901216249</v>
      </c>
      <c r="AN523">
        <f t="shared" si="423"/>
        <v>1081.1575352437699</v>
      </c>
      <c r="AO523">
        <f t="shared" si="424"/>
        <v>-60.67394836620894</v>
      </c>
      <c r="AQ523">
        <f t="shared" si="448"/>
        <v>1.0473286782366462E-3</v>
      </c>
      <c r="AR523">
        <f t="shared" si="449"/>
        <v>-3.2362456157512369</v>
      </c>
      <c r="AT523">
        <f t="shared" si="418"/>
        <v>-14611.250215955191</v>
      </c>
      <c r="AU523">
        <f t="shared" si="419"/>
        <v>-16513.01579132671</v>
      </c>
      <c r="AV523">
        <f t="shared" si="459"/>
        <v>-2.2951680191536923</v>
      </c>
      <c r="AW523">
        <f t="shared" si="460"/>
        <v>7552.0200432345437</v>
      </c>
      <c r="AX523">
        <f t="shared" si="461"/>
        <v>-9626.7183391775761</v>
      </c>
      <c r="AY523">
        <f t="shared" ref="AY523:AY586" si="469">ATAN2(AW523,AX523)</f>
        <v>-0.90558735530543277</v>
      </c>
      <c r="BA523">
        <f t="shared" si="450"/>
        <v>1.8020742966105308</v>
      </c>
      <c r="BB523">
        <f t="shared" si="462"/>
        <v>5.1154538454337848</v>
      </c>
      <c r="BC523">
        <f t="shared" si="463"/>
        <v>-1.3895806638482595</v>
      </c>
      <c r="BD523">
        <f t="shared" si="451"/>
        <v>-259.61710742246828</v>
      </c>
      <c r="BF523">
        <f t="shared" si="452"/>
        <v>-68.717228790030063</v>
      </c>
      <c r="BG523">
        <f t="shared" si="453"/>
        <v>-210.19990787704336</v>
      </c>
      <c r="BH523">
        <f t="shared" si="464"/>
        <v>-30.199907877043358</v>
      </c>
      <c r="BI523">
        <f t="shared" si="465"/>
        <v>-30.199907877043358</v>
      </c>
      <c r="BJ523">
        <f t="shared" si="454"/>
        <v>0</v>
      </c>
      <c r="BK523">
        <f t="shared" si="466"/>
        <v>0</v>
      </c>
      <c r="BM523">
        <f t="shared" si="467"/>
        <v>-73.832682635463854</v>
      </c>
      <c r="BN523">
        <f t="shared" si="455"/>
        <v>-130.58280045457514</v>
      </c>
      <c r="BQ523" s="56">
        <f t="shared" si="468"/>
        <v>22.017414645718922</v>
      </c>
    </row>
    <row r="524" spans="1:69" x14ac:dyDescent="0.25">
      <c r="A524">
        <f t="shared" si="420"/>
        <v>1550000</v>
      </c>
      <c r="B524">
        <f t="shared" si="456"/>
        <v>1550</v>
      </c>
      <c r="C524">
        <f t="shared" si="425"/>
        <v>1.5381142130281005</v>
      </c>
      <c r="D524">
        <f t="shared" si="426"/>
        <v>0.86301872826928971</v>
      </c>
      <c r="F524">
        <f t="shared" si="427"/>
        <v>8.7758371100334672E-6</v>
      </c>
      <c r="G524">
        <f t="shared" si="428"/>
        <v>1.0671350039805421E-3</v>
      </c>
      <c r="H524">
        <f t="shared" si="429"/>
        <v>-3.1405255149960198</v>
      </c>
      <c r="J524">
        <f t="shared" si="430"/>
        <v>15</v>
      </c>
      <c r="M524">
        <f t="shared" si="431"/>
        <v>1.0168410434117034E-3</v>
      </c>
      <c r="N524">
        <f t="shared" si="432"/>
        <v>-1.5707963250000001</v>
      </c>
      <c r="O524">
        <f t="shared" si="433"/>
        <v>496.29724793817735</v>
      </c>
      <c r="P524">
        <f t="shared" si="434"/>
        <v>1.5687814039219468</v>
      </c>
      <c r="Q524">
        <f t="shared" si="435"/>
        <v>279.75275879905706</v>
      </c>
      <c r="R524">
        <f t="shared" si="436"/>
        <v>1.5672217342371155</v>
      </c>
      <c r="S524">
        <f t="shared" si="437"/>
        <v>5.9419814683386571E-2</v>
      </c>
      <c r="T524">
        <f t="shared" si="438"/>
        <v>-1.5113414907078384</v>
      </c>
      <c r="U524">
        <f t="shared" si="439"/>
        <v>0.7489786668506021</v>
      </c>
      <c r="V524">
        <f t="shared" si="440"/>
        <v>-0.72427700961021191</v>
      </c>
      <c r="X524">
        <f t="shared" si="457"/>
        <v>-57.909230970711633</v>
      </c>
      <c r="Y524">
        <f t="shared" si="441"/>
        <v>-168.9032870952984</v>
      </c>
      <c r="Z524">
        <f t="shared" si="458"/>
        <v>11.096712904701604</v>
      </c>
      <c r="AC524">
        <v>1</v>
      </c>
      <c r="AD524">
        <f t="shared" si="442"/>
        <v>496.29624047640004</v>
      </c>
      <c r="AE524">
        <f t="shared" si="443"/>
        <v>-4.8333979260402005E-2</v>
      </c>
      <c r="AF524">
        <f t="shared" si="444"/>
        <v>5.4635437776149993E-2</v>
      </c>
      <c r="AG524">
        <f t="shared" si="421"/>
        <v>5086.6355193504551</v>
      </c>
      <c r="AH524">
        <f t="shared" si="422"/>
        <v>-4518.2640744807886</v>
      </c>
      <c r="AJ524">
        <f t="shared" si="445"/>
        <v>18000</v>
      </c>
      <c r="AK524">
        <f t="shared" si="446"/>
        <v>302394.00052575005</v>
      </c>
      <c r="AL524">
        <v>1</v>
      </c>
      <c r="AM524">
        <f t="shared" si="447"/>
        <v>279.75097150087504</v>
      </c>
      <c r="AN524">
        <f t="shared" si="423"/>
        <v>1081.1561337357714</v>
      </c>
      <c r="AO524">
        <f t="shared" si="424"/>
        <v>-60.478230961965778</v>
      </c>
      <c r="AQ524">
        <f t="shared" si="448"/>
        <v>1.0405826180455132E-3</v>
      </c>
      <c r="AR524">
        <f t="shared" si="449"/>
        <v>-3.2258061159410909</v>
      </c>
      <c r="AT524">
        <f t="shared" si="418"/>
        <v>-14569.750820391271</v>
      </c>
      <c r="AU524">
        <f t="shared" si="419"/>
        <v>-16413.20159494353</v>
      </c>
      <c r="AV524">
        <f t="shared" si="459"/>
        <v>-2.296765678644086</v>
      </c>
      <c r="AW524">
        <f t="shared" si="460"/>
        <v>7534.4242121032321</v>
      </c>
      <c r="AX524">
        <f t="shared" si="461"/>
        <v>-9616.9672810864631</v>
      </c>
      <c r="AY524">
        <f t="shared" si="469"/>
        <v>-0.90622790881047488</v>
      </c>
      <c r="BA524">
        <f t="shared" si="450"/>
        <v>1.7964401466630746</v>
      </c>
      <c r="BB524">
        <f t="shared" si="462"/>
        <v>5.088255041367491</v>
      </c>
      <c r="BC524">
        <f t="shared" si="463"/>
        <v>-1.3905377698336112</v>
      </c>
      <c r="BD524">
        <f t="shared" si="451"/>
        <v>-259.67194555603828</v>
      </c>
      <c r="BF524">
        <f t="shared" si="452"/>
        <v>-68.78437699911612</v>
      </c>
      <c r="BG524">
        <f t="shared" si="453"/>
        <v>-210.1634723969899</v>
      </c>
      <c r="BH524">
        <f t="shared" si="464"/>
        <v>-30.163472396989903</v>
      </c>
      <c r="BI524">
        <f t="shared" si="465"/>
        <v>-30.163472396989903</v>
      </c>
      <c r="BJ524">
        <f t="shared" si="454"/>
        <v>0</v>
      </c>
      <c r="BK524">
        <f t="shared" si="466"/>
        <v>0</v>
      </c>
      <c r="BM524">
        <f t="shared" si="467"/>
        <v>-73.872632040483609</v>
      </c>
      <c r="BN524">
        <f t="shared" si="455"/>
        <v>-130.49152684095165</v>
      </c>
      <c r="BQ524" s="56">
        <f t="shared" si="468"/>
        <v>21.990215841652628</v>
      </c>
    </row>
    <row r="525" spans="1:69" x14ac:dyDescent="0.25">
      <c r="A525">
        <f t="shared" si="420"/>
        <v>1555000</v>
      </c>
      <c r="B525">
        <f t="shared" si="456"/>
        <v>1555</v>
      </c>
      <c r="C525">
        <f t="shared" si="425"/>
        <v>1.5409805733163908</v>
      </c>
      <c r="D525">
        <f t="shared" si="426"/>
        <v>0.8646092717734698</v>
      </c>
      <c r="F525">
        <f t="shared" si="427"/>
        <v>8.7194911297277161E-6</v>
      </c>
      <c r="G525">
        <f t="shared" si="428"/>
        <v>1.063703644021886E-3</v>
      </c>
      <c r="H525">
        <f t="shared" si="429"/>
        <v>-3.1405289463559782</v>
      </c>
      <c r="J525">
        <f t="shared" si="430"/>
        <v>15</v>
      </c>
      <c r="M525">
        <f t="shared" si="431"/>
        <v>1.0135714580631124E-3</v>
      </c>
      <c r="N525">
        <f t="shared" si="432"/>
        <v>-1.5707963250000001</v>
      </c>
      <c r="O525">
        <f t="shared" si="433"/>
        <v>497.89820031319698</v>
      </c>
      <c r="P525">
        <f t="shared" si="434"/>
        <v>1.568787882756177</v>
      </c>
      <c r="Q525">
        <f t="shared" si="435"/>
        <v>280.65517554086659</v>
      </c>
      <c r="R525">
        <f t="shared" si="436"/>
        <v>1.5672332280064225</v>
      </c>
      <c r="S525">
        <f t="shared" si="437"/>
        <v>5.9229425527357049E-2</v>
      </c>
      <c r="T525">
        <f t="shared" si="438"/>
        <v>-1.5115322157798918</v>
      </c>
      <c r="U525">
        <f t="shared" si="439"/>
        <v>0.74791848606376543</v>
      </c>
      <c r="V525">
        <f t="shared" si="440"/>
        <v>-0.72587561153222746</v>
      </c>
      <c r="X525">
        <f t="shared" si="457"/>
        <v>-57.961213292191012</v>
      </c>
      <c r="Y525">
        <f t="shared" si="441"/>
        <v>-168.91384339843202</v>
      </c>
      <c r="Z525">
        <f t="shared" si="458"/>
        <v>11.086156601567978</v>
      </c>
      <c r="AC525">
        <v>1</v>
      </c>
      <c r="AD525">
        <f t="shared" si="442"/>
        <v>497.89719609084005</v>
      </c>
      <c r="AE525">
        <f t="shared" si="443"/>
        <v>-4.8646314339701797E-2</v>
      </c>
      <c r="AF525">
        <f t="shared" si="444"/>
        <v>5.4811681123814994E-2</v>
      </c>
      <c r="AG525">
        <f t="shared" si="421"/>
        <v>5072.2454258556318</v>
      </c>
      <c r="AH525">
        <f t="shared" si="422"/>
        <v>-4519.9497682738493</v>
      </c>
      <c r="AJ525">
        <f t="shared" si="445"/>
        <v>18000</v>
      </c>
      <c r="AK525">
        <f t="shared" si="446"/>
        <v>303369.46504357504</v>
      </c>
      <c r="AL525">
        <v>1</v>
      </c>
      <c r="AM525">
        <f t="shared" si="447"/>
        <v>280.65339398958753</v>
      </c>
      <c r="AN525">
        <f t="shared" si="423"/>
        <v>1081.1547457251665</v>
      </c>
      <c r="AO525">
        <f t="shared" si="424"/>
        <v>-60.283772142454609</v>
      </c>
      <c r="AQ525">
        <f t="shared" si="448"/>
        <v>1.0339015277032364E-3</v>
      </c>
      <c r="AR525">
        <f t="shared" si="449"/>
        <v>-3.215433751157065</v>
      </c>
      <c r="AT525">
        <f t="shared" si="418"/>
        <v>-14528.354836147611</v>
      </c>
      <c r="AU525">
        <f t="shared" si="419"/>
        <v>-16314.142319418799</v>
      </c>
      <c r="AV525">
        <f t="shared" si="459"/>
        <v>-2.2983588389685652</v>
      </c>
      <c r="AW525">
        <f t="shared" si="460"/>
        <v>7516.862221891196</v>
      </c>
      <c r="AX525">
        <f t="shared" si="461"/>
        <v>-9607.227236460667</v>
      </c>
      <c r="AY525">
        <f t="shared" si="469"/>
        <v>-0.90686877957624346</v>
      </c>
      <c r="BA525">
        <f t="shared" si="450"/>
        <v>1.7908402964304149</v>
      </c>
      <c r="BB525">
        <f t="shared" si="462"/>
        <v>5.0611371611845364</v>
      </c>
      <c r="BC525">
        <f t="shared" si="463"/>
        <v>-1.3914900593923218</v>
      </c>
      <c r="BD525">
        <f t="shared" si="451"/>
        <v>-259.72650772868911</v>
      </c>
      <c r="BF525">
        <f t="shared" si="452"/>
        <v>-68.851271578913497</v>
      </c>
      <c r="BG525">
        <f t="shared" si="453"/>
        <v>-210.12709974205899</v>
      </c>
      <c r="BH525">
        <f t="shared" si="464"/>
        <v>-30.127099742058988</v>
      </c>
      <c r="BI525">
        <f t="shared" si="465"/>
        <v>-30.127099742058988</v>
      </c>
      <c r="BJ525">
        <f t="shared" si="454"/>
        <v>0</v>
      </c>
      <c r="BK525">
        <f t="shared" si="466"/>
        <v>0</v>
      </c>
      <c r="BM525">
        <f t="shared" si="467"/>
        <v>-73.912408740098044</v>
      </c>
      <c r="BN525">
        <f t="shared" si="455"/>
        <v>-130.40059201336987</v>
      </c>
      <c r="BQ525" s="56">
        <f t="shared" si="468"/>
        <v>21.963097961469671</v>
      </c>
    </row>
    <row r="526" spans="1:69" x14ac:dyDescent="0.25">
      <c r="A526">
        <f t="shared" si="420"/>
        <v>1560000</v>
      </c>
      <c r="B526">
        <f t="shared" si="456"/>
        <v>1560</v>
      </c>
      <c r="C526">
        <f t="shared" si="425"/>
        <v>1.5438508175398888</v>
      </c>
      <c r="D526">
        <f t="shared" si="426"/>
        <v>0.86619390516859651</v>
      </c>
      <c r="F526">
        <f t="shared" si="427"/>
        <v>8.6636860748669397E-6</v>
      </c>
      <c r="G526">
        <f t="shared" si="428"/>
        <v>1.0602942805125019E-3</v>
      </c>
      <c r="H526">
        <f t="shared" si="429"/>
        <v>-3.1405323557194875</v>
      </c>
      <c r="J526">
        <f t="shared" si="430"/>
        <v>15</v>
      </c>
      <c r="M526">
        <f t="shared" si="431"/>
        <v>1.0103228315949616E-3</v>
      </c>
      <c r="N526">
        <f t="shared" si="432"/>
        <v>-1.5707963250000001</v>
      </c>
      <c r="O526">
        <f t="shared" si="433"/>
        <v>499.49915270898208</v>
      </c>
      <c r="P526">
        <f t="shared" si="434"/>
        <v>1.5687943200595857</v>
      </c>
      <c r="Q526">
        <f t="shared" si="435"/>
        <v>281.55759231951492</v>
      </c>
      <c r="R526">
        <f t="shared" si="436"/>
        <v>1.5672446480986537</v>
      </c>
      <c r="S526">
        <f t="shared" si="437"/>
        <v>5.904025041286632E-2</v>
      </c>
      <c r="T526">
        <f t="shared" si="438"/>
        <v>-1.5117217225306816</v>
      </c>
      <c r="U526">
        <f t="shared" si="439"/>
        <v>0.74685940187900346</v>
      </c>
      <c r="V526">
        <f t="shared" si="440"/>
        <v>-0.72746969014259155</v>
      </c>
      <c r="X526">
        <f t="shared" si="457"/>
        <v>-58.013029840211807</v>
      </c>
      <c r="Y526">
        <f t="shared" si="441"/>
        <v>-168.92441469515992</v>
      </c>
      <c r="Z526">
        <f t="shared" si="458"/>
        <v>11.075585304840075</v>
      </c>
      <c r="AC526">
        <v>1</v>
      </c>
      <c r="AD526">
        <f t="shared" si="442"/>
        <v>499.49815170528007</v>
      </c>
      <c r="AE526">
        <f t="shared" si="443"/>
        <v>-4.8959655329079844E-2</v>
      </c>
      <c r="AF526">
        <f t="shared" si="444"/>
        <v>5.4987924471479994E-2</v>
      </c>
      <c r="AG526">
        <f t="shared" si="421"/>
        <v>5057.8905688268242</v>
      </c>
      <c r="AH526">
        <f t="shared" si="422"/>
        <v>-4521.5850813012694</v>
      </c>
      <c r="AJ526">
        <f t="shared" si="445"/>
        <v>18000</v>
      </c>
      <c r="AK526">
        <f t="shared" si="446"/>
        <v>304344.92956140003</v>
      </c>
      <c r="AL526">
        <v>1</v>
      </c>
      <c r="AM526">
        <f t="shared" si="447"/>
        <v>281.55581647830002</v>
      </c>
      <c r="AN526">
        <f t="shared" si="423"/>
        <v>1081.1533710391934</v>
      </c>
      <c r="AO526">
        <f t="shared" si="424"/>
        <v>-60.090559806512722</v>
      </c>
      <c r="AQ526">
        <f t="shared" si="448"/>
        <v>1.0272845755994642E-3</v>
      </c>
      <c r="AR526">
        <f t="shared" si="449"/>
        <v>-3.2051278758703283</v>
      </c>
      <c r="AT526">
        <f t="shared" si="418"/>
        <v>-14487.062494231679</v>
      </c>
      <c r="AU526">
        <f t="shared" si="419"/>
        <v>-16215.831009859767</v>
      </c>
      <c r="AV526">
        <f t="shared" si="459"/>
        <v>-2.2999475108632614</v>
      </c>
      <c r="AW526">
        <f t="shared" si="460"/>
        <v>7499.3343511223147</v>
      </c>
      <c r="AX526">
        <f t="shared" si="461"/>
        <v>-9597.4979596471967</v>
      </c>
      <c r="AY526">
        <f t="shared" si="469"/>
        <v>-0.9075099334216794</v>
      </c>
      <c r="BA526">
        <f t="shared" si="450"/>
        <v>1.7852744390988731</v>
      </c>
      <c r="BB526">
        <f t="shared" si="462"/>
        <v>5.0340997392143585</v>
      </c>
      <c r="BC526">
        <f t="shared" si="463"/>
        <v>-1.392437577441582</v>
      </c>
      <c r="BD526">
        <f t="shared" si="451"/>
        <v>-259.78079651398622</v>
      </c>
      <c r="BF526">
        <f t="shared" si="452"/>
        <v>-68.917914289142715</v>
      </c>
      <c r="BG526">
        <f t="shared" si="453"/>
        <v>-210.09079106377621</v>
      </c>
      <c r="BH526">
        <f t="shared" si="464"/>
        <v>-30.090791063776209</v>
      </c>
      <c r="BI526">
        <f t="shared" si="465"/>
        <v>-30.090791063776209</v>
      </c>
      <c r="BJ526">
        <f t="shared" si="454"/>
        <v>0</v>
      </c>
      <c r="BK526">
        <f t="shared" si="466"/>
        <v>0</v>
      </c>
      <c r="BM526">
        <f t="shared" si="467"/>
        <v>-73.952014028357084</v>
      </c>
      <c r="BN526">
        <f t="shared" si="455"/>
        <v>-130.30999454979002</v>
      </c>
      <c r="BQ526" s="56">
        <f t="shared" si="468"/>
        <v>21.936060539499493</v>
      </c>
    </row>
    <row r="527" spans="1:69" x14ac:dyDescent="0.25">
      <c r="A527">
        <f t="shared" si="420"/>
        <v>1565000</v>
      </c>
      <c r="B527">
        <f t="shared" si="456"/>
        <v>1565</v>
      </c>
      <c r="C527">
        <f t="shared" si="425"/>
        <v>1.5467249240764382</v>
      </c>
      <c r="D527">
        <f t="shared" si="426"/>
        <v>0.86777265342055221</v>
      </c>
      <c r="F527">
        <f t="shared" si="427"/>
        <v>8.608415043627045E-6</v>
      </c>
      <c r="G527">
        <f t="shared" si="428"/>
        <v>1.056906702616781E-3</v>
      </c>
      <c r="H527">
        <f t="shared" si="429"/>
        <v>-3.1405357432973835</v>
      </c>
      <c r="J527">
        <f t="shared" si="430"/>
        <v>15</v>
      </c>
      <c r="M527">
        <f t="shared" si="431"/>
        <v>1.0070949631234122E-3</v>
      </c>
      <c r="N527">
        <f t="shared" si="432"/>
        <v>-1.5707963250000001</v>
      </c>
      <c r="O527">
        <f t="shared" si="433"/>
        <v>501.10010512533353</v>
      </c>
      <c r="P527">
        <f t="shared" si="434"/>
        <v>1.5688007162302295</v>
      </c>
      <c r="Q527">
        <f t="shared" si="435"/>
        <v>282.46000913464889</v>
      </c>
      <c r="R527">
        <f t="shared" si="436"/>
        <v>1.5672559952199669</v>
      </c>
      <c r="S527">
        <f t="shared" si="437"/>
        <v>5.885227778479981E-2</v>
      </c>
      <c r="T527">
        <f t="shared" si="438"/>
        <v>-1.5119100225832218</v>
      </c>
      <c r="U527">
        <f t="shared" si="439"/>
        <v>0.74580142575750019</v>
      </c>
      <c r="V527">
        <f t="shared" si="440"/>
        <v>-0.729059256545462</v>
      </c>
      <c r="X527">
        <f t="shared" si="457"/>
        <v>-58.064681745739747</v>
      </c>
      <c r="Y527">
        <f t="shared" si="441"/>
        <v>-168.93500080602664</v>
      </c>
      <c r="Z527">
        <f t="shared" si="458"/>
        <v>11.064999193973364</v>
      </c>
      <c r="AC527">
        <v>1</v>
      </c>
      <c r="AD527">
        <f t="shared" si="442"/>
        <v>501.09910731972002</v>
      </c>
      <c r="AE527">
        <f t="shared" si="443"/>
        <v>-4.9274002228536153E-2</v>
      </c>
      <c r="AF527">
        <f t="shared" si="444"/>
        <v>5.5164167819145002E-2</v>
      </c>
      <c r="AG527">
        <f t="shared" si="421"/>
        <v>5043.5710400930384</v>
      </c>
      <c r="AH527">
        <f t="shared" si="422"/>
        <v>-4523.1703936396325</v>
      </c>
      <c r="AJ527">
        <f t="shared" si="445"/>
        <v>18000</v>
      </c>
      <c r="AK527">
        <f t="shared" si="446"/>
        <v>305320.39407922502</v>
      </c>
      <c r="AL527">
        <v>1</v>
      </c>
      <c r="AM527">
        <f t="shared" si="447"/>
        <v>282.45823896701251</v>
      </c>
      <c r="AN527">
        <f t="shared" si="423"/>
        <v>1081.1520095078447</v>
      </c>
      <c r="AO527">
        <f t="shared" si="424"/>
        <v>-59.898582007615154</v>
      </c>
      <c r="AQ527">
        <f t="shared" si="448"/>
        <v>1.0207309433870977E-3</v>
      </c>
      <c r="AR527">
        <f t="shared" si="449"/>
        <v>-3.1948878528016156</v>
      </c>
      <c r="AT527">
        <f t="shared" si="418"/>
        <v>-14445.874017765369</v>
      </c>
      <c r="AU527">
        <f t="shared" si="419"/>
        <v>-16118.260790718257</v>
      </c>
      <c r="AV527">
        <f t="shared" si="459"/>
        <v>-2.3015317050980046</v>
      </c>
      <c r="AW527">
        <f t="shared" si="460"/>
        <v>7481.8408719551544</v>
      </c>
      <c r="AX527">
        <f t="shared" si="461"/>
        <v>-9587.7792125073393</v>
      </c>
      <c r="AY527">
        <f t="shared" si="469"/>
        <v>-0.9081513367530164</v>
      </c>
      <c r="BA527">
        <f t="shared" si="450"/>
        <v>1.7797422714254689</v>
      </c>
      <c r="BB527">
        <f t="shared" si="462"/>
        <v>5.0071423135735653</v>
      </c>
      <c r="BC527">
        <f t="shared" si="463"/>
        <v>-1.3933803683449884</v>
      </c>
      <c r="BD527">
        <f t="shared" si="451"/>
        <v>-259.83481445377646</v>
      </c>
      <c r="BF527">
        <f t="shared" si="452"/>
        <v>-68.984306872820127</v>
      </c>
      <c r="BG527">
        <f t="shared" si="453"/>
        <v>-210.0545474856288</v>
      </c>
      <c r="BH527">
        <f t="shared" si="464"/>
        <v>-30.054547485628802</v>
      </c>
      <c r="BI527">
        <f t="shared" si="465"/>
        <v>-30.054547485628802</v>
      </c>
      <c r="BJ527">
        <f t="shared" si="454"/>
        <v>0</v>
      </c>
      <c r="BK527">
        <f t="shared" si="466"/>
        <v>0</v>
      </c>
      <c r="BM527">
        <f t="shared" si="467"/>
        <v>-73.991449186393695</v>
      </c>
      <c r="BN527">
        <f t="shared" si="455"/>
        <v>-130.21973303185237</v>
      </c>
      <c r="BQ527" s="56">
        <f t="shared" si="468"/>
        <v>21.909103113858702</v>
      </c>
    </row>
    <row r="528" spans="1:69" x14ac:dyDescent="0.25">
      <c r="A528">
        <f t="shared" si="420"/>
        <v>1570000</v>
      </c>
      <c r="B528">
        <f t="shared" si="456"/>
        <v>1570</v>
      </c>
      <c r="C528">
        <f t="shared" si="425"/>
        <v>1.5496028714353089</v>
      </c>
      <c r="D528">
        <f t="shared" si="426"/>
        <v>0.86934554142747178</v>
      </c>
      <c r="F528">
        <f t="shared" si="427"/>
        <v>8.553671243912085E-6</v>
      </c>
      <c r="G528">
        <f t="shared" si="428"/>
        <v>1.0535407021850286E-3</v>
      </c>
      <c r="H528">
        <f t="shared" si="429"/>
        <v>-3.1405391092978152</v>
      </c>
      <c r="J528">
        <f t="shared" si="430"/>
        <v>15</v>
      </c>
      <c r="M528">
        <f t="shared" si="431"/>
        <v>1.003887654323656E-3</v>
      </c>
      <c r="N528">
        <f t="shared" si="432"/>
        <v>-1.5707963250000001</v>
      </c>
      <c r="O528">
        <f t="shared" si="433"/>
        <v>502.70105756205493</v>
      </c>
      <c r="P528">
        <f t="shared" si="434"/>
        <v>1.5688070716610947</v>
      </c>
      <c r="Q528">
        <f t="shared" si="435"/>
        <v>283.36242598591997</v>
      </c>
      <c r="R528">
        <f t="shared" si="436"/>
        <v>1.5672672700675252</v>
      </c>
      <c r="S528">
        <f t="shared" si="437"/>
        <v>5.866549623396377E-2</v>
      </c>
      <c r="T528">
        <f t="shared" si="438"/>
        <v>-1.5120971274133177</v>
      </c>
      <c r="U528">
        <f t="shared" si="439"/>
        <v>0.74474456900221686</v>
      </c>
      <c r="V528">
        <f t="shared" si="440"/>
        <v>-0.73064432187343198</v>
      </c>
      <c r="X528">
        <f t="shared" si="457"/>
        <v>-58.116170128218378</v>
      </c>
      <c r="Y528">
        <f t="shared" si="441"/>
        <v>-168.94560154930502</v>
      </c>
      <c r="Z528">
        <f t="shared" si="458"/>
        <v>11.054398450694976</v>
      </c>
      <c r="AC528">
        <v>1</v>
      </c>
      <c r="AD528">
        <f t="shared" si="442"/>
        <v>502.70006293416003</v>
      </c>
      <c r="AE528">
        <f t="shared" si="443"/>
        <v>-4.9589355038070722E-2</v>
      </c>
      <c r="AF528">
        <f t="shared" si="444"/>
        <v>5.5340411166810002E-2</v>
      </c>
      <c r="AG528">
        <f t="shared" si="421"/>
        <v>5029.2869285330435</v>
      </c>
      <c r="AH528">
        <f t="shared" si="422"/>
        <v>-4524.706083816166</v>
      </c>
      <c r="AJ528">
        <f t="shared" si="445"/>
        <v>18000</v>
      </c>
      <c r="AK528">
        <f t="shared" si="446"/>
        <v>306295.85859705001</v>
      </c>
      <c r="AL528">
        <v>1</v>
      </c>
      <c r="AM528">
        <f t="shared" si="447"/>
        <v>283.36066145572499</v>
      </c>
      <c r="AN528">
        <f t="shared" si="423"/>
        <v>1081.1506609638168</v>
      </c>
      <c r="AO528">
        <f t="shared" si="424"/>
        <v>-59.707826951412414</v>
      </c>
      <c r="AQ528">
        <f t="shared" si="448"/>
        <v>1.0142398257292561E-3</v>
      </c>
      <c r="AR528">
        <f t="shared" si="449"/>
        <v>-3.1847130527898644</v>
      </c>
      <c r="AT528">
        <f t="shared" si="418"/>
        <v>-14404.789622069116</v>
      </c>
      <c r="AU528">
        <f t="shared" si="419"/>
        <v>-16021.424864634555</v>
      </c>
      <c r="AV528">
        <f t="shared" si="459"/>
        <v>-2.3031114324753177</v>
      </c>
      <c r="AW528">
        <f t="shared" si="460"/>
        <v>7464.3820502740282</v>
      </c>
      <c r="AX528">
        <f t="shared" si="461"/>
        <v>-9578.0707642476882</v>
      </c>
      <c r="AY528">
        <f t="shared" si="469"/>
        <v>-0.90879295655434056</v>
      </c>
      <c r="BA528">
        <f t="shared" si="450"/>
        <v>1.7742434936874034</v>
      </c>
      <c r="BB528">
        <f t="shared" si="462"/>
        <v>4.9802644261279543</v>
      </c>
      <c r="BC528">
        <f t="shared" si="463"/>
        <v>-1.394318475920977</v>
      </c>
      <c r="BD528">
        <f t="shared" si="451"/>
        <v>-259.88856405867125</v>
      </c>
      <c r="BF528">
        <f t="shared" si="452"/>
        <v>-69.050451056454975</v>
      </c>
      <c r="BG528">
        <f t="shared" si="453"/>
        <v>-210.01837010359623</v>
      </c>
      <c r="BH528">
        <f t="shared" si="464"/>
        <v>-30.018370103596226</v>
      </c>
      <c r="BI528">
        <f t="shared" si="465"/>
        <v>-30.018370103596226</v>
      </c>
      <c r="BJ528">
        <f t="shared" si="454"/>
        <v>0</v>
      </c>
      <c r="BK528">
        <f t="shared" si="466"/>
        <v>0</v>
      </c>
      <c r="BM528">
        <f t="shared" si="467"/>
        <v>-74.030715482582934</v>
      </c>
      <c r="BN528">
        <f t="shared" si="455"/>
        <v>-130.12980604492495</v>
      </c>
      <c r="BQ528" s="56">
        <f t="shared" si="468"/>
        <v>21.882225226413091</v>
      </c>
    </row>
    <row r="529" spans="1:69" x14ac:dyDescent="0.25">
      <c r="A529">
        <f t="shared" si="420"/>
        <v>1575000</v>
      </c>
      <c r="B529">
        <f t="shared" si="456"/>
        <v>1575</v>
      </c>
      <c r="C529">
        <f t="shared" si="425"/>
        <v>1.5524846382565129</v>
      </c>
      <c r="D529">
        <f t="shared" si="426"/>
        <v>0.87091259401897836</v>
      </c>
      <c r="F529">
        <f t="shared" si="427"/>
        <v>8.4994479912674884E-6</v>
      </c>
      <c r="G529">
        <f t="shared" si="428"/>
        <v>1.050196073710831E-3</v>
      </c>
      <c r="H529">
        <f t="shared" si="429"/>
        <v>-3.1405424539262894</v>
      </c>
      <c r="J529">
        <f t="shared" si="430"/>
        <v>15</v>
      </c>
      <c r="M529">
        <f t="shared" si="431"/>
        <v>1.0007007093892953E-3</v>
      </c>
      <c r="N529">
        <f t="shared" si="432"/>
        <v>-1.5707963250000001</v>
      </c>
      <c r="O529">
        <f t="shared" si="433"/>
        <v>504.30201001895227</v>
      </c>
      <c r="P529">
        <f t="shared" si="434"/>
        <v>1.568813386740177</v>
      </c>
      <c r="Q529">
        <f t="shared" si="435"/>
        <v>284.2648428729841</v>
      </c>
      <c r="R529">
        <f t="shared" si="436"/>
        <v>1.5672784733296383</v>
      </c>
      <c r="S529">
        <f t="shared" si="437"/>
        <v>5.8479894494793343E-2</v>
      </c>
      <c r="T529">
        <f t="shared" si="438"/>
        <v>-1.5122830483518868</v>
      </c>
      <c r="U529">
        <f t="shared" si="439"/>
        <v>0.74368884275908165</v>
      </c>
      <c r="V529">
        <f t="shared" si="440"/>
        <v>-0.73222489728660689</v>
      </c>
      <c r="X529">
        <f t="shared" si="457"/>
        <v>-58.167496095717908</v>
      </c>
      <c r="Y529">
        <f t="shared" si="441"/>
        <v>-168.95621674110993</v>
      </c>
      <c r="Z529">
        <f t="shared" si="458"/>
        <v>11.043783258890073</v>
      </c>
      <c r="AC529">
        <v>1</v>
      </c>
      <c r="AD529">
        <f t="shared" si="442"/>
        <v>504.30101854860004</v>
      </c>
      <c r="AE529">
        <f t="shared" si="443"/>
        <v>-4.9905713757683552E-2</v>
      </c>
      <c r="AF529">
        <f t="shared" si="444"/>
        <v>5.5516654514475003E-2</v>
      </c>
      <c r="AG529">
        <f t="shared" si="421"/>
        <v>5015.0383201088898</v>
      </c>
      <c r="AH529">
        <f t="shared" si="422"/>
        <v>-4526.192528796053</v>
      </c>
      <c r="AJ529">
        <f t="shared" si="445"/>
        <v>18000</v>
      </c>
      <c r="AK529">
        <f t="shared" si="446"/>
        <v>307271.32311487501</v>
      </c>
      <c r="AL529">
        <v>1</v>
      </c>
      <c r="AM529">
        <f t="shared" si="447"/>
        <v>284.26308394443754</v>
      </c>
      <c r="AN529">
        <f t="shared" si="423"/>
        <v>1081.1493252424564</v>
      </c>
      <c r="AO529">
        <f t="shared" si="424"/>
        <v>-59.518282993315196</v>
      </c>
      <c r="AQ529">
        <f t="shared" si="448"/>
        <v>1.007810430051859E-3</v>
      </c>
      <c r="AR529">
        <f t="shared" si="449"/>
        <v>-3.1746028546633553</v>
      </c>
      <c r="AT529">
        <f t="shared" si="418"/>
        <v>-14363.809514745784</v>
      </c>
      <c r="AU529">
        <f t="shared" si="419"/>
        <v>-15925.316511302743</v>
      </c>
      <c r="AV529">
        <f t="shared" si="459"/>
        <v>-2.304686703829427</v>
      </c>
      <c r="AW529">
        <f t="shared" si="460"/>
        <v>7446.9581457788208</v>
      </c>
      <c r="AX529">
        <f t="shared" si="461"/>
        <v>-9568.3723912546593</v>
      </c>
      <c r="AY529">
        <f t="shared" si="469"/>
        <v>-0.90943476037831317</v>
      </c>
      <c r="BA529">
        <f t="shared" si="450"/>
        <v>1.768777809632367</v>
      </c>
      <c r="BB529">
        <f t="shared" si="462"/>
        <v>4.9534656224549174</v>
      </c>
      <c r="BC529">
        <f t="shared" si="463"/>
        <v>-1.3952519434511137</v>
      </c>
      <c r="BD529">
        <f t="shared" si="451"/>
        <v>-259.94204780852169</v>
      </c>
      <c r="BF529">
        <f t="shared" si="452"/>
        <v>-69.116348550243629</v>
      </c>
      <c r="BG529">
        <f t="shared" si="453"/>
        <v>-209.98225998667152</v>
      </c>
      <c r="BH529">
        <f t="shared" si="464"/>
        <v>-29.982259986671522</v>
      </c>
      <c r="BI529">
        <f t="shared" si="465"/>
        <v>-29.982259986671522</v>
      </c>
      <c r="BJ529">
        <f t="shared" si="454"/>
        <v>0</v>
      </c>
      <c r="BK529">
        <f t="shared" si="466"/>
        <v>0</v>
      </c>
      <c r="BM529">
        <f t="shared" si="467"/>
        <v>-74.069814172698543</v>
      </c>
      <c r="BN529">
        <f t="shared" si="455"/>
        <v>-130.0402121781498</v>
      </c>
      <c r="BQ529" s="56">
        <f t="shared" si="468"/>
        <v>21.855426422740052</v>
      </c>
    </row>
    <row r="530" spans="1:69" x14ac:dyDescent="0.25">
      <c r="A530">
        <f t="shared" si="420"/>
        <v>1580000</v>
      </c>
      <c r="B530">
        <f t="shared" si="456"/>
        <v>1580</v>
      </c>
      <c r="C530">
        <f t="shared" si="425"/>
        <v>1.5553702033101209</v>
      </c>
      <c r="D530">
        <f t="shared" si="426"/>
        <v>0.87247383595544081</v>
      </c>
      <c r="F530">
        <f t="shared" si="427"/>
        <v>8.4457387068394366E-6</v>
      </c>
      <c r="G530">
        <f t="shared" si="428"/>
        <v>1.046872614289227E-3</v>
      </c>
      <c r="H530">
        <f t="shared" si="429"/>
        <v>-3.1405457773857108</v>
      </c>
      <c r="J530">
        <f t="shared" si="430"/>
        <v>15</v>
      </c>
      <c r="M530">
        <f t="shared" si="431"/>
        <v>9.9753393499249369E-4</v>
      </c>
      <c r="N530">
        <f t="shared" si="432"/>
        <v>-1.5707963250000001</v>
      </c>
      <c r="O530">
        <f t="shared" si="433"/>
        <v>505.902962495834</v>
      </c>
      <c r="P530">
        <f t="shared" si="434"/>
        <v>1.568819661850561</v>
      </c>
      <c r="Q530">
        <f t="shared" si="435"/>
        <v>285.16725979550131</v>
      </c>
      <c r="R530">
        <f t="shared" si="436"/>
        <v>1.567289605685904</v>
      </c>
      <c r="S530">
        <f t="shared" si="437"/>
        <v>5.8295461443103165E-2</v>
      </c>
      <c r="T530">
        <f t="shared" si="438"/>
        <v>-1.5124677965872344</v>
      </c>
      <c r="U530">
        <f t="shared" si="439"/>
        <v>0.74263425801818028</v>
      </c>
      <c r="V530">
        <f t="shared" si="440"/>
        <v>-0.73380099397169141</v>
      </c>
      <c r="X530">
        <f t="shared" si="457"/>
        <v>-58.218660745081579</v>
      </c>
      <c r="Y530">
        <f t="shared" si="441"/>
        <v>-168.96684619550899</v>
      </c>
      <c r="Z530">
        <f t="shared" si="458"/>
        <v>11.033153804491008</v>
      </c>
      <c r="AC530">
        <v>1</v>
      </c>
      <c r="AD530">
        <f t="shared" si="442"/>
        <v>505.90197416304005</v>
      </c>
      <c r="AE530">
        <f t="shared" si="443"/>
        <v>-5.0223078387374644E-2</v>
      </c>
      <c r="AF530">
        <f t="shared" si="444"/>
        <v>5.5692897862140003E-2</v>
      </c>
      <c r="AG530">
        <f t="shared" si="421"/>
        <v>5000.8252978992587</v>
      </c>
      <c r="AH530">
        <f t="shared" si="422"/>
        <v>-4527.630103970163</v>
      </c>
      <c r="AJ530">
        <f t="shared" si="445"/>
        <v>18000</v>
      </c>
      <c r="AK530">
        <f t="shared" si="446"/>
        <v>308246.7876327</v>
      </c>
      <c r="AL530">
        <v>1</v>
      </c>
      <c r="AM530">
        <f t="shared" si="447"/>
        <v>285.16550643315003</v>
      </c>
      <c r="AN530">
        <f t="shared" si="423"/>
        <v>1081.1480021817113</v>
      </c>
      <c r="AO530">
        <f t="shared" si="424"/>
        <v>-59.32993863612495</v>
      </c>
      <c r="AQ530">
        <f t="shared" si="448"/>
        <v>1.0014419763016767E-3</v>
      </c>
      <c r="AR530">
        <f t="shared" si="449"/>
        <v>-3.1645566451132985</v>
      </c>
      <c r="AT530">
        <f t="shared" si="418"/>
        <v>-14322.933895764327</v>
      </c>
      <c r="AU530">
        <f t="shared" si="419"/>
        <v>-15829.929086357071</v>
      </c>
      <c r="AV530">
        <f t="shared" si="459"/>
        <v>-2.3062575300252846</v>
      </c>
      <c r="AW530">
        <f t="shared" si="460"/>
        <v>7429.5694120735352</v>
      </c>
      <c r="AX530">
        <f t="shared" si="461"/>
        <v>-9558.6838769323676</v>
      </c>
      <c r="AY530">
        <f t="shared" si="469"/>
        <v>-0.91007671633705678</v>
      </c>
      <c r="BA530">
        <f t="shared" si="450"/>
        <v>1.7633449264296663</v>
      </c>
      <c r="BB530">
        <f t="shared" si="462"/>
        <v>4.9267454518062879</v>
      </c>
      <c r="BC530">
        <f t="shared" si="463"/>
        <v>-1.3961808136882277</v>
      </c>
      <c r="BD530">
        <f t="shared" si="451"/>
        <v>-259.99526815288448</v>
      </c>
      <c r="BF530">
        <f t="shared" si="452"/>
        <v>-69.182001048261071</v>
      </c>
      <c r="BG530">
        <f t="shared" si="453"/>
        <v>-209.9462181773724</v>
      </c>
      <c r="BH530">
        <f t="shared" si="464"/>
        <v>-29.946218177372401</v>
      </c>
      <c r="BI530">
        <f t="shared" si="465"/>
        <v>-29.946218177372401</v>
      </c>
      <c r="BJ530">
        <f t="shared" si="454"/>
        <v>0</v>
      </c>
      <c r="BK530">
        <f t="shared" si="466"/>
        <v>0</v>
      </c>
      <c r="BM530">
        <f t="shared" si="467"/>
        <v>-74.108746500067369</v>
      </c>
      <c r="BN530">
        <f t="shared" si="455"/>
        <v>-129.95095002448792</v>
      </c>
      <c r="BQ530" s="56">
        <f t="shared" si="468"/>
        <v>21.828706252091425</v>
      </c>
    </row>
    <row r="531" spans="1:69" x14ac:dyDescent="0.25">
      <c r="A531">
        <f t="shared" si="420"/>
        <v>1585000</v>
      </c>
      <c r="B531">
        <f t="shared" si="456"/>
        <v>1585</v>
      </c>
      <c r="C531">
        <f t="shared" si="425"/>
        <v>1.558259545495579</v>
      </c>
      <c r="D531">
        <f t="shared" si="426"/>
        <v>0.87402929192725343</v>
      </c>
      <c r="F531">
        <f t="shared" si="427"/>
        <v>8.3925369153792343E-6</v>
      </c>
      <c r="G531">
        <f t="shared" si="428"/>
        <v>1.0435701235756746E-3</v>
      </c>
      <c r="H531">
        <f t="shared" si="429"/>
        <v>-3.1405490798764246</v>
      </c>
      <c r="J531">
        <f t="shared" si="430"/>
        <v>15</v>
      </c>
      <c r="M531">
        <f t="shared" si="431"/>
        <v>9.943871402448832E-4</v>
      </c>
      <c r="N531">
        <f t="shared" si="432"/>
        <v>-1.5707963250000001</v>
      </c>
      <c r="O531">
        <f t="shared" si="433"/>
        <v>507.50391499251106</v>
      </c>
      <c r="P531">
        <f t="shared" si="434"/>
        <v>1.5688258973704976</v>
      </c>
      <c r="Q531">
        <f t="shared" si="435"/>
        <v>286.06967675313609</v>
      </c>
      <c r="R531">
        <f t="shared" si="436"/>
        <v>1.5673006678073447</v>
      </c>
      <c r="S531">
        <f t="shared" si="437"/>
        <v>5.8112186093880483E-2</v>
      </c>
      <c r="T531">
        <f t="shared" si="438"/>
        <v>-1.5126513831672896</v>
      </c>
      <c r="U531">
        <f t="shared" si="439"/>
        <v>0.74158082561494432</v>
      </c>
      <c r="V531">
        <f t="shared" si="440"/>
        <v>-0.73537262314108742</v>
      </c>
      <c r="X531">
        <f t="shared" si="457"/>
        <v>-58.269665162069842</v>
      </c>
      <c r="Y531">
        <f t="shared" si="441"/>
        <v>-168.97748972462966</v>
      </c>
      <c r="Z531">
        <f t="shared" si="458"/>
        <v>11.022510275370337</v>
      </c>
      <c r="AC531">
        <v>1</v>
      </c>
      <c r="AD531">
        <f t="shared" si="442"/>
        <v>507.50292977748006</v>
      </c>
      <c r="AE531">
        <f t="shared" si="443"/>
        <v>-5.0541448927143989E-2</v>
      </c>
      <c r="AF531">
        <f t="shared" si="444"/>
        <v>5.5869141209805004E-2</v>
      </c>
      <c r="AG531">
        <f t="shared" si="421"/>
        <v>4986.6479421326349</v>
      </c>
      <c r="AH531">
        <f t="shared" si="422"/>
        <v>-4529.0191831432185</v>
      </c>
      <c r="AJ531">
        <f t="shared" si="445"/>
        <v>18000</v>
      </c>
      <c r="AK531">
        <f t="shared" si="446"/>
        <v>309222.25215052505</v>
      </c>
      <c r="AL531">
        <v>1</v>
      </c>
      <c r="AM531">
        <f t="shared" si="447"/>
        <v>286.06792892186252</v>
      </c>
      <c r="AN531">
        <f t="shared" si="423"/>
        <v>1081.1466916220827</v>
      </c>
      <c r="AO531">
        <f t="shared" si="424"/>
        <v>-59.142782527709301</v>
      </c>
      <c r="AQ531">
        <f t="shared" si="448"/>
        <v>9.9513369670971991E-4</v>
      </c>
      <c r="AR531">
        <f t="shared" si="449"/>
        <v>-3.1545738185698116</v>
      </c>
      <c r="AT531">
        <f t="shared" si="418"/>
        <v>-14282.162957543187</v>
      </c>
      <c r="AU531">
        <f t="shared" si="419"/>
        <v>-15735.25602027883</v>
      </c>
      <c r="AV531">
        <f t="shared" si="459"/>
        <v>-2.3078239219575978</v>
      </c>
      <c r="AW531">
        <f t="shared" si="460"/>
        <v>7412.2160967536411</v>
      </c>
      <c r="AX531">
        <f t="shared" si="461"/>
        <v>-9549.0050115438917</v>
      </c>
      <c r="AY531">
        <f t="shared" si="469"/>
        <v>-0.91071879309319947</v>
      </c>
      <c r="BA531">
        <f t="shared" si="450"/>
        <v>1.7579445546221466</v>
      </c>
      <c r="BB531">
        <f t="shared" si="462"/>
        <v>4.9001034670715686</v>
      </c>
      <c r="BC531">
        <f t="shared" si="463"/>
        <v>-1.3971051288643983</v>
      </c>
      <c r="BD531">
        <f t="shared" si="451"/>
        <v>-260.04822751147947</v>
      </c>
      <c r="BF531">
        <f t="shared" si="452"/>
        <v>-69.247410228649812</v>
      </c>
      <c r="BG531">
        <f t="shared" si="453"/>
        <v>-209.91024569224226</v>
      </c>
      <c r="BH531">
        <f t="shared" si="464"/>
        <v>-29.910245692242256</v>
      </c>
      <c r="BI531">
        <f t="shared" si="465"/>
        <v>-29.910245692242256</v>
      </c>
      <c r="BJ531">
        <f t="shared" si="454"/>
        <v>0</v>
      </c>
      <c r="BK531">
        <f t="shared" si="466"/>
        <v>0</v>
      </c>
      <c r="BM531">
        <f t="shared" si="467"/>
        <v>-74.147513695721386</v>
      </c>
      <c r="BN531">
        <f t="shared" si="455"/>
        <v>-129.86201818076282</v>
      </c>
      <c r="BQ531" s="56">
        <f t="shared" si="468"/>
        <v>21.802064267356705</v>
      </c>
    </row>
    <row r="532" spans="1:69" x14ac:dyDescent="0.25">
      <c r="A532">
        <f t="shared" si="420"/>
        <v>1590000</v>
      </c>
      <c r="B532">
        <f t="shared" si="456"/>
        <v>1590</v>
      </c>
      <c r="C532">
        <f t="shared" si="425"/>
        <v>1.5611526438410241</v>
      </c>
      <c r="D532">
        <f t="shared" si="426"/>
        <v>0.87557898655413635</v>
      </c>
      <c r="F532">
        <f t="shared" si="427"/>
        <v>8.3398362432915433E-6</v>
      </c>
      <c r="G532">
        <f t="shared" si="428"/>
        <v>1.0402884037457906E-3</v>
      </c>
      <c r="H532">
        <f t="shared" si="429"/>
        <v>-3.1405523615962543</v>
      </c>
      <c r="J532">
        <f t="shared" si="430"/>
        <v>15</v>
      </c>
      <c r="M532">
        <f t="shared" si="431"/>
        <v>9.9126013665920749E-4</v>
      </c>
      <c r="N532">
        <f t="shared" si="432"/>
        <v>-1.5707963250000001</v>
      </c>
      <c r="O532">
        <f t="shared" si="433"/>
        <v>509.10486750879653</v>
      </c>
      <c r="P532">
        <f t="shared" si="434"/>
        <v>1.5688320936734792</v>
      </c>
      <c r="Q532">
        <f t="shared" si="435"/>
        <v>286.97209374555729</v>
      </c>
      <c r="R532">
        <f t="shared" si="436"/>
        <v>1.5673116603565418</v>
      </c>
      <c r="S532">
        <f t="shared" si="437"/>
        <v>5.7930057599119178E-2</v>
      </c>
      <c r="T532">
        <f t="shared" si="438"/>
        <v>-1.5128338190017954</v>
      </c>
      <c r="U532">
        <f t="shared" si="439"/>
        <v>0.74052855623133962</v>
      </c>
      <c r="V532">
        <f t="shared" si="440"/>
        <v>-0.73693979603200233</v>
      </c>
      <c r="X532">
        <f t="shared" si="457"/>
        <v>-58.320510421502412</v>
      </c>
      <c r="Y532">
        <f t="shared" si="441"/>
        <v>-168.98814713876448</v>
      </c>
      <c r="Z532">
        <f t="shared" si="458"/>
        <v>11.011852861235525</v>
      </c>
      <c r="AC532">
        <v>1</v>
      </c>
      <c r="AD532">
        <f t="shared" si="442"/>
        <v>509.10388539192002</v>
      </c>
      <c r="AE532">
        <f t="shared" si="443"/>
        <v>-5.0860825376991603E-2</v>
      </c>
      <c r="AF532">
        <f t="shared" si="444"/>
        <v>5.6045384557470004E-2</v>
      </c>
      <c r="AG532">
        <f t="shared" si="421"/>
        <v>4972.5063302202898</v>
      </c>
      <c r="AH532">
        <f t="shared" si="422"/>
        <v>-4530.3601385223737</v>
      </c>
      <c r="AJ532">
        <f t="shared" si="445"/>
        <v>18000</v>
      </c>
      <c r="AK532">
        <f t="shared" si="446"/>
        <v>310197.71666835004</v>
      </c>
      <c r="AL532">
        <v>1</v>
      </c>
      <c r="AM532">
        <f t="shared" si="447"/>
        <v>286.97035141057501</v>
      </c>
      <c r="AN532">
        <f t="shared" si="423"/>
        <v>1081.1453934065735</v>
      </c>
      <c r="AO532">
        <f t="shared" si="424"/>
        <v>-58.956803458721204</v>
      </c>
      <c r="AQ532">
        <f t="shared" si="448"/>
        <v>9.8888483555982401E-4</v>
      </c>
      <c r="AR532">
        <f t="shared" si="449"/>
        <v>-3.1446537770802405</v>
      </c>
      <c r="AT532">
        <f t="shared" si="418"/>
        <v>-14241.496885033464</v>
      </c>
      <c r="AU532">
        <f t="shared" si="419"/>
        <v>-15641.29081732325</v>
      </c>
      <c r="AV532">
        <f t="shared" si="459"/>
        <v>-2.3093858905498768</v>
      </c>
      <c r="AW532">
        <f t="shared" si="460"/>
        <v>7394.8984414921979</v>
      </c>
      <c r="AX532">
        <f t="shared" si="461"/>
        <v>-9539.3355920557042</v>
      </c>
      <c r="AY532">
        <f t="shared" si="469"/>
        <v>-0.91136095985107268</v>
      </c>
      <c r="BA532">
        <f t="shared" si="450"/>
        <v>1.7525764080789055</v>
      </c>
      <c r="BB532">
        <f t="shared" si="462"/>
        <v>4.8735392247416129</v>
      </c>
      <c r="BC532">
        <f t="shared" si="463"/>
        <v>-1.3980249306988042</v>
      </c>
      <c r="BD532">
        <f t="shared" si="451"/>
        <v>-260.1009282746395</v>
      </c>
      <c r="BF532">
        <f t="shared" si="452"/>
        <v>-69.31257775380594</v>
      </c>
      <c r="BG532">
        <f t="shared" si="453"/>
        <v>-209.87434352234234</v>
      </c>
      <c r="BH532">
        <f t="shared" si="464"/>
        <v>-29.874343522342343</v>
      </c>
      <c r="BI532">
        <f t="shared" si="465"/>
        <v>-29.874343522342343</v>
      </c>
      <c r="BJ532">
        <f t="shared" si="454"/>
        <v>0</v>
      </c>
      <c r="BK532">
        <f t="shared" si="466"/>
        <v>0</v>
      </c>
      <c r="BM532">
        <f t="shared" si="467"/>
        <v>-74.18611697854756</v>
      </c>
      <c r="BN532">
        <f t="shared" si="455"/>
        <v>-129.77341524770284</v>
      </c>
      <c r="BQ532" s="56">
        <f t="shared" si="468"/>
        <v>21.775500025026751</v>
      </c>
    </row>
    <row r="533" spans="1:69" x14ac:dyDescent="0.25">
      <c r="A533">
        <f t="shared" si="420"/>
        <v>1595000</v>
      </c>
      <c r="B533">
        <f t="shared" si="456"/>
        <v>1595</v>
      </c>
      <c r="C533">
        <f t="shared" si="425"/>
        <v>1.5640494775026015</v>
      </c>
      <c r="D533">
        <f t="shared" si="426"/>
        <v>0.87712294438445804</v>
      </c>
      <c r="F533">
        <f t="shared" si="427"/>
        <v>8.2876304167253705E-6</v>
      </c>
      <c r="G533">
        <f t="shared" si="428"/>
        <v>1.0370272594558486E-3</v>
      </c>
      <c r="H533">
        <f t="shared" si="429"/>
        <v>-3.1405556227405445</v>
      </c>
      <c r="J533">
        <f t="shared" si="430"/>
        <v>15</v>
      </c>
      <c r="M533">
        <f t="shared" si="431"/>
        <v>9.8815273811168653E-4</v>
      </c>
      <c r="N533">
        <f t="shared" si="432"/>
        <v>-1.5707963250000001</v>
      </c>
      <c r="O533">
        <f t="shared" si="433"/>
        <v>510.70582004450614</v>
      </c>
      <c r="P533">
        <f t="shared" si="434"/>
        <v>1.5688382511283159</v>
      </c>
      <c r="Q533">
        <f t="shared" si="435"/>
        <v>287.87451077243759</v>
      </c>
      <c r="R533">
        <f t="shared" si="436"/>
        <v>1.5673225839877694</v>
      </c>
      <c r="S533">
        <f t="shared" si="437"/>
        <v>5.7749065245694058E-2</v>
      </c>
      <c r="T533">
        <f t="shared" si="438"/>
        <v>-1.5130151148644615</v>
      </c>
      <c r="U533">
        <f t="shared" si="439"/>
        <v>0.73947746039705209</v>
      </c>
      <c r="V533">
        <f t="shared" si="440"/>
        <v>-0.73850252390556703</v>
      </c>
      <c r="X533">
        <f t="shared" si="457"/>
        <v>-58.371197587398129</v>
      </c>
      <c r="Y533">
        <f t="shared" si="441"/>
        <v>-168.99881824647295</v>
      </c>
      <c r="Z533">
        <f t="shared" si="458"/>
        <v>11.00118175352705</v>
      </c>
      <c r="AC533">
        <v>1</v>
      </c>
      <c r="AD533">
        <f t="shared" si="442"/>
        <v>510.70484100636003</v>
      </c>
      <c r="AE533">
        <f t="shared" si="443"/>
        <v>-5.1181207736917471E-2</v>
      </c>
      <c r="AF533">
        <f t="shared" si="444"/>
        <v>5.6221627905135005E-2</v>
      </c>
      <c r="AG533">
        <f t="shared" si="421"/>
        <v>4958.4005367891141</v>
      </c>
      <c r="AH533">
        <f t="shared" si="422"/>
        <v>-4531.6533407062143</v>
      </c>
      <c r="AJ533">
        <f t="shared" si="445"/>
        <v>18000</v>
      </c>
      <c r="AK533">
        <f t="shared" si="446"/>
        <v>311173.18118617503</v>
      </c>
      <c r="AL533">
        <v>1</v>
      </c>
      <c r="AM533">
        <f t="shared" si="447"/>
        <v>287.87277389928755</v>
      </c>
      <c r="AN533">
        <f t="shared" si="423"/>
        <v>1081.1441073806448</v>
      </c>
      <c r="AO533">
        <f t="shared" si="424"/>
        <v>-58.771990360361158</v>
      </c>
      <c r="AQ533">
        <f t="shared" si="448"/>
        <v>9.8269464896230891E-4</v>
      </c>
      <c r="AR533">
        <f t="shared" si="449"/>
        <v>-3.1347959301897652</v>
      </c>
      <c r="AT533">
        <f t="shared" si="418"/>
        <v>-14200.935855801779</v>
      </c>
      <c r="AU533">
        <f t="shared" si="419"/>
        <v>-15548.027054466125</v>
      </c>
      <c r="AV533">
        <f t="shared" si="459"/>
        <v>-2.3109434467534884</v>
      </c>
      <c r="AW533">
        <f t="shared" si="460"/>
        <v>7377.6166821248453</v>
      </c>
      <c r="AX533">
        <f t="shared" si="461"/>
        <v>-9529.6754219853829</v>
      </c>
      <c r="AY533">
        <f t="shared" si="469"/>
        <v>-0.91200318634806132</v>
      </c>
      <c r="BA533">
        <f t="shared" si="450"/>
        <v>1.7472402039487689</v>
      </c>
      <c r="BB533">
        <f t="shared" si="462"/>
        <v>4.8470522848726532</v>
      </c>
      <c r="BC533">
        <f t="shared" si="463"/>
        <v>-1.3989402604054271</v>
      </c>
      <c r="BD533">
        <f t="shared" si="451"/>
        <v>-260.15337280375189</v>
      </c>
      <c r="BF533">
        <f t="shared" si="452"/>
        <v>-69.377505270562779</v>
      </c>
      <c r="BG533">
        <f t="shared" si="453"/>
        <v>-209.83851263373447</v>
      </c>
      <c r="BH533">
        <f t="shared" si="464"/>
        <v>-29.838512633734467</v>
      </c>
      <c r="BI533">
        <f t="shared" si="465"/>
        <v>-29.838512633734467</v>
      </c>
      <c r="BJ533">
        <f t="shared" si="454"/>
        <v>0</v>
      </c>
      <c r="BK533">
        <f t="shared" si="466"/>
        <v>0</v>
      </c>
      <c r="BM533">
        <f t="shared" si="467"/>
        <v>-74.224557555435425</v>
      </c>
      <c r="BN533">
        <f t="shared" si="455"/>
        <v>-129.68513982998257</v>
      </c>
      <c r="BQ533" s="56">
        <f t="shared" si="468"/>
        <v>21.749013085157788</v>
      </c>
    </row>
    <row r="534" spans="1:69" x14ac:dyDescent="0.25">
      <c r="A534">
        <f t="shared" si="420"/>
        <v>1600000</v>
      </c>
      <c r="B534">
        <f t="shared" si="456"/>
        <v>1600</v>
      </c>
      <c r="C534">
        <f t="shared" si="425"/>
        <v>1.5669500257637807</v>
      </c>
      <c r="D534">
        <f t="shared" si="426"/>
        <v>0.87866118989457753</v>
      </c>
      <c r="F534">
        <f t="shared" si="427"/>
        <v>8.2359132597067534E-6</v>
      </c>
      <c r="G534">
        <f t="shared" si="428"/>
        <v>1.0337864978040149E-3</v>
      </c>
      <c r="H534">
        <f t="shared" si="429"/>
        <v>-3.1405588635021964</v>
      </c>
      <c r="J534">
        <f t="shared" si="430"/>
        <v>15</v>
      </c>
      <c r="M534">
        <f t="shared" si="431"/>
        <v>9.8506476080508745E-4</v>
      </c>
      <c r="N534">
        <f t="shared" si="432"/>
        <v>-1.5707963250000001</v>
      </c>
      <c r="O534">
        <f t="shared" si="433"/>
        <v>512.30677259945776</v>
      </c>
      <c r="P534">
        <f t="shared" si="434"/>
        <v>1.5688443700992067</v>
      </c>
      <c r="Q534">
        <f t="shared" si="435"/>
        <v>288.77692783345418</v>
      </c>
      <c r="R534">
        <f t="shared" si="436"/>
        <v>1.5673334393471232</v>
      </c>
      <c r="S534">
        <f t="shared" si="437"/>
        <v>5.7569198453274642E-2</v>
      </c>
      <c r="T534">
        <f t="shared" si="438"/>
        <v>-1.5131952813950749</v>
      </c>
      <c r="U534">
        <f t="shared" si="439"/>
        <v>0.73842754849067316</v>
      </c>
      <c r="V534">
        <f t="shared" si="440"/>
        <v>-0.74006081804596557</v>
      </c>
      <c r="X534">
        <f t="shared" si="457"/>
        <v>-58.421727713112602</v>
      </c>
      <c r="Y534">
        <f t="shared" si="441"/>
        <v>-169.00950285468079</v>
      </c>
      <c r="Z534">
        <f t="shared" si="458"/>
        <v>10.99049714531921</v>
      </c>
      <c r="AC534">
        <v>1</v>
      </c>
      <c r="AD534">
        <f t="shared" si="442"/>
        <v>512.30579662080004</v>
      </c>
      <c r="AE534">
        <f t="shared" si="443"/>
        <v>-5.1502596006921607E-2</v>
      </c>
      <c r="AF534">
        <f t="shared" si="444"/>
        <v>5.6397871252799998E-2</v>
      </c>
      <c r="AG534">
        <f t="shared" si="421"/>
        <v>4944.3306337142285</v>
      </c>
      <c r="AH534">
        <f t="shared" si="422"/>
        <v>-4532.8991586741577</v>
      </c>
      <c r="AJ534">
        <f t="shared" si="445"/>
        <v>18000</v>
      </c>
      <c r="AK534">
        <f t="shared" si="446"/>
        <v>312148.64570400002</v>
      </c>
      <c r="AL534">
        <v>1</v>
      </c>
      <c r="AM534">
        <f t="shared" si="447"/>
        <v>288.77519638800004</v>
      </c>
      <c r="AN534">
        <f t="shared" si="423"/>
        <v>1081.1428333921683</v>
      </c>
      <c r="AO534">
        <f t="shared" si="424"/>
        <v>-58.588332302181371</v>
      </c>
      <c r="AQ534">
        <f t="shared" si="448"/>
        <v>9.7656240463257771E-4</v>
      </c>
      <c r="AR534">
        <f t="shared" si="449"/>
        <v>-3.1249996948242487</v>
      </c>
      <c r="AT534">
        <f t="shared" ref="AT534:AT597" si="470">-AR534*AH534+AG534*AQ534</f>
        <v>-14160.480040112878</v>
      </c>
      <c r="AU534">
        <f t="shared" ref="AU534:AU597" si="471">AQ534*AH534+AG534*AR534</f>
        <v>-15455.4583803695</v>
      </c>
      <c r="AV534">
        <f t="shared" si="459"/>
        <v>-2.3124966015467243</v>
      </c>
      <c r="AW534">
        <f t="shared" si="460"/>
        <v>7360.3710487335802</v>
      </c>
      <c r="AX534">
        <f t="shared" si="461"/>
        <v>-9520.0243112523822</v>
      </c>
      <c r="AY534">
        <f t="shared" si="469"/>
        <v>-0.91264544284610494</v>
      </c>
      <c r="BA534">
        <f t="shared" si="450"/>
        <v>1.7419356626145313</v>
      </c>
      <c r="BB534">
        <f t="shared" si="462"/>
        <v>4.8206422110507754</v>
      </c>
      <c r="BC534">
        <f t="shared" si="463"/>
        <v>-1.3998511587006193</v>
      </c>
      <c r="BD534">
        <f t="shared" si="451"/>
        <v>-260.2055634316917</v>
      </c>
      <c r="BF534">
        <f t="shared" si="452"/>
        <v>-69.442194410371854</v>
      </c>
      <c r="BG534">
        <f t="shared" si="453"/>
        <v>-209.80275396795406</v>
      </c>
      <c r="BH534">
        <f t="shared" si="464"/>
        <v>-29.802753967954061</v>
      </c>
      <c r="BI534">
        <f t="shared" si="465"/>
        <v>-29.802753967954061</v>
      </c>
      <c r="BJ534">
        <f t="shared" si="454"/>
        <v>0</v>
      </c>
      <c r="BK534">
        <f t="shared" si="466"/>
        <v>0</v>
      </c>
      <c r="BM534">
        <f t="shared" si="467"/>
        <v>-74.262836621422622</v>
      </c>
      <c r="BN534">
        <f t="shared" si="455"/>
        <v>-129.59719053626233</v>
      </c>
      <c r="BQ534" s="56">
        <f t="shared" si="468"/>
        <v>21.722603011335909</v>
      </c>
    </row>
    <row r="535" spans="1:69" x14ac:dyDescent="0.25">
      <c r="A535">
        <f t="shared" si="420"/>
        <v>1605000</v>
      </c>
      <c r="B535">
        <f t="shared" si="456"/>
        <v>1605</v>
      </c>
      <c r="C535">
        <f t="shared" si="425"/>
        <v>1.5698542680346717</v>
      </c>
      <c r="D535">
        <f t="shared" si="426"/>
        <v>0.88019374748820778</v>
      </c>
      <c r="F535">
        <f t="shared" si="427"/>
        <v>8.1846786923121147E-6</v>
      </c>
      <c r="G535">
        <f t="shared" si="428"/>
        <v>1.0305659282923139E-3</v>
      </c>
      <c r="H535">
        <f t="shared" si="429"/>
        <v>-3.1405620840717079</v>
      </c>
      <c r="J535">
        <f t="shared" si="430"/>
        <v>15</v>
      </c>
      <c r="M535">
        <f t="shared" si="431"/>
        <v>9.8199602323248598E-4</v>
      </c>
      <c r="N535">
        <f t="shared" si="432"/>
        <v>-1.5707963250000001</v>
      </c>
      <c r="O535">
        <f t="shared" si="433"/>
        <v>513.90772517347159</v>
      </c>
      <c r="P535">
        <f t="shared" si="434"/>
        <v>1.5688504509458132</v>
      </c>
      <c r="Q535">
        <f t="shared" si="435"/>
        <v>289.67934492828778</v>
      </c>
      <c r="R535">
        <f t="shared" si="436"/>
        <v>1.5673442270726476</v>
      </c>
      <c r="S535">
        <f t="shared" si="437"/>
        <v>5.7390446772277302E-2</v>
      </c>
      <c r="T535">
        <f t="shared" si="438"/>
        <v>-1.5133743291015724</v>
      </c>
      <c r="U535">
        <f t="shared" si="439"/>
        <v>0.73737883074088317</v>
      </c>
      <c r="V535">
        <f t="shared" si="440"/>
        <v>-0.74161468975957356</v>
      </c>
      <c r="X535">
        <f t="shared" si="457"/>
        <v>-58.472101841473972</v>
      </c>
      <c r="Y535">
        <f t="shared" si="441"/>
        <v>-169.0202007687767</v>
      </c>
      <c r="Z535">
        <f t="shared" si="458"/>
        <v>10.979799231223296</v>
      </c>
      <c r="AC535">
        <v>1</v>
      </c>
      <c r="AD535">
        <f t="shared" si="442"/>
        <v>513.90675223524011</v>
      </c>
      <c r="AE535">
        <f t="shared" si="443"/>
        <v>-5.1824990187003997E-2</v>
      </c>
      <c r="AF535">
        <f t="shared" si="444"/>
        <v>5.6574114600464999E-2</v>
      </c>
      <c r="AG535">
        <f t="shared" si="421"/>
        <v>4930.2966901514374</v>
      </c>
      <c r="AH535">
        <f t="shared" si="422"/>
        <v>-4534.0979597762571</v>
      </c>
      <c r="AJ535">
        <f t="shared" si="445"/>
        <v>18000</v>
      </c>
      <c r="AK535">
        <f t="shared" si="446"/>
        <v>313124.11022182502</v>
      </c>
      <c r="AL535">
        <v>1</v>
      </c>
      <c r="AM535">
        <f t="shared" si="447"/>
        <v>289.67761887671253</v>
      </c>
      <c r="AN535">
        <f t="shared" si="423"/>
        <v>1081.1415712913813</v>
      </c>
      <c r="AO535">
        <f t="shared" si="424"/>
        <v>-58.405818489930788</v>
      </c>
      <c r="AQ535">
        <f t="shared" si="448"/>
        <v>9.7048738167453911E-4</v>
      </c>
      <c r="AR535">
        <f t="shared" si="449"/>
        <v>-3.1152644951752704</v>
      </c>
      <c r="AT535">
        <f t="shared" si="470"/>
        <v>-14120.1296010119</v>
      </c>
      <c r="AU535">
        <f t="shared" si="471"/>
        <v>-15363.578514366163</v>
      </c>
      <c r="AV535">
        <f t="shared" si="459"/>
        <v>-2.3140453659338807</v>
      </c>
      <c r="AW535">
        <f t="shared" si="460"/>
        <v>7343.1617657294291</v>
      </c>
      <c r="AX535">
        <f t="shared" si="461"/>
        <v>-9510.3820760318813</v>
      </c>
      <c r="AY535">
        <f t="shared" si="469"/>
        <v>-0.91328770012334171</v>
      </c>
      <c r="BA535">
        <f t="shared" si="450"/>
        <v>1.7366625076479332</v>
      </c>
      <c r="BB535">
        <f t="shared" si="462"/>
        <v>4.7943085703567547</v>
      </c>
      <c r="BC535">
        <f t="shared" si="463"/>
        <v>-1.400757665810539</v>
      </c>
      <c r="BD535">
        <f t="shared" si="451"/>
        <v>-260.25750246324804</v>
      </c>
      <c r="BF535">
        <f t="shared" si="452"/>
        <v>-69.506646789481451</v>
      </c>
      <c r="BG535">
        <f t="shared" si="453"/>
        <v>-209.76706844247516</v>
      </c>
      <c r="BH535">
        <f t="shared" si="464"/>
        <v>-29.767068442475164</v>
      </c>
      <c r="BI535">
        <f t="shared" si="465"/>
        <v>-29.767068442475164</v>
      </c>
      <c r="BJ535">
        <f t="shared" si="454"/>
        <v>0</v>
      </c>
      <c r="BK535">
        <f t="shared" si="466"/>
        <v>0</v>
      </c>
      <c r="BM535">
        <f t="shared" si="467"/>
        <v>-74.300955359838198</v>
      </c>
      <c r="BN535">
        <f t="shared" si="455"/>
        <v>-129.50956597922715</v>
      </c>
      <c r="BQ535" s="56">
        <f t="shared" si="468"/>
        <v>21.69626937064189</v>
      </c>
    </row>
    <row r="536" spans="1:69" x14ac:dyDescent="0.25">
      <c r="A536">
        <f t="shared" si="420"/>
        <v>1610000</v>
      </c>
      <c r="B536">
        <f t="shared" si="456"/>
        <v>1610</v>
      </c>
      <c r="C536">
        <f t="shared" si="425"/>
        <v>1.5727621838513435</v>
      </c>
      <c r="D536">
        <f t="shared" si="426"/>
        <v>0.88172064149579876</v>
      </c>
      <c r="F536">
        <f t="shared" si="427"/>
        <v>8.133920728881248E-6</v>
      </c>
      <c r="G536">
        <f t="shared" si="428"/>
        <v>1.0273653627892961E-3</v>
      </c>
      <c r="H536">
        <f t="shared" si="429"/>
        <v>-3.1405652846372107</v>
      </c>
      <c r="J536">
        <f t="shared" si="430"/>
        <v>15</v>
      </c>
      <c r="M536">
        <f t="shared" si="431"/>
        <v>9.7894634614170174E-4</v>
      </c>
      <c r="N536">
        <f t="shared" si="432"/>
        <v>-1.5707963250000001</v>
      </c>
      <c r="O536">
        <f t="shared" si="433"/>
        <v>515.50867776637006</v>
      </c>
      <c r="P536">
        <f t="shared" si="434"/>
        <v>1.5688564940233287</v>
      </c>
      <c r="Q536">
        <f t="shared" si="435"/>
        <v>290.5817620566234</v>
      </c>
      <c r="R536">
        <f t="shared" si="436"/>
        <v>1.5673549477944619</v>
      </c>
      <c r="S536">
        <f t="shared" si="437"/>
        <v>5.7212799881855382E-2</v>
      </c>
      <c r="T536">
        <f t="shared" si="438"/>
        <v>-1.5135522683620746</v>
      </c>
      <c r="U536">
        <f t="shared" si="439"/>
        <v>0.73633131722763268</v>
      </c>
      <c r="V536">
        <f t="shared" si="440"/>
        <v>-0.74316415037410777</v>
      </c>
      <c r="X536">
        <f t="shared" si="457"/>
        <v>-58.522321004916463</v>
      </c>
      <c r="Y536">
        <f t="shared" si="441"/>
        <v>-169.03091179270635</v>
      </c>
      <c r="Z536">
        <f t="shared" si="458"/>
        <v>10.969088207293652</v>
      </c>
      <c r="AC536">
        <v>1</v>
      </c>
      <c r="AD536">
        <f t="shared" si="442"/>
        <v>515.50770784967995</v>
      </c>
      <c r="AE536">
        <f t="shared" si="443"/>
        <v>-5.2148390277164641E-2</v>
      </c>
      <c r="AF536">
        <f t="shared" si="444"/>
        <v>5.6750357948129999E-2</v>
      </c>
      <c r="AG536">
        <f t="shared" si="421"/>
        <v>4916.298772569482</v>
      </c>
      <c r="AH536">
        <f t="shared" si="422"/>
        <v>-4535.2501097234008</v>
      </c>
      <c r="AJ536">
        <f t="shared" si="445"/>
        <v>18000</v>
      </c>
      <c r="AK536">
        <f t="shared" si="446"/>
        <v>314099.57473965001</v>
      </c>
      <c r="AL536">
        <v>1</v>
      </c>
      <c r="AM536">
        <f t="shared" si="447"/>
        <v>290.58004136542502</v>
      </c>
      <c r="AN536">
        <f t="shared" si="423"/>
        <v>1081.1403209308437</v>
      </c>
      <c r="AO536">
        <f t="shared" si="424"/>
        <v>-58.224438263440426</v>
      </c>
      <c r="AQ536">
        <f t="shared" si="448"/>
        <v>9.6446887036872903E-4</v>
      </c>
      <c r="AR536">
        <f t="shared" si="449"/>
        <v>-3.1055897625873072</v>
      </c>
      <c r="AT536">
        <f t="shared" si="470"/>
        <v>-14079.884694406381</v>
      </c>
      <c r="AU536">
        <f t="shared" si="471"/>
        <v>-15272.381245462491</v>
      </c>
      <c r="AV536">
        <f t="shared" si="459"/>
        <v>-2.315589750944345</v>
      </c>
      <c r="AW536">
        <f t="shared" si="460"/>
        <v>7325.9890519339979</v>
      </c>
      <c r="AX536">
        <f t="shared" si="461"/>
        <v>-9500.7485386116441</v>
      </c>
      <c r="AY536">
        <f t="shared" si="469"/>
        <v>-0.91392992946589802</v>
      </c>
      <c r="BA536">
        <f t="shared" si="450"/>
        <v>1.7314204657653707</v>
      </c>
      <c r="BB536">
        <f t="shared" si="462"/>
        <v>4.7680509333312973</v>
      </c>
      <c r="BC536">
        <f t="shared" si="463"/>
        <v>-1.401659821478447</v>
      </c>
      <c r="BD536">
        <f t="shared" si="451"/>
        <v>-260.30919217554208</v>
      </c>
      <c r="BF536">
        <f t="shared" si="452"/>
        <v>-69.57086400911254</v>
      </c>
      <c r="BG536">
        <f t="shared" si="453"/>
        <v>-209.731456951166</v>
      </c>
      <c r="BH536">
        <f t="shared" si="464"/>
        <v>-29.731456951165995</v>
      </c>
      <c r="BI536">
        <f t="shared" si="465"/>
        <v>-29.731456951165995</v>
      </c>
      <c r="BJ536">
        <f t="shared" si="454"/>
        <v>0</v>
      </c>
      <c r="BK536">
        <f t="shared" si="466"/>
        <v>0</v>
      </c>
      <c r="BM536">
        <f t="shared" si="467"/>
        <v>-74.338914942443836</v>
      </c>
      <c r="BN536">
        <f t="shared" si="455"/>
        <v>-129.42226477562397</v>
      </c>
      <c r="BQ536" s="56">
        <f t="shared" si="468"/>
        <v>21.670011733616434</v>
      </c>
    </row>
    <row r="537" spans="1:69" x14ac:dyDescent="0.25">
      <c r="A537">
        <f t="shared" si="420"/>
        <v>1615000</v>
      </c>
      <c r="B537">
        <f t="shared" si="456"/>
        <v>1615</v>
      </c>
      <c r="C537">
        <f t="shared" si="425"/>
        <v>1.5756737528751408</v>
      </c>
      <c r="D537">
        <f t="shared" si="426"/>
        <v>0.88324189617394022</v>
      </c>
      <c r="F537">
        <f t="shared" si="427"/>
        <v>8.0836334762689862E-6</v>
      </c>
      <c r="G537">
        <f t="shared" si="428"/>
        <v>1.0241846154934056E-3</v>
      </c>
      <c r="H537">
        <f t="shared" si="429"/>
        <v>-3.140568465384507</v>
      </c>
      <c r="J537">
        <f t="shared" si="430"/>
        <v>15</v>
      </c>
      <c r="M537">
        <f t="shared" si="431"/>
        <v>9.7591555250039629E-4</v>
      </c>
      <c r="N537">
        <f t="shared" si="432"/>
        <v>-1.5707963250000001</v>
      </c>
      <c r="O537">
        <f t="shared" si="433"/>
        <v>517.10963037797751</v>
      </c>
      <c r="P537">
        <f t="shared" si="434"/>
        <v>1.568862499682548</v>
      </c>
      <c r="Q537">
        <f t="shared" si="435"/>
        <v>291.48417921815002</v>
      </c>
      <c r="R537">
        <f t="shared" si="436"/>
        <v>1.5673656021348814</v>
      </c>
      <c r="S537">
        <f t="shared" si="437"/>
        <v>5.7036247587925894E-2</v>
      </c>
      <c r="T537">
        <f t="shared" si="438"/>
        <v>-1.5137291094268814</v>
      </c>
      <c r="U537">
        <f t="shared" si="439"/>
        <v>0.73528501788332234</v>
      </c>
      <c r="V537">
        <f t="shared" si="440"/>
        <v>-0.74470921123778522</v>
      </c>
      <c r="X537">
        <f t="shared" si="457"/>
        <v>-58.572386225611979</v>
      </c>
      <c r="Y537">
        <f t="shared" si="441"/>
        <v>-169.04163572906396</v>
      </c>
      <c r="Z537">
        <f t="shared" si="458"/>
        <v>10.958364270936045</v>
      </c>
      <c r="AC537">
        <v>1</v>
      </c>
      <c r="AD537">
        <f t="shared" si="442"/>
        <v>517.10866346412001</v>
      </c>
      <c r="AE537">
        <f t="shared" si="443"/>
        <v>-5.2472796277403554E-2</v>
      </c>
      <c r="AF537">
        <f t="shared" si="444"/>
        <v>5.6926601295795E-2</v>
      </c>
      <c r="AG537">
        <f t="shared" si="421"/>
        <v>4902.3369447821087</v>
      </c>
      <c r="AH537">
        <f t="shared" si="422"/>
        <v>-4536.3559725779014</v>
      </c>
      <c r="AJ537">
        <f t="shared" si="445"/>
        <v>18000</v>
      </c>
      <c r="AK537">
        <f t="shared" si="446"/>
        <v>315075.039257475</v>
      </c>
      <c r="AL537">
        <v>1</v>
      </c>
      <c r="AM537">
        <f t="shared" si="447"/>
        <v>291.48246385413751</v>
      </c>
      <c r="AN537">
        <f t="shared" si="423"/>
        <v>1081.1390821653927</v>
      </c>
      <c r="AO537">
        <f t="shared" si="424"/>
        <v>-58.044181094548023</v>
      </c>
      <c r="AQ537">
        <f t="shared" si="448"/>
        <v>9.5850617196501723E-4</v>
      </c>
      <c r="AR537">
        <f t="shared" si="449"/>
        <v>-3.0959749354470056</v>
      </c>
      <c r="AT537">
        <f t="shared" si="470"/>
        <v>-14039.745469147882</v>
      </c>
      <c r="AU537">
        <f t="shared" si="471"/>
        <v>-15181.860431359206</v>
      </c>
      <c r="AV537">
        <f t="shared" si="459"/>
        <v>-2.3171297676317022</v>
      </c>
      <c r="AW537">
        <f t="shared" si="460"/>
        <v>7308.8531206599082</v>
      </c>
      <c r="AX537">
        <f t="shared" si="461"/>
        <v>-9491.1235272517697</v>
      </c>
      <c r="AY537">
        <f t="shared" si="469"/>
        <v>-0.91457210265981737</v>
      </c>
      <c r="BA537">
        <f t="shared" si="450"/>
        <v>1.7262092667843218</v>
      </c>
      <c r="BB537">
        <f t="shared" si="462"/>
        <v>4.7418688739406791</v>
      </c>
      <c r="BC537">
        <f t="shared" si="463"/>
        <v>-1.4025576649718849</v>
      </c>
      <c r="BD537">
        <f t="shared" si="451"/>
        <v>-260.36063481843814</v>
      </c>
      <c r="BF537">
        <f t="shared" si="452"/>
        <v>-69.634847655632484</v>
      </c>
      <c r="BG537">
        <f t="shared" si="453"/>
        <v>-209.69592036473639</v>
      </c>
      <c r="BH537">
        <f t="shared" si="464"/>
        <v>-29.695920364736395</v>
      </c>
      <c r="BI537">
        <f t="shared" si="465"/>
        <v>-29.695920364736395</v>
      </c>
      <c r="BJ537">
        <f t="shared" si="454"/>
        <v>0</v>
      </c>
      <c r="BK537">
        <f t="shared" si="466"/>
        <v>0</v>
      </c>
      <c r="BM537">
        <f t="shared" si="467"/>
        <v>-74.376716529573159</v>
      </c>
      <c r="BN537">
        <f t="shared" si="455"/>
        <v>-129.33528554629831</v>
      </c>
      <c r="BQ537" s="56">
        <f t="shared" si="468"/>
        <v>21.643829674225813</v>
      </c>
    </row>
    <row r="538" spans="1:69" x14ac:dyDescent="0.25">
      <c r="A538">
        <f t="shared" ref="A538:A591" si="472">A537+5000</f>
        <v>1620000</v>
      </c>
      <c r="B538">
        <f t="shared" si="456"/>
        <v>1620</v>
      </c>
      <c r="C538">
        <f t="shared" si="425"/>
        <v>1.5785889548920018</v>
      </c>
      <c r="D538">
        <f t="shared" si="426"/>
        <v>0.8847575357047841</v>
      </c>
      <c r="F538">
        <f t="shared" si="427"/>
        <v>8.0338111321345743E-6</v>
      </c>
      <c r="G538">
        <f t="shared" si="428"/>
        <v>1.0210235028970214E-3</v>
      </c>
      <c r="H538">
        <f t="shared" si="429"/>
        <v>-3.1405716264971031</v>
      </c>
      <c r="J538">
        <f t="shared" si="430"/>
        <v>15</v>
      </c>
      <c r="M538">
        <f t="shared" si="431"/>
        <v>9.7290346746181481E-4</v>
      </c>
      <c r="N538">
        <f t="shared" si="432"/>
        <v>-1.5707963250000001</v>
      </c>
      <c r="O538">
        <f t="shared" si="433"/>
        <v>518.71058300812115</v>
      </c>
      <c r="P538">
        <f t="shared" si="434"/>
        <v>1.568868468269935</v>
      </c>
      <c r="Q538">
        <f t="shared" si="435"/>
        <v>292.3865964125601</v>
      </c>
      <c r="R538">
        <f t="shared" si="436"/>
        <v>1.5673761907085393</v>
      </c>
      <c r="S538">
        <f t="shared" si="437"/>
        <v>5.6860779821232658E-2</v>
      </c>
      <c r="T538">
        <f t="shared" si="438"/>
        <v>-1.5139048624204328</v>
      </c>
      <c r="U538">
        <f t="shared" si="439"/>
        <v>0.73423994249398028</v>
      </c>
      <c r="V538">
        <f t="shared" si="440"/>
        <v>-0.74624988371849288</v>
      </c>
      <c r="X538">
        <f t="shared" si="457"/>
        <v>-58.622298515599766</v>
      </c>
      <c r="Y538">
        <f t="shared" si="441"/>
        <v>-169.05237237918118</v>
      </c>
      <c r="Z538">
        <f t="shared" si="458"/>
        <v>10.947627620818821</v>
      </c>
      <c r="AC538">
        <v>1</v>
      </c>
      <c r="AD538">
        <f t="shared" si="442"/>
        <v>518.70961907856008</v>
      </c>
      <c r="AE538">
        <f t="shared" si="443"/>
        <v>-5.2798208187720727E-2</v>
      </c>
      <c r="AF538">
        <f t="shared" si="444"/>
        <v>5.710284464346E-2</v>
      </c>
      <c r="AG538">
        <f t="shared" si="421"/>
        <v>4888.4112679799364</v>
      </c>
      <c r="AH538">
        <f t="shared" si="422"/>
        <v>-4537.4159107444602</v>
      </c>
      <c r="AJ538">
        <f t="shared" si="445"/>
        <v>18000</v>
      </c>
      <c r="AK538">
        <f t="shared" si="446"/>
        <v>316050.50377529999</v>
      </c>
      <c r="AL538">
        <v>1</v>
      </c>
      <c r="AM538">
        <f t="shared" si="447"/>
        <v>292.38488634285005</v>
      </c>
      <c r="AN538">
        <f t="shared" si="423"/>
        <v>1081.1378548521036</v>
      </c>
      <c r="AO538">
        <f t="shared" si="424"/>
        <v>-57.865036585060913</v>
      </c>
      <c r="AQ538">
        <f t="shared" si="448"/>
        <v>9.5259859847978605E-4</v>
      </c>
      <c r="AR538">
        <f t="shared" si="449"/>
        <v>-3.0864194590745067</v>
      </c>
      <c r="AT538">
        <f t="shared" si="470"/>
        <v>-13999.712067113307</v>
      </c>
      <c r="AU538">
        <f t="shared" si="471"/>
        <v>-15092.009997489655</v>
      </c>
      <c r="AV538">
        <f t="shared" si="459"/>
        <v>-2.3186654270728426</v>
      </c>
      <c r="AW538">
        <f t="shared" si="460"/>
        <v>7291.7541797901586</v>
      </c>
      <c r="AX538">
        <f t="shared" si="461"/>
        <v>-9481.5068760473587</v>
      </c>
      <c r="AY538">
        <f t="shared" si="469"/>
        <v>-0.91521419198312737</v>
      </c>
      <c r="BA538">
        <f t="shared" si="450"/>
        <v>1.7210286435804711</v>
      </c>
      <c r="BB538">
        <f t="shared" si="462"/>
        <v>4.7157619695427311</v>
      </c>
      <c r="BC538">
        <f t="shared" si="463"/>
        <v>-1.4034512350897153</v>
      </c>
      <c r="BD538">
        <f t="shared" si="451"/>
        <v>-260.41183261494734</v>
      </c>
      <c r="BF538">
        <f t="shared" si="452"/>
        <v>-69.698599300726073</v>
      </c>
      <c r="BG538">
        <f t="shared" si="453"/>
        <v>-209.66045953117634</v>
      </c>
      <c r="BH538">
        <f t="shared" si="464"/>
        <v>-29.660459531176343</v>
      </c>
      <c r="BI538">
        <f t="shared" si="465"/>
        <v>-29.660459531176343</v>
      </c>
      <c r="BJ538">
        <f t="shared" si="454"/>
        <v>0</v>
      </c>
      <c r="BK538">
        <f t="shared" si="466"/>
        <v>0</v>
      </c>
      <c r="BM538">
        <f t="shared" si="467"/>
        <v>-74.414361270268813</v>
      </c>
      <c r="BN538">
        <f t="shared" si="455"/>
        <v>-129.24862691622906</v>
      </c>
      <c r="BQ538" s="56">
        <f t="shared" si="468"/>
        <v>21.617722769827871</v>
      </c>
    </row>
    <row r="539" spans="1:69" x14ac:dyDescent="0.25">
      <c r="A539">
        <f t="shared" si="472"/>
        <v>1625000</v>
      </c>
      <c r="B539">
        <f t="shared" si="456"/>
        <v>1625</v>
      </c>
      <c r="C539">
        <f t="shared" si="425"/>
        <v>1.5815077698117783</v>
      </c>
      <c r="D539">
        <f t="shared" si="426"/>
        <v>0.88626758419548579</v>
      </c>
      <c r="F539">
        <f t="shared" si="427"/>
        <v>7.9844479832678372E-6</v>
      </c>
      <c r="G539">
        <f t="shared" si="428"/>
        <v>1.0178818437511657E-3</v>
      </c>
      <c r="H539">
        <f t="shared" si="429"/>
        <v>-3.1405747681562493</v>
      </c>
      <c r="J539">
        <f t="shared" si="430"/>
        <v>15</v>
      </c>
      <c r="M539">
        <f t="shared" si="431"/>
        <v>9.6990991833116309E-4</v>
      </c>
      <c r="N539">
        <f t="shared" si="432"/>
        <v>-1.5707963250000001</v>
      </c>
      <c r="O539">
        <f t="shared" si="433"/>
        <v>520.31153565662942</v>
      </c>
      <c r="P539">
        <f t="shared" si="434"/>
        <v>1.5688744001276895</v>
      </c>
      <c r="Q539">
        <f t="shared" si="435"/>
        <v>293.28901363955032</v>
      </c>
      <c r="R539">
        <f t="shared" si="436"/>
        <v>1.5673867141225035</v>
      </c>
      <c r="S539">
        <f t="shared" si="437"/>
        <v>5.6686386635444529E-2</v>
      </c>
      <c r="T539">
        <f t="shared" si="438"/>
        <v>-1.5140795373432319</v>
      </c>
      <c r="U539">
        <f t="shared" si="439"/>
        <v>0.73319610070043761</v>
      </c>
      <c r="V539">
        <f t="shared" si="440"/>
        <v>-0.7477861792029673</v>
      </c>
      <c r="X539">
        <f t="shared" si="457"/>
        <v>-58.672058876914079</v>
      </c>
      <c r="Y539">
        <f t="shared" si="441"/>
        <v>-169.06312154321427</v>
      </c>
      <c r="Z539">
        <f t="shared" si="458"/>
        <v>10.936878456785735</v>
      </c>
      <c r="AC539">
        <v>1</v>
      </c>
      <c r="AD539">
        <f t="shared" si="442"/>
        <v>520.31057469300004</v>
      </c>
      <c r="AE539">
        <f t="shared" si="443"/>
        <v>-5.3124626008116155E-2</v>
      </c>
      <c r="AF539">
        <f t="shared" si="444"/>
        <v>5.7279087991125001E-2</v>
      </c>
      <c r="AG539">
        <f t="shared" si="421"/>
        <v>4874.5218007621352</v>
      </c>
      <c r="AH539">
        <f t="shared" si="422"/>
        <v>-4538.4302849615187</v>
      </c>
      <c r="AJ539">
        <f t="shared" si="445"/>
        <v>18000</v>
      </c>
      <c r="AK539">
        <f t="shared" si="446"/>
        <v>317025.96829312504</v>
      </c>
      <c r="AL539">
        <v>1</v>
      </c>
      <c r="AM539">
        <f t="shared" si="447"/>
        <v>293.28730883156254</v>
      </c>
      <c r="AN539">
        <f t="shared" si="423"/>
        <v>1081.1366388502468</v>
      </c>
      <c r="AO539">
        <f t="shared" si="424"/>
        <v>-57.686994464756758</v>
      </c>
      <c r="AQ539">
        <f t="shared" si="448"/>
        <v>9.4674547249747011E-4</v>
      </c>
      <c r="AR539">
        <f t="shared" si="449"/>
        <v>-3.0769227856167776</v>
      </c>
      <c r="AT539">
        <f t="shared" si="470"/>
        <v>-13959.784623285881</v>
      </c>
      <c r="AU539">
        <f t="shared" si="471"/>
        <v>-15002.823936075272</v>
      </c>
      <c r="AV539">
        <f t="shared" si="459"/>
        <v>-2.3201967403670887</v>
      </c>
      <c r="AW539">
        <f t="shared" si="460"/>
        <v>7274.6924318564188</v>
      </c>
      <c r="AX539">
        <f t="shared" si="461"/>
        <v>-9471.8984247939698</v>
      </c>
      <c r="AY539">
        <f t="shared" si="469"/>
        <v>-0.915856170198042</v>
      </c>
      <c r="BA539">
        <f t="shared" si="450"/>
        <v>1.7158783320455286</v>
      </c>
      <c r="BB539">
        <f t="shared" si="462"/>
        <v>4.6897298008532342</v>
      </c>
      <c r="BC539">
        <f t="shared" si="463"/>
        <v>-1.4043405701690466</v>
      </c>
      <c r="BD539">
        <f t="shared" si="451"/>
        <v>-260.46278776162416</v>
      </c>
      <c r="BF539">
        <f t="shared" si="452"/>
        <v>-69.762120501564539</v>
      </c>
      <c r="BG539">
        <f t="shared" si="453"/>
        <v>-209.62507527618698</v>
      </c>
      <c r="BH539">
        <f t="shared" si="464"/>
        <v>-29.625075276186976</v>
      </c>
      <c r="BI539">
        <f t="shared" si="465"/>
        <v>-29.625075276186976</v>
      </c>
      <c r="BJ539">
        <f t="shared" si="454"/>
        <v>0</v>
      </c>
      <c r="BK539">
        <f t="shared" si="466"/>
        <v>0</v>
      </c>
      <c r="BM539">
        <f t="shared" si="467"/>
        <v>-74.451850302417782</v>
      </c>
      <c r="BN539">
        <f t="shared" si="455"/>
        <v>-129.16228751456282</v>
      </c>
      <c r="BQ539" s="56">
        <f t="shared" si="468"/>
        <v>21.591690601138367</v>
      </c>
    </row>
    <row r="540" spans="1:69" x14ac:dyDescent="0.25">
      <c r="A540">
        <f t="shared" si="472"/>
        <v>1630000</v>
      </c>
      <c r="B540">
        <f t="shared" si="456"/>
        <v>1630</v>
      </c>
      <c r="C540">
        <f t="shared" si="425"/>
        <v>1.5844301776675545</v>
      </c>
      <c r="D540">
        <f t="shared" si="426"/>
        <v>0.88777206567766442</v>
      </c>
      <c r="F540">
        <f t="shared" si="427"/>
        <v>7.9355384039512334E-6</v>
      </c>
      <c r="G540">
        <f t="shared" si="428"/>
        <v>1.0147594590308594E-3</v>
      </c>
      <c r="H540">
        <f t="shared" si="429"/>
        <v>-3.1405778905409694</v>
      </c>
      <c r="J540">
        <f t="shared" si="430"/>
        <v>15</v>
      </c>
      <c r="M540">
        <f t="shared" si="431"/>
        <v>9.6693473453260132E-4</v>
      </c>
      <c r="N540">
        <f t="shared" si="432"/>
        <v>-1.5707963250000001</v>
      </c>
      <c r="O540">
        <f t="shared" si="433"/>
        <v>521.91248832333372</v>
      </c>
      <c r="P540">
        <f t="shared" si="434"/>
        <v>1.5688802955938126</v>
      </c>
      <c r="Q540">
        <f t="shared" si="435"/>
        <v>294.19143089882073</v>
      </c>
      <c r="R540">
        <f t="shared" si="436"/>
        <v>1.5673971729763942</v>
      </c>
      <c r="S540">
        <f t="shared" si="437"/>
        <v>5.6513058205288395E-2</v>
      </c>
      <c r="T540">
        <f t="shared" si="438"/>
        <v>-1.5142531440737335</v>
      </c>
      <c r="U540">
        <f t="shared" si="439"/>
        <v>0.73215350199950147</v>
      </c>
      <c r="V540">
        <f t="shared" si="440"/>
        <v>-0.74931810909598329</v>
      </c>
      <c r="X540">
        <f t="shared" si="457"/>
        <v>-58.721668301709954</v>
      </c>
      <c r="Y540">
        <f t="shared" si="441"/>
        <v>-169.07388302022753</v>
      </c>
      <c r="Z540">
        <f t="shared" si="458"/>
        <v>10.926116979772473</v>
      </c>
      <c r="AC540">
        <v>1</v>
      </c>
      <c r="AD540">
        <f t="shared" si="442"/>
        <v>521.9115303074401</v>
      </c>
      <c r="AE540">
        <f t="shared" si="443"/>
        <v>-5.3452049738589844E-2</v>
      </c>
      <c r="AF540">
        <f t="shared" si="444"/>
        <v>5.7455331338790001E-2</v>
      </c>
      <c r="AG540">
        <f t="shared" si="421"/>
        <v>4860.6685991679133</v>
      </c>
      <c r="AH540">
        <f t="shared" si="422"/>
        <v>-4539.3994542929704</v>
      </c>
      <c r="AJ540">
        <f t="shared" si="445"/>
        <v>18000</v>
      </c>
      <c r="AK540">
        <f t="shared" si="446"/>
        <v>318001.43281095003</v>
      </c>
      <c r="AL540">
        <v>1</v>
      </c>
      <c r="AM540">
        <f t="shared" si="447"/>
        <v>294.18973132027503</v>
      </c>
      <c r="AN540">
        <f t="shared" si="423"/>
        <v>1081.1354340212465</v>
      </c>
      <c r="AO540">
        <f t="shared" si="424"/>
        <v>-57.510044589420843</v>
      </c>
      <c r="AQ540">
        <f t="shared" si="448"/>
        <v>9.4094612697635143E-4</v>
      </c>
      <c r="AR540">
        <f t="shared" si="449"/>
        <v>-3.0674843739429059</v>
      </c>
      <c r="AT540">
        <f t="shared" si="470"/>
        <v>-13919.963265835739</v>
      </c>
      <c r="AU540">
        <f t="shared" si="471"/>
        <v>-14914.296305197844</v>
      </c>
      <c r="AV540">
        <f t="shared" si="459"/>
        <v>-2.3217237186353272</v>
      </c>
      <c r="AW540">
        <f t="shared" si="460"/>
        <v>7257.6680741162754</v>
      </c>
      <c r="AX540">
        <f t="shared" si="461"/>
        <v>-9462.2980188558158</v>
      </c>
      <c r="AY540">
        <f t="shared" si="469"/>
        <v>-0.91649801054329472</v>
      </c>
      <c r="BA540">
        <f t="shared" si="450"/>
        <v>1.7107580710457293</v>
      </c>
      <c r="BB540">
        <f t="shared" si="462"/>
        <v>4.6637719519126968</v>
      </c>
      <c r="BC540">
        <f t="shared" si="463"/>
        <v>-1.4052257080920325</v>
      </c>
      <c r="BD540">
        <f t="shared" si="451"/>
        <v>-260.51350242895614</v>
      </c>
      <c r="BF540">
        <f t="shared" si="452"/>
        <v>-69.825412800971918</v>
      </c>
      <c r="BG540">
        <f t="shared" si="453"/>
        <v>-209.58976840360279</v>
      </c>
      <c r="BH540">
        <f t="shared" si="464"/>
        <v>-29.58976840360279</v>
      </c>
      <c r="BI540">
        <f t="shared" si="465"/>
        <v>-29.58976840360279</v>
      </c>
      <c r="BJ540">
        <f t="shared" si="454"/>
        <v>0</v>
      </c>
      <c r="BK540">
        <f t="shared" si="466"/>
        <v>0</v>
      </c>
      <c r="BM540">
        <f t="shared" si="467"/>
        <v>-74.489184752884611</v>
      </c>
      <c r="BN540">
        <f t="shared" si="455"/>
        <v>-129.07626597464662</v>
      </c>
      <c r="BQ540" s="56">
        <f t="shared" si="468"/>
        <v>21.565732752197832</v>
      </c>
    </row>
    <row r="541" spans="1:69" x14ac:dyDescent="0.25">
      <c r="A541">
        <f t="shared" si="472"/>
        <v>1635000</v>
      </c>
      <c r="B541">
        <f t="shared" si="456"/>
        <v>1635</v>
      </c>
      <c r="C541">
        <f t="shared" si="425"/>
        <v>1.587356158614966</v>
      </c>
      <c r="D541">
        <f t="shared" si="426"/>
        <v>0.88927100410688098</v>
      </c>
      <c r="F541">
        <f t="shared" si="427"/>
        <v>7.8870768543569163E-6</v>
      </c>
      <c r="G541">
        <f t="shared" si="428"/>
        <v>1.0116561719011156E-3</v>
      </c>
      <c r="H541">
        <f t="shared" si="429"/>
        <v>-3.1405809938280993</v>
      </c>
      <c r="J541">
        <f t="shared" si="430"/>
        <v>15</v>
      </c>
      <c r="M541">
        <f t="shared" si="431"/>
        <v>9.6397774757684394E-4</v>
      </c>
      <c r="N541">
        <f t="shared" si="432"/>
        <v>-1.5707963250000001</v>
      </c>
      <c r="O541">
        <f t="shared" si="433"/>
        <v>523.51344100806682</v>
      </c>
      <c r="P541">
        <f t="shared" si="434"/>
        <v>1.5688861550021711</v>
      </c>
      <c r="Q541">
        <f t="shared" si="435"/>
        <v>295.09384819007522</v>
      </c>
      <c r="R541">
        <f t="shared" si="436"/>
        <v>1.5674075678624966</v>
      </c>
      <c r="S541">
        <f t="shared" si="437"/>
        <v>5.6340784824715995E-2</v>
      </c>
      <c r="T541">
        <f t="shared" si="438"/>
        <v>-1.5144256923701986</v>
      </c>
      <c r="U541">
        <f t="shared" si="439"/>
        <v>0.73111215574512445</v>
      </c>
      <c r="V541">
        <f t="shared" si="440"/>
        <v>-0.75084568481955394</v>
      </c>
      <c r="X541">
        <f t="shared" si="457"/>
        <v>-58.771127772387203</v>
      </c>
      <c r="Y541">
        <f t="shared" si="441"/>
        <v>-169.08465660827622</v>
      </c>
      <c r="Z541">
        <f t="shared" si="458"/>
        <v>10.915343391723781</v>
      </c>
      <c r="AC541">
        <v>1</v>
      </c>
      <c r="AD541">
        <f t="shared" si="442"/>
        <v>523.51248592187994</v>
      </c>
      <c r="AE541">
        <f t="shared" si="443"/>
        <v>-5.37804793791418E-2</v>
      </c>
      <c r="AF541">
        <f t="shared" si="444"/>
        <v>5.7631574686455002E-2</v>
      </c>
      <c r="AG541">
        <f t="shared" si="421"/>
        <v>4846.8517167077916</v>
      </c>
      <c r="AH541">
        <f t="shared" si="422"/>
        <v>-4540.3237761202481</v>
      </c>
      <c r="AJ541">
        <f t="shared" si="445"/>
        <v>18000</v>
      </c>
      <c r="AK541">
        <f t="shared" si="446"/>
        <v>318976.89732877503</v>
      </c>
      <c r="AL541">
        <v>1</v>
      </c>
      <c r="AM541">
        <f t="shared" si="447"/>
        <v>295.09215380898752</v>
      </c>
      <c r="AN541">
        <f t="shared" si="423"/>
        <v>1081.1342402286443</v>
      </c>
      <c r="AO541">
        <f t="shared" si="424"/>
        <v>-57.334176938919569</v>
      </c>
      <c r="AQ541">
        <f t="shared" si="448"/>
        <v>9.3519990505850563E-4</v>
      </c>
      <c r="AR541">
        <f t="shared" si="449"/>
        <v>-3.0581036895413134</v>
      </c>
      <c r="AT541">
        <f t="shared" si="470"/>
        <v>-13880.248116200182</v>
      </c>
      <c r="AU541">
        <f t="shared" si="471"/>
        <v>-14826.421227888108</v>
      </c>
      <c r="AV541">
        <f t="shared" si="459"/>
        <v>-2.3232463730191557</v>
      </c>
      <c r="AW541">
        <f t="shared" si="460"/>
        <v>7240.6812986294444</v>
      </c>
      <c r="AX541">
        <f t="shared" si="461"/>
        <v>-9452.7055090367176</v>
      </c>
      <c r="AY541">
        <f t="shared" si="469"/>
        <v>-0.91713968672660506</v>
      </c>
      <c r="BA541">
        <f t="shared" si="450"/>
        <v>1.7056676023809862</v>
      </c>
      <c r="BB541">
        <f t="shared" si="462"/>
        <v>4.6378880100534454</v>
      </c>
      <c r="BC541">
        <f t="shared" si="463"/>
        <v>-1.4061066862925506</v>
      </c>
      <c r="BD541">
        <f t="shared" si="451"/>
        <v>-260.56397876174657</v>
      </c>
      <c r="BF541">
        <f t="shared" si="452"/>
        <v>-69.888477727589319</v>
      </c>
      <c r="BG541">
        <f t="shared" si="453"/>
        <v>-209.55453969580631</v>
      </c>
      <c r="BH541">
        <f t="shared" si="464"/>
        <v>-29.554539695806312</v>
      </c>
      <c r="BI541">
        <f t="shared" si="465"/>
        <v>-29.554539695806312</v>
      </c>
      <c r="BJ541">
        <f t="shared" si="454"/>
        <v>0</v>
      </c>
      <c r="BK541">
        <f t="shared" si="466"/>
        <v>0</v>
      </c>
      <c r="BM541">
        <f t="shared" si="467"/>
        <v>-74.526365737642749</v>
      </c>
      <c r="BN541">
        <f t="shared" si="455"/>
        <v>-128.99056093405974</v>
      </c>
      <c r="BQ541" s="56">
        <f t="shared" si="468"/>
        <v>21.539848810338583</v>
      </c>
    </row>
    <row r="542" spans="1:69" x14ac:dyDescent="0.25">
      <c r="A542">
        <f t="shared" si="472"/>
        <v>1640000</v>
      </c>
      <c r="B542">
        <f t="shared" si="456"/>
        <v>1640</v>
      </c>
      <c r="C542">
        <f t="shared" si="425"/>
        <v>1.590285692931523</v>
      </c>
      <c r="D542">
        <f t="shared" si="426"/>
        <v>0.89076442336213513</v>
      </c>
      <c r="F542">
        <f t="shared" si="427"/>
        <v>7.8390578789779528E-6</v>
      </c>
      <c r="G542">
        <f t="shared" si="428"/>
        <v>1.0085718076835531E-3</v>
      </c>
      <c r="H542">
        <f t="shared" si="429"/>
        <v>-3.1405840781923167</v>
      </c>
      <c r="J542">
        <f t="shared" si="430"/>
        <v>15</v>
      </c>
      <c r="M542">
        <f t="shared" si="431"/>
        <v>9.6103879102935356E-4</v>
      </c>
      <c r="N542">
        <f t="shared" si="432"/>
        <v>-1.5707963250000001</v>
      </c>
      <c r="O542">
        <f t="shared" si="433"/>
        <v>525.11439371066388</v>
      </c>
      <c r="P542">
        <f t="shared" si="434"/>
        <v>1.5688919786825597</v>
      </c>
      <c r="Q542">
        <f t="shared" si="435"/>
        <v>295.99626551302123</v>
      </c>
      <c r="R542">
        <f t="shared" si="436"/>
        <v>1.5674178993658727</v>
      </c>
      <c r="S542">
        <f t="shared" si="437"/>
        <v>5.6169556905103835E-2</v>
      </c>
      <c r="T542">
        <f t="shared" si="438"/>
        <v>-1.5145971918725152</v>
      </c>
      <c r="U542">
        <f t="shared" si="439"/>
        <v>0.73007207114957395</v>
      </c>
      <c r="V542">
        <f t="shared" si="440"/>
        <v>-0.75236891781213899</v>
      </c>
      <c r="X542">
        <f t="shared" si="457"/>
        <v>-58.820438261712354</v>
      </c>
      <c r="Y542">
        <f t="shared" si="441"/>
        <v>-169.09544210448558</v>
      </c>
      <c r="Z542">
        <f t="shared" si="458"/>
        <v>10.904557895514415</v>
      </c>
      <c r="AC542">
        <v>1</v>
      </c>
      <c r="AD542">
        <f t="shared" si="442"/>
        <v>525.11344153632001</v>
      </c>
      <c r="AE542">
        <f t="shared" si="443"/>
        <v>-5.4109914929772018E-2</v>
      </c>
      <c r="AF542">
        <f t="shared" si="444"/>
        <v>5.7807818034119995E-2</v>
      </c>
      <c r="AG542">
        <f t="shared" si="421"/>
        <v>4833.0712043946996</v>
      </c>
      <c r="AH542">
        <f t="shared" si="422"/>
        <v>-4541.2036061347644</v>
      </c>
      <c r="AJ542">
        <f t="shared" si="445"/>
        <v>18000</v>
      </c>
      <c r="AK542">
        <f t="shared" si="446"/>
        <v>319952.36184660002</v>
      </c>
      <c r="AL542">
        <v>1</v>
      </c>
      <c r="AM542">
        <f t="shared" si="447"/>
        <v>295.99457629770001</v>
      </c>
      <c r="AN542">
        <f t="shared" si="423"/>
        <v>1081.1330573380574</v>
      </c>
      <c r="AO542">
        <f t="shared" si="424"/>
        <v>-57.15938161530903</v>
      </c>
      <c r="AQ542">
        <f t="shared" si="448"/>
        <v>9.2950615988379682E-4</v>
      </c>
      <c r="AR542">
        <f t="shared" si="449"/>
        <v>-3.0487802044188537</v>
      </c>
      <c r="AT542">
        <f t="shared" si="470"/>
        <v>-13840.639289163541</v>
      </c>
      <c r="AU542">
        <f t="shared" si="471"/>
        <v>-14739.192891230537</v>
      </c>
      <c r="AV542">
        <f t="shared" si="459"/>
        <v>-2.3247647146800383</v>
      </c>
      <c r="AW542">
        <f t="shared" si="460"/>
        <v>7223.7322923329857</v>
      </c>
      <c r="AX542">
        <f t="shared" si="461"/>
        <v>-9443.1207514536291</v>
      </c>
      <c r="AY542">
        <f t="shared" si="469"/>
        <v>-0.91778117291726746</v>
      </c>
      <c r="BA542">
        <f t="shared" si="450"/>
        <v>1.7006066707447152</v>
      </c>
      <c r="BB542">
        <f t="shared" si="462"/>
        <v>4.6120775658671676</v>
      </c>
      <c r="BC542">
        <f t="shared" si="463"/>
        <v>-1.406983541762771</v>
      </c>
      <c r="BD542">
        <f t="shared" si="451"/>
        <v>-260.61421887949052</v>
      </c>
      <c r="BF542">
        <f t="shared" si="452"/>
        <v>-69.951316796036963</v>
      </c>
      <c r="BG542">
        <f t="shared" si="453"/>
        <v>-209.51938991413525</v>
      </c>
      <c r="BH542">
        <f t="shared" si="464"/>
        <v>-29.519389914135246</v>
      </c>
      <c r="BI542">
        <f t="shared" si="465"/>
        <v>-29.519389914135246</v>
      </c>
      <c r="BJ542">
        <f t="shared" si="454"/>
        <v>0</v>
      </c>
      <c r="BK542">
        <f t="shared" si="466"/>
        <v>0</v>
      </c>
      <c r="BM542">
        <f t="shared" si="467"/>
        <v>-74.56339436190413</v>
      </c>
      <c r="BN542">
        <f t="shared" si="455"/>
        <v>-128.9051710346447</v>
      </c>
      <c r="BQ542" s="56">
        <f t="shared" si="468"/>
        <v>21.514038366152306</v>
      </c>
    </row>
    <row r="543" spans="1:69" x14ac:dyDescent="0.25">
      <c r="A543">
        <f t="shared" si="472"/>
        <v>1645000</v>
      </c>
      <c r="B543">
        <f t="shared" si="456"/>
        <v>1645</v>
      </c>
      <c r="C543">
        <f t="shared" si="425"/>
        <v>1.593218761015931</v>
      </c>
      <c r="D543">
        <f t="shared" si="426"/>
        <v>0.8922523472453795</v>
      </c>
      <c r="F543">
        <f t="shared" si="427"/>
        <v>7.7914761050928745E-6</v>
      </c>
      <c r="G543">
        <f t="shared" si="428"/>
        <v>1.0055061938236208E-3</v>
      </c>
      <c r="H543">
        <f t="shared" si="429"/>
        <v>-3.1405871438061768</v>
      </c>
      <c r="J543">
        <f t="shared" si="430"/>
        <v>15</v>
      </c>
      <c r="M543">
        <f t="shared" si="431"/>
        <v>9.5811770047911241E-4</v>
      </c>
      <c r="N543">
        <f t="shared" si="432"/>
        <v>-1.5707963250000001</v>
      </c>
      <c r="O543">
        <f t="shared" si="433"/>
        <v>526.71534643096231</v>
      </c>
      <c r="P543">
        <f t="shared" si="434"/>
        <v>1.5688977669607638</v>
      </c>
      <c r="Q543">
        <f t="shared" si="435"/>
        <v>296.89868286736981</v>
      </c>
      <c r="R543">
        <f t="shared" si="436"/>
        <v>1.5674281680644717</v>
      </c>
      <c r="S543">
        <f t="shared" si="437"/>
        <v>5.5999364973485684E-2</v>
      </c>
      <c r="T543">
        <f t="shared" si="438"/>
        <v>-1.5147676521039852</v>
      </c>
      <c r="U543">
        <f t="shared" si="439"/>
        <v>0.72903325728459589</v>
      </c>
      <c r="V543">
        <f t="shared" si="440"/>
        <v>-0.75388781952786443</v>
      </c>
      <c r="X543">
        <f t="shared" si="457"/>
        <v>-58.869600732939055</v>
      </c>
      <c r="Y543">
        <f t="shared" si="441"/>
        <v>-169.1062393051289</v>
      </c>
      <c r="Z543">
        <f t="shared" si="458"/>
        <v>10.893760694871105</v>
      </c>
      <c r="AC543">
        <v>1</v>
      </c>
      <c r="AD543">
        <f t="shared" si="442"/>
        <v>526.71439715076008</v>
      </c>
      <c r="AE543">
        <f t="shared" si="443"/>
        <v>-5.444035639048049E-2</v>
      </c>
      <c r="AF543">
        <f t="shared" si="444"/>
        <v>5.7984061381784996E-2</v>
      </c>
      <c r="AG543">
        <f t="shared" si="421"/>
        <v>4819.3271107748396</v>
      </c>
      <c r="AH543">
        <f t="shared" si="422"/>
        <v>-4542.0392983307001</v>
      </c>
      <c r="AJ543">
        <f t="shared" si="445"/>
        <v>18000</v>
      </c>
      <c r="AK543">
        <f t="shared" si="446"/>
        <v>320927.82636442501</v>
      </c>
      <c r="AL543">
        <v>1</v>
      </c>
      <c r="AM543">
        <f t="shared" si="447"/>
        <v>296.89699878641255</v>
      </c>
      <c r="AN543">
        <f t="shared" si="423"/>
        <v>1081.1318852171428</v>
      </c>
      <c r="AO543">
        <f t="shared" si="424"/>
        <v>-56.985648840978264</v>
      </c>
      <c r="AQ543">
        <f t="shared" si="448"/>
        <v>9.2386425440782569E-4</v>
      </c>
      <c r="AR543">
        <f t="shared" si="449"/>
        <v>-3.0395133970017465</v>
      </c>
      <c r="AT543">
        <f t="shared" si="470"/>
        <v>-13801.136892936633</v>
      </c>
      <c r="AU543">
        <f t="shared" si="471"/>
        <v>-14652.60554548369</v>
      </c>
      <c r="AV543">
        <f t="shared" si="459"/>
        <v>-2.3262787547984729</v>
      </c>
      <c r="AW543">
        <f t="shared" si="460"/>
        <v>7206.8212371154896</v>
      </c>
      <c r="AX543">
        <f t="shared" si="461"/>
        <v>-9433.5436074127974</v>
      </c>
      <c r="AY543">
        <f t="shared" si="469"/>
        <v>-0.91842244373886983</v>
      </c>
      <c r="BA543">
        <f t="shared" si="450"/>
        <v>1.6955750236842819</v>
      </c>
      <c r="BB543">
        <f t="shared" si="462"/>
        <v>4.5863402131727309</v>
      </c>
      <c r="BC543">
        <f t="shared" si="463"/>
        <v>-1.4078563110596032</v>
      </c>
      <c r="BD543">
        <f t="shared" si="451"/>
        <v>-260.66422487674481</v>
      </c>
      <c r="BF543">
        <f t="shared" si="452"/>
        <v>-70.013931507073906</v>
      </c>
      <c r="BG543">
        <f t="shared" si="453"/>
        <v>-209.48431979928142</v>
      </c>
      <c r="BH543">
        <f t="shared" si="464"/>
        <v>-29.484319799281423</v>
      </c>
      <c r="BI543">
        <f t="shared" si="465"/>
        <v>-29.484319799281423</v>
      </c>
      <c r="BJ543">
        <f t="shared" si="454"/>
        <v>0</v>
      </c>
      <c r="BK543">
        <f t="shared" si="466"/>
        <v>0</v>
      </c>
      <c r="BM543">
        <f t="shared" si="467"/>
        <v>-74.600271720246639</v>
      </c>
      <c r="BN543">
        <f t="shared" si="455"/>
        <v>-128.82009492253667</v>
      </c>
      <c r="BQ543" s="56">
        <f t="shared" si="468"/>
        <v>21.488301013457868</v>
      </c>
    </row>
    <row r="544" spans="1:69" x14ac:dyDescent="0.25">
      <c r="A544">
        <f t="shared" si="472"/>
        <v>1650000</v>
      </c>
      <c r="B544">
        <f t="shared" si="456"/>
        <v>1650</v>
      </c>
      <c r="C544">
        <f t="shared" si="425"/>
        <v>1.5961553433874134</v>
      </c>
      <c r="D544">
        <f t="shared" si="426"/>
        <v>0.89373479948105183</v>
      </c>
      <c r="F544">
        <f t="shared" si="427"/>
        <v>7.7443262412627381E-6</v>
      </c>
      <c r="G544">
        <f t="shared" si="428"/>
        <v>1.0024591598584156E-3</v>
      </c>
      <c r="H544">
        <f t="shared" si="429"/>
        <v>-3.1405901908401419</v>
      </c>
      <c r="J544">
        <f t="shared" si="430"/>
        <v>15</v>
      </c>
      <c r="M544">
        <f t="shared" si="431"/>
        <v>9.5521431350796364E-4</v>
      </c>
      <c r="N544">
        <f t="shared" si="432"/>
        <v>-1.5707963250000001</v>
      </c>
      <c r="O544">
        <f t="shared" si="433"/>
        <v>528.3162991688007</v>
      </c>
      <c r="P544">
        <f t="shared" si="434"/>
        <v>1.5689035201586201</v>
      </c>
      <c r="Q544">
        <f t="shared" si="435"/>
        <v>297.80110025283551</v>
      </c>
      <c r="R544">
        <f t="shared" si="436"/>
        <v>1.5674383745292377</v>
      </c>
      <c r="S544">
        <f t="shared" si="437"/>
        <v>5.5830199670816698E-2</v>
      </c>
      <c r="T544">
        <f t="shared" si="438"/>
        <v>-1.5149370824730808</v>
      </c>
      <c r="U544">
        <f t="shared" si="439"/>
        <v>0.72799572308257687</v>
      </c>
      <c r="V544">
        <f t="shared" si="440"/>
        <v>-0.75540240143575033</v>
      </c>
      <c r="X544">
        <f t="shared" si="457"/>
        <v>-58.918616139926492</v>
      </c>
      <c r="Y544">
        <f t="shared" si="441"/>
        <v>-169.11704800570223</v>
      </c>
      <c r="Z544">
        <f t="shared" si="458"/>
        <v>10.88295199429777</v>
      </c>
      <c r="AC544">
        <v>1</v>
      </c>
      <c r="AD544">
        <f t="shared" si="442"/>
        <v>528.31535276520003</v>
      </c>
      <c r="AE544">
        <f t="shared" si="443"/>
        <v>-5.4771803761267217E-2</v>
      </c>
      <c r="AF544">
        <f t="shared" si="444"/>
        <v>5.8160304729449996E-2</v>
      </c>
      <c r="AG544">
        <f t="shared" si="421"/>
        <v>4805.6194819583734</v>
      </c>
      <c r="AH544">
        <f t="shared" si="422"/>
        <v>-4542.8312049981441</v>
      </c>
      <c r="AJ544">
        <f t="shared" si="445"/>
        <v>18000</v>
      </c>
      <c r="AK544">
        <f t="shared" si="446"/>
        <v>321903.29088225</v>
      </c>
      <c r="AL544">
        <v>1</v>
      </c>
      <c r="AM544">
        <f t="shared" si="447"/>
        <v>297.79942127512504</v>
      </c>
      <c r="AN544">
        <f t="shared" si="423"/>
        <v>1081.13072373556</v>
      </c>
      <c r="AO544">
        <f t="shared" si="424"/>
        <v>-56.81296895682604</v>
      </c>
      <c r="AQ544">
        <f t="shared" si="448"/>
        <v>9.1827356122373171E-4</v>
      </c>
      <c r="AR544">
        <f t="shared" si="449"/>
        <v>-3.0303027520383146</v>
      </c>
      <c r="AT544">
        <f t="shared" si="470"/>
        <v>-13761.741029235824</v>
      </c>
      <c r="AU544">
        <f t="shared" si="471"/>
        <v>-14566.65350321605</v>
      </c>
      <c r="AV544">
        <f t="shared" si="459"/>
        <v>-2.3277885045731685</v>
      </c>
      <c r="AW544">
        <f t="shared" si="460"/>
        <v>7189.9483098902992</v>
      </c>
      <c r="AX544">
        <f t="shared" si="461"/>
        <v>-9423.9739432884417</v>
      </c>
      <c r="AY544">
        <f t="shared" si="469"/>
        <v>-0.91906347426213131</v>
      </c>
      <c r="BA544">
        <f t="shared" si="450"/>
        <v>1.6905724115620919</v>
      </c>
      <c r="BB544">
        <f t="shared" si="462"/>
        <v>4.560675548984408</v>
      </c>
      <c r="BC544">
        <f t="shared" si="463"/>
        <v>-1.4087250303110372</v>
      </c>
      <c r="BD544">
        <f t="shared" si="451"/>
        <v>-260.71399882349056</v>
      </c>
      <c r="BF544">
        <f t="shared" si="452"/>
        <v>-70.076323347755732</v>
      </c>
      <c r="BG544">
        <f t="shared" si="453"/>
        <v>-209.44933007168285</v>
      </c>
      <c r="BH544">
        <f t="shared" si="464"/>
        <v>-29.449330071682851</v>
      </c>
      <c r="BI544">
        <f t="shared" si="465"/>
        <v>-29.449330071682851</v>
      </c>
      <c r="BJ544">
        <f t="shared" si="454"/>
        <v>0</v>
      </c>
      <c r="BK544">
        <f t="shared" si="466"/>
        <v>0</v>
      </c>
      <c r="BM544">
        <f t="shared" si="467"/>
        <v>-74.636998896740153</v>
      </c>
      <c r="BN544">
        <f t="shared" si="455"/>
        <v>-128.73533124819227</v>
      </c>
      <c r="BQ544" s="56">
        <f t="shared" si="468"/>
        <v>21.462636349269545</v>
      </c>
    </row>
    <row r="545" spans="1:69" x14ac:dyDescent="0.25">
      <c r="A545">
        <f t="shared" si="472"/>
        <v>1655000</v>
      </c>
      <c r="B545">
        <f t="shared" si="456"/>
        <v>1655</v>
      </c>
      <c r="C545">
        <f t="shared" si="425"/>
        <v>1.5990954206850372</v>
      </c>
      <c r="D545">
        <f t="shared" si="426"/>
        <v>0.89521180371562381</v>
      </c>
      <c r="F545">
        <f t="shared" si="427"/>
        <v>7.6976030758599494E-6</v>
      </c>
      <c r="G545">
        <f t="shared" si="428"/>
        <v>9.9943053738508602E-4</v>
      </c>
      <c r="H545">
        <f t="shared" si="429"/>
        <v>-3.1405932194626152</v>
      </c>
      <c r="J545">
        <f t="shared" si="430"/>
        <v>15</v>
      </c>
      <c r="M545">
        <f t="shared" si="431"/>
        <v>9.5232846966050754E-4</v>
      </c>
      <c r="N545">
        <f t="shared" si="432"/>
        <v>-1.5707963250000001</v>
      </c>
      <c r="O545">
        <f t="shared" si="433"/>
        <v>529.91725192402055</v>
      </c>
      <c r="P545">
        <f t="shared" si="434"/>
        <v>1.5689092385940757</v>
      </c>
      <c r="Q545">
        <f t="shared" si="435"/>
        <v>298.70351766913626</v>
      </c>
      <c r="R545">
        <f t="shared" si="436"/>
        <v>1.5674485193242151</v>
      </c>
      <c r="S545">
        <f t="shared" si="437"/>
        <v>5.5662051750268837E-2</v>
      </c>
      <c r="T545">
        <f t="shared" si="438"/>
        <v>-1.5151054922751666</v>
      </c>
      <c r="U545">
        <f t="shared" si="439"/>
        <v>0.72695947733770383</v>
      </c>
      <c r="V545">
        <f t="shared" si="440"/>
        <v>-0.75691267501894932</v>
      </c>
      <c r="X545">
        <f t="shared" si="457"/>
        <v>-58.967485427256143</v>
      </c>
      <c r="Y545">
        <f t="shared" si="441"/>
        <v>-169.12786800099843</v>
      </c>
      <c r="Z545">
        <f t="shared" si="458"/>
        <v>10.872131999001567</v>
      </c>
      <c r="AC545">
        <v>1</v>
      </c>
      <c r="AD545">
        <f t="shared" si="442"/>
        <v>529.9163083796401</v>
      </c>
      <c r="AE545">
        <f t="shared" si="443"/>
        <v>-5.5104257042132211E-2</v>
      </c>
      <c r="AF545">
        <f t="shared" si="444"/>
        <v>5.8336548077114997E-2</v>
      </c>
      <c r="AG545">
        <f t="shared" si="421"/>
        <v>4791.9483616498892</v>
      </c>
      <c r="AH545">
        <f t="shared" si="422"/>
        <v>-4543.5796767165884</v>
      </c>
      <c r="AJ545">
        <f t="shared" si="445"/>
        <v>18000</v>
      </c>
      <c r="AK545">
        <f t="shared" si="446"/>
        <v>322878.755400075</v>
      </c>
      <c r="AL545">
        <v>1</v>
      </c>
      <c r="AM545">
        <f t="shared" si="447"/>
        <v>298.70184376383753</v>
      </c>
      <c r="AN545">
        <f t="shared" si="423"/>
        <v>1081.1295727649333</v>
      </c>
      <c r="AO545">
        <f t="shared" si="424"/>
        <v>-56.641332420470846</v>
      </c>
      <c r="AQ545">
        <f t="shared" si="448"/>
        <v>9.1273346238776002E-4</v>
      </c>
      <c r="AR545">
        <f t="shared" si="449"/>
        <v>-3.0211477605034855</v>
      </c>
      <c r="AT545">
        <f t="shared" si="470"/>
        <v>-13722.451793361761</v>
      </c>
      <c r="AU545">
        <f t="shared" si="471"/>
        <v>-14481.331138456873</v>
      </c>
      <c r="AV545">
        <f t="shared" si="459"/>
        <v>-2.3292939752202333</v>
      </c>
      <c r="AW545">
        <f t="shared" si="460"/>
        <v>7173.1136826677575</v>
      </c>
      <c r="AX545">
        <f t="shared" si="461"/>
        <v>-9414.4116304039453</v>
      </c>
      <c r="AY545">
        <f t="shared" si="469"/>
        <v>-0.91970423999786433</v>
      </c>
      <c r="BA545">
        <f t="shared" si="450"/>
        <v>1.6855985875172987</v>
      </c>
      <c r="BB545">
        <f t="shared" si="462"/>
        <v>4.5350831734804675</v>
      </c>
      <c r="BC545">
        <f t="shared" si="463"/>
        <v>-1.409589735222369</v>
      </c>
      <c r="BD545">
        <f t="shared" si="451"/>
        <v>-260.76354276549074</v>
      </c>
      <c r="BF545">
        <f t="shared" si="452"/>
        <v>-70.138493791589894</v>
      </c>
      <c r="BG545">
        <f t="shared" si="453"/>
        <v>-209.41442143190804</v>
      </c>
      <c r="BH545">
        <f t="shared" si="464"/>
        <v>-29.414421431908039</v>
      </c>
      <c r="BI545">
        <f t="shared" si="465"/>
        <v>-29.414421431908039</v>
      </c>
      <c r="BJ545">
        <f t="shared" si="454"/>
        <v>0</v>
      </c>
      <c r="BK545">
        <f t="shared" si="466"/>
        <v>0</v>
      </c>
      <c r="BM545">
        <f t="shared" si="467"/>
        <v>-74.673576965070353</v>
      </c>
      <c r="BN545">
        <f t="shared" si="455"/>
        <v>-128.65087866641733</v>
      </c>
      <c r="BQ545" s="56">
        <f t="shared" si="468"/>
        <v>21.437043973765604</v>
      </c>
    </row>
    <row r="546" spans="1:69" x14ac:dyDescent="0.25">
      <c r="A546">
        <f t="shared" si="472"/>
        <v>1660000</v>
      </c>
      <c r="B546">
        <f t="shared" si="456"/>
        <v>1660</v>
      </c>
      <c r="C546">
        <f t="shared" si="425"/>
        <v>1.602038973667036</v>
      </c>
      <c r="D546">
        <f t="shared" si="426"/>
        <v>0.89668338351716703</v>
      </c>
      <c r="F546">
        <f t="shared" si="427"/>
        <v>7.6513014756280193E-6</v>
      </c>
      <c r="G546">
        <f t="shared" si="428"/>
        <v>9.9642016002980606E-4</v>
      </c>
      <c r="H546">
        <f t="shared" si="429"/>
        <v>-3.1405962298399706</v>
      </c>
      <c r="J546">
        <f t="shared" si="430"/>
        <v>15</v>
      </c>
      <c r="M546">
        <f t="shared" si="431"/>
        <v>9.4946001041454223E-4</v>
      </c>
      <c r="N546">
        <f t="shared" si="432"/>
        <v>-1.5707963250000001</v>
      </c>
      <c r="O546">
        <f t="shared" si="433"/>
        <v>531.5182046964643</v>
      </c>
      <c r="P546">
        <f t="shared" si="434"/>
        <v>1.5689149225812473</v>
      </c>
      <c r="Q546">
        <f t="shared" si="435"/>
        <v>299.60593511599347</v>
      </c>
      <c r="R546">
        <f t="shared" si="436"/>
        <v>1.5674586030066526</v>
      </c>
      <c r="S546">
        <f t="shared" si="437"/>
        <v>5.549491207555661E-2</v>
      </c>
      <c r="T546">
        <f t="shared" si="438"/>
        <v>-1.5152728906941939</v>
      </c>
      <c r="U546">
        <f t="shared" si="439"/>
        <v>0.72592452870711888</v>
      </c>
      <c r="V546">
        <f t="shared" si="440"/>
        <v>-0.75841865177399403</v>
      </c>
      <c r="X546">
        <f t="shared" si="457"/>
        <v>-59.016209530346806</v>
      </c>
      <c r="Y546">
        <f t="shared" si="441"/>
        <v>-169.13869908517785</v>
      </c>
      <c r="Z546">
        <f t="shared" si="458"/>
        <v>10.861300914822152</v>
      </c>
      <c r="AC546">
        <v>1</v>
      </c>
      <c r="AD546">
        <f t="shared" si="442"/>
        <v>531.51726399408005</v>
      </c>
      <c r="AE546">
        <f t="shared" si="443"/>
        <v>-5.5437716233075467E-2</v>
      </c>
      <c r="AF546">
        <f t="shared" si="444"/>
        <v>5.8512791424779997E-2</v>
      </c>
      <c r="AG546">
        <f t="shared" si="421"/>
        <v>4778.3137911786762</v>
      </c>
      <c r="AH546">
        <f t="shared" si="422"/>
        <v>-4544.2850623487275</v>
      </c>
      <c r="AJ546">
        <f t="shared" si="445"/>
        <v>18000</v>
      </c>
      <c r="AK546">
        <f t="shared" si="446"/>
        <v>323854.21991790005</v>
      </c>
      <c r="AL546">
        <v>1</v>
      </c>
      <c r="AM546">
        <f t="shared" si="447"/>
        <v>299.60426625255002</v>
      </c>
      <c r="AN546">
        <f t="shared" si="423"/>
        <v>1081.128432178818</v>
      </c>
      <c r="AO546">
        <f t="shared" si="424"/>
        <v>-56.470729804493168</v>
      </c>
      <c r="AQ546">
        <f t="shared" si="448"/>
        <v>9.0724334924849857E-4</v>
      </c>
      <c r="AR546">
        <f t="shared" si="449"/>
        <v>-3.0120479195050152</v>
      </c>
      <c r="AT546">
        <f t="shared" si="470"/>
        <v>-13683.269274277533</v>
      </c>
      <c r="AU546">
        <f t="shared" si="471"/>
        <v>-14396.632885861758</v>
      </c>
      <c r="AV546">
        <f t="shared" si="459"/>
        <v>-2.3307951779723717</v>
      </c>
      <c r="AW546">
        <f t="shared" si="460"/>
        <v>7156.3175226265257</v>
      </c>
      <c r="AX546">
        <f t="shared" si="461"/>
        <v>-9404.8565449154248</v>
      </c>
      <c r="AY546">
        <f t="shared" si="469"/>
        <v>-0.92034471689004771</v>
      </c>
      <c r="BA546">
        <f t="shared" si="450"/>
        <v>1.6806533074281114</v>
      </c>
      <c r="BB546">
        <f t="shared" si="462"/>
        <v>4.509562689972066</v>
      </c>
      <c r="BC546">
        <f t="shared" si="463"/>
        <v>-1.4104504610823239</v>
      </c>
      <c r="BD546">
        <f t="shared" si="451"/>
        <v>-260.81285872464025</v>
      </c>
      <c r="BF546">
        <f t="shared" si="452"/>
        <v>-70.200444298689163</v>
      </c>
      <c r="BG546">
        <f t="shared" si="453"/>
        <v>-209.37959456103351</v>
      </c>
      <c r="BH546">
        <f t="shared" si="464"/>
        <v>-29.379594561033514</v>
      </c>
      <c r="BI546">
        <f t="shared" si="465"/>
        <v>-29.379594561033514</v>
      </c>
      <c r="BJ546">
        <f t="shared" si="454"/>
        <v>0</v>
      </c>
      <c r="BK546">
        <f t="shared" si="466"/>
        <v>0</v>
      </c>
      <c r="BM546">
        <f t="shared" si="467"/>
        <v>-74.710006988661235</v>
      </c>
      <c r="BN546">
        <f t="shared" si="455"/>
        <v>-128.56673583639324</v>
      </c>
      <c r="BQ546" s="56">
        <f t="shared" si="468"/>
        <v>21.411523490257203</v>
      </c>
    </row>
    <row r="547" spans="1:69" x14ac:dyDescent="0.25">
      <c r="A547">
        <f t="shared" si="472"/>
        <v>1665000</v>
      </c>
      <c r="B547">
        <f t="shared" si="456"/>
        <v>1665</v>
      </c>
      <c r="C547">
        <f t="shared" si="425"/>
        <v>1.6049859832101381</v>
      </c>
      <c r="D547">
        <f t="shared" si="426"/>
        <v>0.89814956237493537</v>
      </c>
      <c r="F547">
        <f t="shared" si="427"/>
        <v>7.6054163842715903E-6</v>
      </c>
      <c r="G547">
        <f t="shared" si="428"/>
        <v>9.9342786341730734E-4</v>
      </c>
      <c r="H547">
        <f t="shared" si="429"/>
        <v>-3.1405992221365828</v>
      </c>
      <c r="J547">
        <f t="shared" si="430"/>
        <v>15</v>
      </c>
      <c r="M547">
        <f t="shared" si="431"/>
        <v>9.466087791520359E-4</v>
      </c>
      <c r="N547">
        <f t="shared" si="432"/>
        <v>-1.5707963250000001</v>
      </c>
      <c r="O547">
        <f t="shared" si="433"/>
        <v>533.11915748597721</v>
      </c>
      <c r="P547">
        <f t="shared" si="434"/>
        <v>1.5689205724304784</v>
      </c>
      <c r="Q547">
        <f t="shared" si="435"/>
        <v>300.5083525931318</v>
      </c>
      <c r="R547">
        <f t="shared" si="436"/>
        <v>1.5674686261271054</v>
      </c>
      <c r="S547">
        <f t="shared" si="437"/>
        <v>5.5328771619292713E-2</v>
      </c>
      <c r="T547">
        <f t="shared" si="438"/>
        <v>-1.5154392868043631</v>
      </c>
      <c r="U547">
        <f t="shared" si="439"/>
        <v>0.72489088571207294</v>
      </c>
      <c r="V547">
        <f t="shared" si="440"/>
        <v>-0.75992034321005464</v>
      </c>
      <c r="X547">
        <f t="shared" si="457"/>
        <v>-59.064789375567969</v>
      </c>
      <c r="Y547">
        <f t="shared" si="441"/>
        <v>-169.1495410518377</v>
      </c>
      <c r="Z547">
        <f t="shared" si="458"/>
        <v>10.850458948162299</v>
      </c>
      <c r="AC547">
        <v>1</v>
      </c>
      <c r="AD547">
        <f t="shared" si="442"/>
        <v>533.11821960852001</v>
      </c>
      <c r="AE547">
        <f t="shared" si="443"/>
        <v>-5.5772181334096976E-2</v>
      </c>
      <c r="AF547">
        <f t="shared" si="444"/>
        <v>5.8689034772444998E-2</v>
      </c>
      <c r="AG547">
        <f t="shared" si="421"/>
        <v>4764.7158095287696</v>
      </c>
      <c r="AH547">
        <f t="shared" si="422"/>
        <v>-4544.9477090346227</v>
      </c>
      <c r="AJ547">
        <f t="shared" si="445"/>
        <v>18000</v>
      </c>
      <c r="AK547">
        <f t="shared" si="446"/>
        <v>324829.68443572504</v>
      </c>
      <c r="AL547">
        <v>1</v>
      </c>
      <c r="AM547">
        <f t="shared" si="447"/>
        <v>300.50668874126251</v>
      </c>
      <c r="AN547">
        <f t="shared" si="423"/>
        <v>1081.1273018526649</v>
      </c>
      <c r="AO547">
        <f t="shared" si="424"/>
        <v>-56.301151794709483</v>
      </c>
      <c r="AQ547">
        <f t="shared" si="448"/>
        <v>9.0180262227970113E-4</v>
      </c>
      <c r="AR547">
        <f t="shared" si="449"/>
        <v>-3.0030027321914048</v>
      </c>
      <c r="AT547">
        <f t="shared" si="470"/>
        <v>-13644.193554686588</v>
      </c>
      <c r="AU547">
        <f t="shared" si="471"/>
        <v>-14312.553239892608</v>
      </c>
      <c r="AV547">
        <f t="shared" si="459"/>
        <v>-2.3322921240780961</v>
      </c>
      <c r="AW547">
        <f t="shared" si="460"/>
        <v>7139.5599921839184</v>
      </c>
      <c r="AX547">
        <f t="shared" si="461"/>
        <v>-9395.3085676977535</v>
      </c>
      <c r="AY547">
        <f t="shared" si="469"/>
        <v>-0.92098488130902334</v>
      </c>
      <c r="BA547">
        <f t="shared" si="450"/>
        <v>1.6757363298747088</v>
      </c>
      <c r="BB547">
        <f t="shared" si="462"/>
        <v>4.4841137048725335</v>
      </c>
      <c r="BC547">
        <f t="shared" si="463"/>
        <v>-1.4113072427690727</v>
      </c>
      <c r="BD547">
        <f t="shared" si="451"/>
        <v>-260.8619486993112</v>
      </c>
      <c r="BF547">
        <f t="shared" si="452"/>
        <v>-70.262176315922943</v>
      </c>
      <c r="BG547">
        <f t="shared" si="453"/>
        <v>-209.34485012101413</v>
      </c>
      <c r="BH547">
        <f t="shared" si="464"/>
        <v>-29.344850121014133</v>
      </c>
      <c r="BI547">
        <f t="shared" si="465"/>
        <v>-29.344850121014133</v>
      </c>
      <c r="BJ547">
        <f t="shared" si="454"/>
        <v>0</v>
      </c>
      <c r="BK547">
        <f t="shared" si="466"/>
        <v>0</v>
      </c>
      <c r="BM547">
        <f t="shared" si="467"/>
        <v>-74.74629002079547</v>
      </c>
      <c r="BN547">
        <f t="shared" si="455"/>
        <v>-128.48290142170296</v>
      </c>
      <c r="BQ547" s="56">
        <f t="shared" si="468"/>
        <v>21.386074505157669</v>
      </c>
    </row>
    <row r="548" spans="1:69" x14ac:dyDescent="0.25">
      <c r="A548">
        <f t="shared" si="472"/>
        <v>1670000</v>
      </c>
      <c r="B548">
        <f t="shared" si="456"/>
        <v>1670</v>
      </c>
      <c r="C548">
        <f t="shared" si="425"/>
        <v>1.6079364303088939</v>
      </c>
      <c r="D548">
        <f t="shared" si="426"/>
        <v>0.89961036369896441</v>
      </c>
      <c r="F548">
        <f t="shared" si="427"/>
        <v>7.5599428210759454E-6</v>
      </c>
      <c r="G548">
        <f t="shared" si="428"/>
        <v>9.9045348514095982E-4</v>
      </c>
      <c r="H548">
        <f t="shared" si="429"/>
        <v>-3.1406021965148594</v>
      </c>
      <c r="J548">
        <f t="shared" si="430"/>
        <v>15</v>
      </c>
      <c r="M548">
        <f t="shared" si="431"/>
        <v>9.4377462113062272E-4</v>
      </c>
      <c r="N548">
        <f t="shared" si="432"/>
        <v>-1.5707963250000001</v>
      </c>
      <c r="O548">
        <f t="shared" si="433"/>
        <v>534.72011029240582</v>
      </c>
      <c r="P548">
        <f t="shared" si="434"/>
        <v>1.5689261884483954</v>
      </c>
      <c r="Q548">
        <f t="shared" si="435"/>
        <v>301.41077010027931</v>
      </c>
      <c r="R548">
        <f t="shared" si="436"/>
        <v>1.5674785892295355</v>
      </c>
      <c r="S548">
        <f t="shared" si="437"/>
        <v>5.5163621461372915E-2</v>
      </c>
      <c r="T548">
        <f t="shared" si="438"/>
        <v>-1.5156046895717559</v>
      </c>
      <c r="U548">
        <f t="shared" si="439"/>
        <v>0.7238585567390734</v>
      </c>
      <c r="V548">
        <f t="shared" si="440"/>
        <v>-0.76141776084820512</v>
      </c>
      <c r="X548">
        <f t="shared" si="457"/>
        <v>-59.113225880351436</v>
      </c>
      <c r="Y548">
        <f t="shared" si="441"/>
        <v>-169.16039369407952</v>
      </c>
      <c r="Z548">
        <f t="shared" si="458"/>
        <v>10.839606305920483</v>
      </c>
      <c r="AC548">
        <v>1</v>
      </c>
      <c r="AD548">
        <f t="shared" si="442"/>
        <v>534.71917522296008</v>
      </c>
      <c r="AE548">
        <f t="shared" si="443"/>
        <v>-5.6107652345196754E-2</v>
      </c>
      <c r="AF548">
        <f t="shared" si="444"/>
        <v>5.8865278120109998E-2</v>
      </c>
      <c r="AG548">
        <f t="shared" si="421"/>
        <v>4751.1544533688084</v>
      </c>
      <c r="AH548">
        <f t="shared" si="422"/>
        <v>-4545.5679621861673</v>
      </c>
      <c r="AJ548">
        <f t="shared" si="445"/>
        <v>18000</v>
      </c>
      <c r="AK548">
        <f t="shared" si="446"/>
        <v>325805.14895355003</v>
      </c>
      <c r="AL548">
        <v>1</v>
      </c>
      <c r="AM548">
        <f t="shared" si="447"/>
        <v>301.40911122997505</v>
      </c>
      <c r="AN548">
        <f t="shared" si="423"/>
        <v>1081.1261816637868</v>
      </c>
      <c r="AO548">
        <f t="shared" si="424"/>
        <v>-56.132589188477183</v>
      </c>
      <c r="AQ548">
        <f t="shared" si="448"/>
        <v>8.9641069091660772E-4</v>
      </c>
      <c r="AR548">
        <f t="shared" si="449"/>
        <v>-2.9940117076614698</v>
      </c>
      <c r="AT548">
        <f t="shared" si="470"/>
        <v>-13605.224711110079</v>
      </c>
      <c r="AU548">
        <f t="shared" si="471"/>
        <v>-14229.086754011736</v>
      </c>
      <c r="AV548">
        <f t="shared" si="459"/>
        <v>-2.3337848248009441</v>
      </c>
      <c r="AW548">
        <f t="shared" si="460"/>
        <v>7122.8412490653618</v>
      </c>
      <c r="AX548">
        <f t="shared" si="461"/>
        <v>-9385.7675842328754</v>
      </c>
      <c r="AY548">
        <f t="shared" si="469"/>
        <v>-0.92162471004480118</v>
      </c>
      <c r="BA548">
        <f t="shared" si="450"/>
        <v>1.6708474161027336</v>
      </c>
      <c r="BB548">
        <f t="shared" si="462"/>
        <v>4.4587358276669757</v>
      </c>
      <c r="BC548">
        <f t="shared" si="463"/>
        <v>-1.4121601147561429</v>
      </c>
      <c r="BD548">
        <f t="shared" si="451"/>
        <v>-260.91081466469109</v>
      </c>
      <c r="BF548">
        <f t="shared" si="452"/>
        <v>-70.323691277066416</v>
      </c>
      <c r="BG548">
        <f t="shared" si="453"/>
        <v>-209.31018875504651</v>
      </c>
      <c r="BH548">
        <f t="shared" si="464"/>
        <v>-29.310188755046511</v>
      </c>
      <c r="BI548">
        <f t="shared" si="465"/>
        <v>-29.310188755046511</v>
      </c>
      <c r="BJ548">
        <f t="shared" si="454"/>
        <v>0</v>
      </c>
      <c r="BK548">
        <f t="shared" si="466"/>
        <v>0</v>
      </c>
      <c r="BM548">
        <f t="shared" si="467"/>
        <v>-74.782427104733401</v>
      </c>
      <c r="BN548">
        <f t="shared" si="455"/>
        <v>-128.39937409035545</v>
      </c>
      <c r="BQ548" s="56">
        <f t="shared" si="468"/>
        <v>21.360696627952112</v>
      </c>
    </row>
    <row r="549" spans="1:69" x14ac:dyDescent="0.25">
      <c r="A549">
        <f t="shared" si="472"/>
        <v>1675000</v>
      </c>
      <c r="B549">
        <f t="shared" si="456"/>
        <v>1675</v>
      </c>
      <c r="C549">
        <f t="shared" si="425"/>
        <v>1.6108902960750036</v>
      </c>
      <c r="D549">
        <f t="shared" si="426"/>
        <v>0.90106581081968551</v>
      </c>
      <c r="F549">
        <f t="shared" si="427"/>
        <v>7.5148758795553217E-6</v>
      </c>
      <c r="G549">
        <f t="shared" si="428"/>
        <v>9.8749686473338801E-4</v>
      </c>
      <c r="H549">
        <f t="shared" si="429"/>
        <v>-3.140605153135267</v>
      </c>
      <c r="J549">
        <f t="shared" si="430"/>
        <v>15</v>
      </c>
      <c r="M549">
        <f t="shared" si="431"/>
        <v>9.40957383455606E-4</v>
      </c>
      <c r="N549">
        <f t="shared" si="432"/>
        <v>-1.5707963250000001</v>
      </c>
      <c r="O549">
        <f t="shared" si="433"/>
        <v>536.32106311559858</v>
      </c>
      <c r="P549">
        <f t="shared" si="434"/>
        <v>1.5689317709379644</v>
      </c>
      <c r="Q549">
        <f t="shared" si="435"/>
        <v>302.31318763716735</v>
      </c>
      <c r="R549">
        <f t="shared" si="436"/>
        <v>1.5674884928514099</v>
      </c>
      <c r="S549">
        <f t="shared" si="437"/>
        <v>5.499945278738945E-2</v>
      </c>
      <c r="T549">
        <f t="shared" si="438"/>
        <v>-1.5157691078559397</v>
      </c>
      <c r="U549">
        <f t="shared" si="439"/>
        <v>0.72282755004103094</v>
      </c>
      <c r="V549">
        <f t="shared" si="440"/>
        <v>-0.7629109162206994</v>
      </c>
      <c r="X549">
        <f t="shared" si="457"/>
        <v>-59.16151995330145</v>
      </c>
      <c r="Y549">
        <f t="shared" si="441"/>
        <v>-169.17125680457406</v>
      </c>
      <c r="Z549">
        <f t="shared" si="458"/>
        <v>10.828743195425943</v>
      </c>
      <c r="AC549">
        <v>1</v>
      </c>
      <c r="AD549">
        <f t="shared" si="442"/>
        <v>536.32013083740003</v>
      </c>
      <c r="AE549">
        <f t="shared" si="443"/>
        <v>-5.6444129266374779E-2</v>
      </c>
      <c r="AF549">
        <f t="shared" si="444"/>
        <v>5.9041521467774999E-2</v>
      </c>
      <c r="AG549">
        <f t="shared" si="421"/>
        <v>4737.629757081666</v>
      </c>
      <c r="AH549">
        <f t="shared" si="422"/>
        <v>-4546.1461654818786</v>
      </c>
      <c r="AJ549">
        <f t="shared" si="445"/>
        <v>18000</v>
      </c>
      <c r="AK549">
        <f t="shared" si="446"/>
        <v>326780.61347137502</v>
      </c>
      <c r="AL549">
        <v>1</v>
      </c>
      <c r="AM549">
        <f t="shared" si="447"/>
        <v>302.31153371868754</v>
      </c>
      <c r="AN549">
        <f t="shared" si="423"/>
        <v>1081.1250714913247</v>
      </c>
      <c r="AO549">
        <f t="shared" si="424"/>
        <v>-55.965032893029928</v>
      </c>
      <c r="AQ549">
        <f t="shared" si="448"/>
        <v>8.9106697339568072E-4</v>
      </c>
      <c r="AR549">
        <f t="shared" si="449"/>
        <v>-2.9850743608755304</v>
      </c>
      <c r="AT549">
        <f t="shared" si="470"/>
        <v>-13566.362813963849</v>
      </c>
      <c r="AU549">
        <f t="shared" si="471"/>
        <v>-14146.228039889738</v>
      </c>
      <c r="AV549">
        <f t="shared" si="459"/>
        <v>-2.3352732914187078</v>
      </c>
      <c r="AW549">
        <f t="shared" si="460"/>
        <v>7106.1614463728993</v>
      </c>
      <c r="AX549">
        <f t="shared" si="461"/>
        <v>-9376.2334845004261</v>
      </c>
      <c r="AY549">
        <f t="shared" si="469"/>
        <v>-0.9222641803004783</v>
      </c>
      <c r="BA549">
        <f t="shared" si="450"/>
        <v>1.6659863299873638</v>
      </c>
      <c r="BB549">
        <f t="shared" si="462"/>
        <v>4.4334286708822166</v>
      </c>
      <c r="BC549">
        <f t="shared" si="463"/>
        <v>-1.4130091111182295</v>
      </c>
      <c r="BD549">
        <f t="shared" si="451"/>
        <v>-260.95945857311619</v>
      </c>
      <c r="BF549">
        <f t="shared" si="452"/>
        <v>-70.384990602947965</v>
      </c>
      <c r="BG549">
        <f t="shared" si="453"/>
        <v>-209.27561108792568</v>
      </c>
      <c r="BH549">
        <f t="shared" si="464"/>
        <v>-29.275611087925682</v>
      </c>
      <c r="BI549">
        <f t="shared" si="465"/>
        <v>-29.275611087925682</v>
      </c>
      <c r="BJ549">
        <f t="shared" si="454"/>
        <v>0</v>
      </c>
      <c r="BK549">
        <f t="shared" si="466"/>
        <v>0</v>
      </c>
      <c r="BM549">
        <f t="shared" si="467"/>
        <v>-74.818419273830173</v>
      </c>
      <c r="BN549">
        <f t="shared" si="455"/>
        <v>-128.31615251480952</v>
      </c>
      <c r="BQ549" s="56">
        <f t="shared" si="468"/>
        <v>21.335389471167353</v>
      </c>
    </row>
    <row r="550" spans="1:69" x14ac:dyDescent="0.25">
      <c r="A550">
        <f t="shared" si="472"/>
        <v>1680000</v>
      </c>
      <c r="B550">
        <f t="shared" si="456"/>
        <v>1680</v>
      </c>
      <c r="C550">
        <f t="shared" si="425"/>
        <v>1.613847561736649</v>
      </c>
      <c r="D550">
        <f t="shared" si="426"/>
        <v>0.90251592698755689</v>
      </c>
      <c r="F550">
        <f t="shared" si="427"/>
        <v>7.4702107261293599E-6</v>
      </c>
      <c r="G550">
        <f t="shared" si="428"/>
        <v>9.8455784363761078E-4</v>
      </c>
      <c r="H550">
        <f t="shared" si="429"/>
        <v>-3.1406080921563624</v>
      </c>
      <c r="J550">
        <f t="shared" si="430"/>
        <v>15</v>
      </c>
      <c r="M550">
        <f t="shared" si="431"/>
        <v>9.3815691505246424E-4</v>
      </c>
      <c r="N550">
        <f t="shared" si="432"/>
        <v>-1.5707963250000001</v>
      </c>
      <c r="O550">
        <f t="shared" si="433"/>
        <v>537.92201595540598</v>
      </c>
      <c r="P550">
        <f t="shared" si="434"/>
        <v>1.5689373201985439</v>
      </c>
      <c r="Q550">
        <f t="shared" si="435"/>
        <v>303.21560520353023</v>
      </c>
      <c r="R550">
        <f t="shared" si="436"/>
        <v>1.5674983375237972</v>
      </c>
      <c r="S550">
        <f t="shared" si="437"/>
        <v>5.4836256887072624E-2</v>
      </c>
      <c r="T550">
        <f t="shared" si="438"/>
        <v>-1.5159325504115422</v>
      </c>
      <c r="U550">
        <f t="shared" si="439"/>
        <v>0.72179787373840099</v>
      </c>
      <c r="V550">
        <f t="shared" si="440"/>
        <v>-0.76439982087025637</v>
      </c>
      <c r="X550">
        <f t="shared" si="457"/>
        <v>-59.209672494303085</v>
      </c>
      <c r="Y550">
        <f t="shared" si="441"/>
        <v>-169.18213017562516</v>
      </c>
      <c r="Z550">
        <f t="shared" si="458"/>
        <v>10.817869824374839</v>
      </c>
      <c r="AC550">
        <v>1</v>
      </c>
      <c r="AD550">
        <f t="shared" si="442"/>
        <v>537.92108645183998</v>
      </c>
      <c r="AE550">
        <f t="shared" si="443"/>
        <v>-5.6781612097631079E-2</v>
      </c>
      <c r="AF550">
        <f t="shared" si="444"/>
        <v>5.9217764815439999E-2</v>
      </c>
      <c r="AG550">
        <f t="shared" si="421"/>
        <v>4724.1417527938811</v>
      </c>
      <c r="AH550">
        <f t="shared" si="422"/>
        <v>-4546.682660862004</v>
      </c>
      <c r="AJ550">
        <f t="shared" si="445"/>
        <v>18000</v>
      </c>
      <c r="AK550">
        <f t="shared" si="446"/>
        <v>327756.07798920001</v>
      </c>
      <c r="AL550">
        <v>1</v>
      </c>
      <c r="AM550">
        <f t="shared" si="447"/>
        <v>303.21395620740003</v>
      </c>
      <c r="AN550">
        <f t="shared" si="423"/>
        <v>1081.1239712162151</v>
      </c>
      <c r="AO550">
        <f t="shared" si="424"/>
        <v>-55.798473923842678</v>
      </c>
      <c r="AQ550">
        <f t="shared" si="448"/>
        <v>8.8577089659767428E-4</v>
      </c>
      <c r="AR550">
        <f t="shared" si="449"/>
        <v>-2.9761902125681856</v>
      </c>
      <c r="AT550">
        <f t="shared" si="470"/>
        <v>-13527.607927634945</v>
      </c>
      <c r="AU550">
        <f t="shared" si="471"/>
        <v>-14063.971766626919</v>
      </c>
      <c r="AV550">
        <f t="shared" si="459"/>
        <v>-2.3367575352226742</v>
      </c>
      <c r="AW550">
        <f t="shared" si="460"/>
        <v>7089.5207326528407</v>
      </c>
      <c r="AX550">
        <f t="shared" si="461"/>
        <v>-9366.7061628705887</v>
      </c>
      <c r="AY550">
        <f t="shared" si="469"/>
        <v>-0.92290326968576508</v>
      </c>
      <c r="BA550">
        <f t="shared" si="450"/>
        <v>1.6611528379979519</v>
      </c>
      <c r="BB550">
        <f t="shared" si="462"/>
        <v>4.4081918500570927</v>
      </c>
      <c r="BC550">
        <f t="shared" si="463"/>
        <v>-1.4138542655369091</v>
      </c>
      <c r="BD550">
        <f t="shared" si="451"/>
        <v>-261.0078823543987</v>
      </c>
      <c r="BF550">
        <f t="shared" si="452"/>
        <v>-70.446075701594296</v>
      </c>
      <c r="BG550">
        <f t="shared" si="453"/>
        <v>-209.24111772639543</v>
      </c>
      <c r="BH550">
        <f t="shared" si="464"/>
        <v>-29.24111772639543</v>
      </c>
      <c r="BI550">
        <f t="shared" si="465"/>
        <v>-29.24111772639543</v>
      </c>
      <c r="BJ550">
        <f t="shared" si="454"/>
        <v>0</v>
      </c>
      <c r="BK550">
        <f t="shared" si="466"/>
        <v>0</v>
      </c>
      <c r="BM550">
        <f t="shared" si="467"/>
        <v>-74.854267551651375</v>
      </c>
      <c r="BN550">
        <f t="shared" si="455"/>
        <v>-128.23323537199676</v>
      </c>
      <c r="BQ550" s="56">
        <f t="shared" si="468"/>
        <v>21.310152650342232</v>
      </c>
    </row>
    <row r="551" spans="1:69" x14ac:dyDescent="0.25">
      <c r="A551">
        <f t="shared" si="472"/>
        <v>1685000</v>
      </c>
      <c r="B551">
        <f t="shared" si="456"/>
        <v>1685</v>
      </c>
      <c r="C551">
        <f t="shared" si="425"/>
        <v>1.6168082086378248</v>
      </c>
      <c r="D551">
        <f t="shared" si="426"/>
        <v>0.90396073537270938</v>
      </c>
      <c r="F551">
        <f t="shared" si="427"/>
        <v>7.4259425988269863E-6</v>
      </c>
      <c r="G551">
        <f t="shared" si="428"/>
        <v>9.8163626517869707E-4</v>
      </c>
      <c r="H551">
        <f t="shared" si="429"/>
        <v>-3.1406110137348215</v>
      </c>
      <c r="J551">
        <f t="shared" si="430"/>
        <v>15</v>
      </c>
      <c r="M551">
        <f t="shared" si="431"/>
        <v>9.3537306663984575E-4</v>
      </c>
      <c r="N551">
        <f t="shared" si="432"/>
        <v>-1.5707963250000001</v>
      </c>
      <c r="O551">
        <f t="shared" si="433"/>
        <v>539.5229688116799</v>
      </c>
      <c r="P551">
        <f t="shared" si="434"/>
        <v>1.5689428365259397</v>
      </c>
      <c r="Q551">
        <f t="shared" si="435"/>
        <v>304.11802279910563</v>
      </c>
      <c r="R551">
        <f t="shared" si="436"/>
        <v>1.5675081237714625</v>
      </c>
      <c r="S551">
        <f t="shared" si="437"/>
        <v>5.4674025152759674E-2</v>
      </c>
      <c r="T551">
        <f t="shared" si="438"/>
        <v>-1.5160950258898007</v>
      </c>
      <c r="U551">
        <f t="shared" si="439"/>
        <v>0.72076953582032144</v>
      </c>
      <c r="V551">
        <f t="shared" si="440"/>
        <v>-0.76588448634935513</v>
      </c>
      <c r="X551">
        <f t="shared" si="457"/>
        <v>-59.257684394629145</v>
      </c>
      <c r="Y551">
        <f t="shared" si="441"/>
        <v>-169.19301359923148</v>
      </c>
      <c r="Z551">
        <f t="shared" si="458"/>
        <v>10.806986400768523</v>
      </c>
      <c r="AC551">
        <v>1</v>
      </c>
      <c r="AD551">
        <f t="shared" si="442"/>
        <v>539.52204206628005</v>
      </c>
      <c r="AE551">
        <f t="shared" si="443"/>
        <v>-5.7120100838965633E-2</v>
      </c>
      <c r="AF551">
        <f t="shared" si="444"/>
        <v>5.9394008163104993E-2</v>
      </c>
      <c r="AG551">
        <f t="shared" si="421"/>
        <v>4710.690470404872</v>
      </c>
      <c r="AH551">
        <f t="shared" si="422"/>
        <v>-4547.1777885239417</v>
      </c>
      <c r="AJ551">
        <f t="shared" si="445"/>
        <v>18000</v>
      </c>
      <c r="AK551">
        <f t="shared" si="446"/>
        <v>328731.54250702501</v>
      </c>
      <c r="AL551">
        <v>1</v>
      </c>
      <c r="AM551">
        <f t="shared" si="447"/>
        <v>304.11637869611252</v>
      </c>
      <c r="AN551">
        <f t="shared" si="423"/>
        <v>1081.1228807211589</v>
      </c>
      <c r="AO551">
        <f t="shared" si="424"/>
        <v>-55.632903403025807</v>
      </c>
      <c r="AQ551">
        <f t="shared" si="448"/>
        <v>8.8052189589395906E-4</v>
      </c>
      <c r="AR551">
        <f t="shared" si="449"/>
        <v>-2.9673587891626423</v>
      </c>
      <c r="AT551">
        <f t="shared" si="470"/>
        <v>-13488.960110557695</v>
      </c>
      <c r="AU551">
        <f t="shared" si="471"/>
        <v>-13982.312659987918</v>
      </c>
      <c r="AV551">
        <f t="shared" si="459"/>
        <v>-2.3382375675168738</v>
      </c>
      <c r="AW551">
        <f t="shared" si="460"/>
        <v>7072.9192519625039</v>
      </c>
      <c r="AX551">
        <f t="shared" si="461"/>
        <v>-9357.1855179991726</v>
      </c>
      <c r="AY551">
        <f t="shared" si="469"/>
        <v>-0.92354195621062118</v>
      </c>
      <c r="BA551">
        <f t="shared" si="450"/>
        <v>1.6563467091632151</v>
      </c>
      <c r="BB551">
        <f t="shared" si="462"/>
        <v>4.3830249837130557</v>
      </c>
      <c r="BC551">
        <f t="shared" si="463"/>
        <v>-1.4146956113062528</v>
      </c>
      <c r="BD551">
        <f t="shared" si="451"/>
        <v>-261.05608791614839</v>
      </c>
      <c r="BF551">
        <f t="shared" si="452"/>
        <v>-70.506947968373836</v>
      </c>
      <c r="BG551">
        <f t="shared" si="453"/>
        <v>-209.20670925949156</v>
      </c>
      <c r="BH551">
        <f t="shared" si="464"/>
        <v>-29.206709259491561</v>
      </c>
      <c r="BI551">
        <f t="shared" si="465"/>
        <v>-29.206709259491561</v>
      </c>
      <c r="BJ551">
        <f t="shared" si="454"/>
        <v>0</v>
      </c>
      <c r="BK551">
        <f t="shared" si="466"/>
        <v>0</v>
      </c>
      <c r="BM551">
        <f t="shared" si="467"/>
        <v>-74.889972952086893</v>
      </c>
      <c r="BN551">
        <f t="shared" si="455"/>
        <v>-128.1506213433432</v>
      </c>
      <c r="BQ551" s="56">
        <f t="shared" si="468"/>
        <v>21.284985783998192</v>
      </c>
    </row>
    <row r="552" spans="1:69" x14ac:dyDescent="0.25">
      <c r="A552">
        <f t="shared" si="472"/>
        <v>1690000</v>
      </c>
      <c r="B552">
        <f t="shared" si="456"/>
        <v>1690</v>
      </c>
      <c r="C552">
        <f t="shared" si="425"/>
        <v>1.6197722182376717</v>
      </c>
      <c r="D552">
        <f t="shared" si="426"/>
        <v>0.9054002590646073</v>
      </c>
      <c r="F552">
        <f t="shared" si="427"/>
        <v>7.3820668060171017E-6</v>
      </c>
      <c r="G552">
        <f t="shared" si="428"/>
        <v>9.7873197453592293E-4</v>
      </c>
      <c r="H552">
        <f t="shared" si="429"/>
        <v>-3.1406139180254642</v>
      </c>
      <c r="J552">
        <f t="shared" si="430"/>
        <v>15</v>
      </c>
      <c r="M552">
        <f t="shared" si="431"/>
        <v>9.3260569070304151E-4</v>
      </c>
      <c r="N552">
        <f t="shared" si="432"/>
        <v>-1.5707963250000001</v>
      </c>
      <c r="O552">
        <f t="shared" si="433"/>
        <v>541.12392168427414</v>
      </c>
      <c r="P552">
        <f t="shared" si="434"/>
        <v>1.5689483202124566</v>
      </c>
      <c r="Q552">
        <f t="shared" si="435"/>
        <v>305.02044042363423</v>
      </c>
      <c r="R552">
        <f t="shared" si="436"/>
        <v>1.5675178521129614</v>
      </c>
      <c r="S552">
        <f t="shared" si="437"/>
        <v>5.4512749077890645E-2</v>
      </c>
      <c r="T552">
        <f t="shared" si="438"/>
        <v>-1.5162565428400803</v>
      </c>
      <c r="U552">
        <f t="shared" si="439"/>
        <v>0.71974254414574823</v>
      </c>
      <c r="V552">
        <f t="shared" si="440"/>
        <v>-0.76736492421953728</v>
      </c>
      <c r="X552">
        <f t="shared" si="457"/>
        <v>-59.305556537045476</v>
      </c>
      <c r="Y552">
        <f t="shared" si="441"/>
        <v>-169.20390686714592</v>
      </c>
      <c r="Z552">
        <f t="shared" si="458"/>
        <v>10.796093132854082</v>
      </c>
      <c r="AC552">
        <v>1</v>
      </c>
      <c r="AD552">
        <f t="shared" si="442"/>
        <v>541.12299768072</v>
      </c>
      <c r="AE552">
        <f t="shared" si="443"/>
        <v>-5.7459595490378448E-2</v>
      </c>
      <c r="AF552">
        <f t="shared" si="444"/>
        <v>5.9570251510769993E-2</v>
      </c>
      <c r="AG552">
        <f t="shared" ref="AG552:AG615" si="473">AC552*AE552/(AE552^2+AF552^2)+AD552*AF552/(AE552^2+AF552^2)</f>
        <v>4697.2759376159256</v>
      </c>
      <c r="AH552">
        <f t="shared" ref="AH552:AH615" si="474">AD552*AE552/(AE552^2+AF552^2)-AC552*AF552/(AE552^2+AF552^2)</f>
        <v>-4547.6318869179413</v>
      </c>
      <c r="AJ552">
        <f t="shared" si="445"/>
        <v>18000</v>
      </c>
      <c r="AK552">
        <f t="shared" si="446"/>
        <v>329707.00702485</v>
      </c>
      <c r="AL552">
        <v>1</v>
      </c>
      <c r="AM552">
        <f t="shared" si="447"/>
        <v>305.01880118482507</v>
      </c>
      <c r="AN552">
        <f t="shared" ref="AN552:AN615" si="475">AJ552*AL552/(AL552^2+AM552^2)+AK552*AM552/(AL552^2+AM552^2)</f>
        <v>1081.1217998905888</v>
      </c>
      <c r="AO552">
        <f t="shared" ref="AO552:AO615" si="476">AK552*AL552/(AL552^2+AM552^2)-AJ552*AM552/(AL552^2+AM552^2)</f>
        <v>-55.468312557747801</v>
      </c>
      <c r="AQ552">
        <f t="shared" si="448"/>
        <v>8.7531941499602469E-4</v>
      </c>
      <c r="AR552">
        <f t="shared" si="449"/>
        <v>-2.9585796226865635</v>
      </c>
      <c r="AT552">
        <f t="shared" si="470"/>
        <v>-13450.41941528928</v>
      </c>
      <c r="AU552">
        <f t="shared" si="471"/>
        <v>-13901.245501649273</v>
      </c>
      <c r="AV552">
        <f t="shared" si="459"/>
        <v>-2.3397133996173407</v>
      </c>
      <c r="AW552">
        <f t="shared" si="460"/>
        <v>7056.3571439360803</v>
      </c>
      <c r="AX552">
        <f t="shared" si="461"/>
        <v>-9347.6714527247968</v>
      </c>
      <c r="AY552">
        <f t="shared" si="469"/>
        <v>-0.92418021827899455</v>
      </c>
      <c r="BA552">
        <f t="shared" si="450"/>
        <v>1.6515677150369767</v>
      </c>
      <c r="BB552">
        <f t="shared" si="462"/>
        <v>4.3579276933251228</v>
      </c>
      <c r="BC552">
        <f t="shared" si="463"/>
        <v>-1.415533181338346</v>
      </c>
      <c r="BD552">
        <f t="shared" si="451"/>
        <v>-261.10407714408876</v>
      </c>
      <c r="BF552">
        <f t="shared" si="452"/>
        <v>-70.567608786138209</v>
      </c>
      <c r="BG552">
        <f t="shared" si="453"/>
        <v>-209.17238625887938</v>
      </c>
      <c r="BH552">
        <f t="shared" si="464"/>
        <v>-29.172386258879385</v>
      </c>
      <c r="BI552">
        <f t="shared" si="465"/>
        <v>-29.172386258879385</v>
      </c>
      <c r="BJ552">
        <f t="shared" si="454"/>
        <v>0</v>
      </c>
      <c r="BK552">
        <f t="shared" si="466"/>
        <v>0</v>
      </c>
      <c r="BM552">
        <f t="shared" si="467"/>
        <v>-74.925536479463332</v>
      </c>
      <c r="BN552">
        <f t="shared" si="455"/>
        <v>-128.06830911479062</v>
      </c>
      <c r="BQ552" s="56">
        <f t="shared" si="468"/>
        <v>21.259888493610259</v>
      </c>
    </row>
    <row r="553" spans="1:69" x14ac:dyDescent="0.25">
      <c r="A553">
        <f t="shared" si="472"/>
        <v>1695000</v>
      </c>
      <c r="B553">
        <f t="shared" si="456"/>
        <v>1695</v>
      </c>
      <c r="C553">
        <f t="shared" si="425"/>
        <v>1.622739572109811</v>
      </c>
      <c r="D553">
        <f t="shared" si="426"/>
        <v>0.90683452107172524</v>
      </c>
      <c r="F553">
        <f t="shared" si="427"/>
        <v>7.3385787251654519E-6</v>
      </c>
      <c r="G553">
        <f t="shared" si="428"/>
        <v>9.7584481871542284E-4</v>
      </c>
      <c r="H553">
        <f t="shared" si="429"/>
        <v>-3.1406168051812848</v>
      </c>
      <c r="J553">
        <f t="shared" si="430"/>
        <v>15</v>
      </c>
      <c r="M553">
        <f t="shared" si="431"/>
        <v>9.2985464146792915E-4</v>
      </c>
      <c r="N553">
        <f t="shared" si="432"/>
        <v>-1.5707963250000001</v>
      </c>
      <c r="O553">
        <f t="shared" si="433"/>
        <v>542.72487457304476</v>
      </c>
      <c r="P553">
        <f t="shared" si="434"/>
        <v>1.568953771546951</v>
      </c>
      <c r="Q553">
        <f t="shared" si="435"/>
        <v>305.92285807685988</v>
      </c>
      <c r="R553">
        <f t="shared" si="436"/>
        <v>1.5675275230607302</v>
      </c>
      <c r="S553">
        <f t="shared" si="437"/>
        <v>5.4352420255530581E-2</v>
      </c>
      <c r="T553">
        <f t="shared" si="438"/>
        <v>-1.516417109711369</v>
      </c>
      <c r="U553">
        <f t="shared" si="439"/>
        <v>0.71871690644458386</v>
      </c>
      <c r="V553">
        <f t="shared" si="440"/>
        <v>-0.76884114605072118</v>
      </c>
      <c r="X553">
        <f t="shared" si="457"/>
        <v>-59.353289795914783</v>
      </c>
      <c r="Y553">
        <f t="shared" si="441"/>
        <v>-169.2148097709339</v>
      </c>
      <c r="Z553">
        <f t="shared" si="458"/>
        <v>10.785190229066103</v>
      </c>
      <c r="AC553">
        <v>1</v>
      </c>
      <c r="AD553">
        <f t="shared" si="442"/>
        <v>542.72395329516007</v>
      </c>
      <c r="AE553">
        <f t="shared" si="443"/>
        <v>-5.7800096051869518E-2</v>
      </c>
      <c r="AF553">
        <f t="shared" si="444"/>
        <v>5.9746494858434994E-2</v>
      </c>
      <c r="AG553">
        <f t="shared" si="473"/>
        <v>4683.8981799590056</v>
      </c>
      <c r="AH553">
        <f t="shared" si="474"/>
        <v>-4548.045292743137</v>
      </c>
      <c r="AJ553">
        <f t="shared" si="445"/>
        <v>18000</v>
      </c>
      <c r="AK553">
        <f t="shared" si="446"/>
        <v>330682.47154267505</v>
      </c>
      <c r="AL553">
        <v>1</v>
      </c>
      <c r="AM553">
        <f t="shared" si="447"/>
        <v>305.92122367353755</v>
      </c>
      <c r="AN553">
        <f t="shared" si="475"/>
        <v>1081.1207286106408</v>
      </c>
      <c r="AO553">
        <f t="shared" si="476"/>
        <v>-55.30469271868585</v>
      </c>
      <c r="AQ553">
        <f t="shared" si="448"/>
        <v>8.7016290580808507E-4</v>
      </c>
      <c r="AR553">
        <f t="shared" si="449"/>
        <v>-2.9498522506894083</v>
      </c>
      <c r="AT553">
        <f t="shared" si="470"/>
        <v>-13411.98588858493</v>
      </c>
      <c r="AU553">
        <f t="shared" si="471"/>
        <v>-13820.765128459776</v>
      </c>
      <c r="AV553">
        <f t="shared" si="459"/>
        <v>-2.3411850428513823</v>
      </c>
      <c r="AW553">
        <f t="shared" si="460"/>
        <v>7039.8345438496826</v>
      </c>
      <c r="AX553">
        <f t="shared" si="461"/>
        <v>-9338.1638739682567</v>
      </c>
      <c r="AY553">
        <f t="shared" si="469"/>
        <v>-0.92481803468266555</v>
      </c>
      <c r="BA553">
        <f t="shared" si="450"/>
        <v>1.6468156296644398</v>
      </c>
      <c r="BB553">
        <f t="shared" si="462"/>
        <v>4.3328996032931419</v>
      </c>
      <c r="BC553">
        <f t="shared" si="463"/>
        <v>-1.4163670081687167</v>
      </c>
      <c r="BD553">
        <f t="shared" si="451"/>
        <v>-261.15185190236838</v>
      </c>
      <c r="BF553">
        <f t="shared" si="452"/>
        <v>-70.62805952536165</v>
      </c>
      <c r="BG553">
        <f t="shared" si="453"/>
        <v>-209.13814927918474</v>
      </c>
      <c r="BH553">
        <f t="shared" si="464"/>
        <v>-29.138149279184745</v>
      </c>
      <c r="BI553">
        <f t="shared" si="465"/>
        <v>-29.138149279184745</v>
      </c>
      <c r="BJ553">
        <f t="shared" si="454"/>
        <v>0</v>
      </c>
      <c r="BK553">
        <f t="shared" si="466"/>
        <v>0</v>
      </c>
      <c r="BM553">
        <f t="shared" si="467"/>
        <v>-74.960959128654792</v>
      </c>
      <c r="BN553">
        <f t="shared" si="455"/>
        <v>-127.9862973768164</v>
      </c>
      <c r="BQ553" s="56">
        <f t="shared" si="468"/>
        <v>21.234860403578281</v>
      </c>
    </row>
    <row r="554" spans="1:69" x14ac:dyDescent="0.25">
      <c r="A554">
        <f t="shared" si="472"/>
        <v>1700000</v>
      </c>
      <c r="B554">
        <f t="shared" si="456"/>
        <v>1700</v>
      </c>
      <c r="C554">
        <f t="shared" si="425"/>
        <v>1.6257102519416824</v>
      </c>
      <c r="D554">
        <f t="shared" si="426"/>
        <v>0.90826354432123768</v>
      </c>
      <c r="F554">
        <f t="shared" si="427"/>
        <v>7.295473801617055E-6</v>
      </c>
      <c r="G554">
        <f t="shared" si="428"/>
        <v>9.7297464652332276E-4</v>
      </c>
      <c r="H554">
        <f t="shared" si="429"/>
        <v>-3.1406196753534767</v>
      </c>
      <c r="J554">
        <f t="shared" si="430"/>
        <v>15</v>
      </c>
      <c r="M554">
        <f t="shared" si="431"/>
        <v>9.2711977487537644E-4</v>
      </c>
      <c r="N554">
        <f t="shared" si="432"/>
        <v>-1.5707963250000001</v>
      </c>
      <c r="O554">
        <f t="shared" si="433"/>
        <v>544.32582747784841</v>
      </c>
      <c r="P554">
        <f t="shared" si="434"/>
        <v>1.5689591908148803</v>
      </c>
      <c r="Q554">
        <f t="shared" si="435"/>
        <v>306.82527575852941</v>
      </c>
      <c r="R554">
        <f t="shared" si="436"/>
        <v>1.5675371371211768</v>
      </c>
      <c r="S554">
        <f t="shared" si="437"/>
        <v>5.4193030376917507E-2</v>
      </c>
      <c r="T554">
        <f t="shared" si="438"/>
        <v>-1.5165767348537447</v>
      </c>
      <c r="U554">
        <f t="shared" si="439"/>
        <v>0.71769263031880581</v>
      </c>
      <c r="V554">
        <f t="shared" si="440"/>
        <v>-0.77031316342052258</v>
      </c>
      <c r="X554">
        <f t="shared" si="457"/>
        <v>-59.400885037298899</v>
      </c>
      <c r="Y554">
        <f t="shared" si="441"/>
        <v>-169.22572210203029</v>
      </c>
      <c r="Z554">
        <f t="shared" si="458"/>
        <v>10.774277897969711</v>
      </c>
      <c r="AC554">
        <v>1</v>
      </c>
      <c r="AD554">
        <f t="shared" si="442"/>
        <v>544.32490890960003</v>
      </c>
      <c r="AE554">
        <f t="shared" si="443"/>
        <v>-5.8141602523438848E-2</v>
      </c>
      <c r="AF554">
        <f t="shared" si="444"/>
        <v>5.9922738206099994E-2</v>
      </c>
      <c r="AG554">
        <f t="shared" si="473"/>
        <v>4670.5572208252943</v>
      </c>
      <c r="AH554">
        <f t="shared" si="474"/>
        <v>-4548.418340943841</v>
      </c>
      <c r="AJ554">
        <f t="shared" si="445"/>
        <v>18000</v>
      </c>
      <c r="AK554">
        <f t="shared" si="446"/>
        <v>331657.93606050004</v>
      </c>
      <c r="AL554">
        <v>1</v>
      </c>
      <c r="AM554">
        <f t="shared" si="447"/>
        <v>306.82364616225004</v>
      </c>
      <c r="AN554">
        <f t="shared" si="475"/>
        <v>1081.1196667691211</v>
      </c>
      <c r="AO554">
        <f t="shared" si="476"/>
        <v>-55.142035318503709</v>
      </c>
      <c r="AQ554">
        <f t="shared" si="448"/>
        <v>8.6505182828271383E-4</v>
      </c>
      <c r="AR554">
        <f t="shared" si="449"/>
        <v>-2.9411762161612272</v>
      </c>
      <c r="AT554">
        <f t="shared" si="470"/>
        <v>-13373.659571472559</v>
      </c>
      <c r="AU554">
        <f t="shared" si="471"/>
        <v>-13740.866431713064</v>
      </c>
      <c r="AV554">
        <f t="shared" si="459"/>
        <v>-2.3426525085568572</v>
      </c>
      <c r="AW554">
        <f t="shared" si="460"/>
        <v>7023.3515826854855</v>
      </c>
      <c r="AX554">
        <f t="shared" si="461"/>
        <v>-9328.6626926338777</v>
      </c>
      <c r="AY554">
        <f t="shared" si="469"/>
        <v>-0.92545538459519128</v>
      </c>
      <c r="BA554">
        <f t="shared" si="450"/>
        <v>1.6420902295489861</v>
      </c>
      <c r="BB554">
        <f t="shared" si="462"/>
        <v>4.3079403409133645</v>
      </c>
      <c r="BC554">
        <f t="shared" si="463"/>
        <v>-1.4171971239616661</v>
      </c>
      <c r="BD554">
        <f t="shared" si="451"/>
        <v>-261.19941403386588</v>
      </c>
      <c r="BF554">
        <f t="shared" si="452"/>
        <v>-70.688301544278843</v>
      </c>
      <c r="BG554">
        <f t="shared" si="453"/>
        <v>-209.10399885831885</v>
      </c>
      <c r="BH554">
        <f t="shared" si="464"/>
        <v>-29.103998858318846</v>
      </c>
      <c r="BI554">
        <f t="shared" si="465"/>
        <v>-29.103998858318846</v>
      </c>
      <c r="BJ554">
        <f t="shared" si="454"/>
        <v>0</v>
      </c>
      <c r="BK554">
        <f t="shared" si="466"/>
        <v>0</v>
      </c>
      <c r="BM554">
        <f t="shared" si="467"/>
        <v>-74.996241885192205</v>
      </c>
      <c r="BN554">
        <f t="shared" si="455"/>
        <v>-127.90458482445297</v>
      </c>
      <c r="BQ554" s="56">
        <f t="shared" si="468"/>
        <v>21.2099011411985</v>
      </c>
    </row>
    <row r="555" spans="1:69" x14ac:dyDescent="0.25">
      <c r="A555">
        <f t="shared" si="472"/>
        <v>1705000</v>
      </c>
      <c r="B555">
        <f t="shared" si="456"/>
        <v>1705</v>
      </c>
      <c r="C555">
        <f t="shared" si="425"/>
        <v>1.6286842395338801</v>
      </c>
      <c r="D555">
        <f t="shared" si="426"/>
        <v>0.9096873516587245</v>
      </c>
      <c r="F555">
        <f t="shared" si="427"/>
        <v>7.2527475474035627E-6</v>
      </c>
      <c r="G555">
        <f t="shared" si="428"/>
        <v>9.7012130853934577E-4</v>
      </c>
      <c r="H555">
        <f t="shared" si="429"/>
        <v>-3.1406225286914609</v>
      </c>
      <c r="J555">
        <f t="shared" si="430"/>
        <v>15</v>
      </c>
      <c r="M555">
        <f t="shared" si="431"/>
        <v>9.2440094855609383E-4</v>
      </c>
      <c r="N555">
        <f t="shared" si="432"/>
        <v>-1.5707963250000001</v>
      </c>
      <c r="O555">
        <f t="shared" si="433"/>
        <v>545.92678039854445</v>
      </c>
      <c r="P555">
        <f t="shared" si="434"/>
        <v>1.5689645782983541</v>
      </c>
      <c r="Q555">
        <f t="shared" si="435"/>
        <v>307.72769346839243</v>
      </c>
      <c r="R555">
        <f t="shared" si="436"/>
        <v>1.5675466947947696</v>
      </c>
      <c r="S555">
        <f t="shared" si="437"/>
        <v>5.4034571230035668E-2</v>
      </c>
      <c r="T555">
        <f t="shared" si="438"/>
        <v>-1.5167354265198163</v>
      </c>
      <c r="U555">
        <f t="shared" si="439"/>
        <v>0.71666972324358713</v>
      </c>
      <c r="V555">
        <f t="shared" si="440"/>
        <v>-0.77178098791358574</v>
      </c>
      <c r="X555">
        <f t="shared" si="457"/>
        <v>-59.448343119059672</v>
      </c>
      <c r="Y555">
        <f t="shared" si="441"/>
        <v>-169.23664365179317</v>
      </c>
      <c r="Z555">
        <f t="shared" si="458"/>
        <v>10.763356348206827</v>
      </c>
      <c r="AC555">
        <v>1</v>
      </c>
      <c r="AD555">
        <f t="shared" si="442"/>
        <v>545.92586452403998</v>
      </c>
      <c r="AE555">
        <f t="shared" si="443"/>
        <v>-5.8484114905086426E-2</v>
      </c>
      <c r="AF555">
        <f t="shared" si="444"/>
        <v>6.0098981553764995E-2</v>
      </c>
      <c r="AG555">
        <f t="shared" si="473"/>
        <v>4657.2530814935699</v>
      </c>
      <c r="AH555">
        <f t="shared" si="474"/>
        <v>-4548.7513647061423</v>
      </c>
      <c r="AJ555">
        <f t="shared" si="445"/>
        <v>18000</v>
      </c>
      <c r="AK555">
        <f t="shared" si="446"/>
        <v>332633.40057832503</v>
      </c>
      <c r="AL555">
        <v>1</v>
      </c>
      <c r="AM555">
        <f t="shared" si="447"/>
        <v>307.72606865096253</v>
      </c>
      <c r="AN555">
        <f t="shared" si="475"/>
        <v>1081.1186142554802</v>
      </c>
      <c r="AO555">
        <f t="shared" si="476"/>
        <v>-54.980331890356396</v>
      </c>
      <c r="AQ555">
        <f t="shared" si="448"/>
        <v>8.5998565027943941E-4</v>
      </c>
      <c r="AR555">
        <f t="shared" si="449"/>
        <v>-2.9325510674528883</v>
      </c>
      <c r="AT555">
        <f t="shared" si="470"/>
        <v>-13335.440499326976</v>
      </c>
      <c r="AU555">
        <f t="shared" si="471"/>
        <v>-13661.544356432558</v>
      </c>
      <c r="AV555">
        <f t="shared" si="459"/>
        <v>-2.3441158080814666</v>
      </c>
      <c r="AW555">
        <f t="shared" si="460"/>
        <v>7006.9083871951016</v>
      </c>
      <c r="AX555">
        <f t="shared" si="461"/>
        <v>-9319.167823512973</v>
      </c>
      <c r="AY555">
        <f t="shared" si="469"/>
        <v>-0.92609224756595043</v>
      </c>
      <c r="BA555">
        <f t="shared" si="450"/>
        <v>1.637391293619495</v>
      </c>
      <c r="BB555">
        <f t="shared" si="462"/>
        <v>4.2830495363503536</v>
      </c>
      <c r="BC555">
        <f t="shared" si="463"/>
        <v>-1.418023560515516</v>
      </c>
      <c r="BD555">
        <f t="shared" si="451"/>
        <v>-261.24676536049094</v>
      </c>
      <c r="BF555">
        <f t="shared" si="452"/>
        <v>-70.748336189020648</v>
      </c>
      <c r="BG555">
        <f t="shared" si="453"/>
        <v>-209.06993551779712</v>
      </c>
      <c r="BH555">
        <f t="shared" si="464"/>
        <v>-29.06993551779712</v>
      </c>
      <c r="BI555">
        <f t="shared" si="465"/>
        <v>-29.06993551779712</v>
      </c>
      <c r="BJ555">
        <f t="shared" si="454"/>
        <v>0</v>
      </c>
      <c r="BK555">
        <f t="shared" si="466"/>
        <v>0</v>
      </c>
      <c r="BM555">
        <f t="shared" si="467"/>
        <v>-75.03138572537101</v>
      </c>
      <c r="BN555">
        <f t="shared" si="455"/>
        <v>-127.82317015730621</v>
      </c>
      <c r="BQ555" s="56">
        <f t="shared" si="468"/>
        <v>21.185010336635489</v>
      </c>
    </row>
    <row r="556" spans="1:69" x14ac:dyDescent="0.25">
      <c r="A556">
        <f t="shared" si="472"/>
        <v>1710000</v>
      </c>
      <c r="B556">
        <f t="shared" si="456"/>
        <v>1710</v>
      </c>
      <c r="C556">
        <f t="shared" si="425"/>
        <v>1.631661516799495</v>
      </c>
      <c r="D556">
        <f t="shared" si="426"/>
        <v>0.9111059658478905</v>
      </c>
      <c r="F556">
        <f t="shared" si="427"/>
        <v>7.2103955400750267E-6</v>
      </c>
      <c r="G556">
        <f t="shared" si="428"/>
        <v>9.6728465709088182E-4</v>
      </c>
      <c r="H556">
        <f t="shared" si="429"/>
        <v>-3.1406253653429093</v>
      </c>
      <c r="J556">
        <f t="shared" si="430"/>
        <v>15</v>
      </c>
      <c r="M556">
        <f t="shared" si="431"/>
        <v>9.2169802180592988E-4</v>
      </c>
      <c r="N556">
        <f t="shared" si="432"/>
        <v>-1.5707963250000001</v>
      </c>
      <c r="O556">
        <f t="shared" si="433"/>
        <v>547.52773333499329</v>
      </c>
      <c r="P556">
        <f t="shared" si="434"/>
        <v>1.568969934276182</v>
      </c>
      <c r="Q556">
        <f t="shared" si="435"/>
        <v>308.63011120620178</v>
      </c>
      <c r="R556">
        <f t="shared" si="436"/>
        <v>1.5675561965761227</v>
      </c>
      <c r="S556">
        <f t="shared" si="437"/>
        <v>5.3877034698213637E-2</v>
      </c>
      <c r="T556">
        <f t="shared" si="438"/>
        <v>-1.5168931928661411</v>
      </c>
      <c r="U556">
        <f t="shared" si="439"/>
        <v>0.71564819256841505</v>
      </c>
      <c r="V556">
        <f t="shared" si="440"/>
        <v>-0.77324463112092345</v>
      </c>
      <c r="X556">
        <f t="shared" si="457"/>
        <v>-59.495664890958253</v>
      </c>
      <c r="Y556">
        <f t="shared" si="441"/>
        <v>-169.247574211558</v>
      </c>
      <c r="Z556">
        <f t="shared" si="458"/>
        <v>10.752425788441997</v>
      </c>
      <c r="AC556">
        <v>1</v>
      </c>
      <c r="AD556">
        <f t="shared" si="442"/>
        <v>547.52682013848005</v>
      </c>
      <c r="AE556">
        <f t="shared" si="443"/>
        <v>-5.8827633196812286E-2</v>
      </c>
      <c r="AF556">
        <f t="shared" si="444"/>
        <v>6.0275224901429995E-2</v>
      </c>
      <c r="AG556">
        <f t="shared" si="473"/>
        <v>4643.9857811583315</v>
      </c>
      <c r="AH556">
        <f t="shared" si="474"/>
        <v>-4549.0446954547815</v>
      </c>
      <c r="AJ556">
        <f t="shared" si="445"/>
        <v>18000</v>
      </c>
      <c r="AK556">
        <f t="shared" si="446"/>
        <v>333608.86509615002</v>
      </c>
      <c r="AL556">
        <v>1</v>
      </c>
      <c r="AM556">
        <f t="shared" si="447"/>
        <v>308.62849113967502</v>
      </c>
      <c r="AN556">
        <f t="shared" si="475"/>
        <v>1081.1175709607814</v>
      </c>
      <c r="AO556">
        <f t="shared" si="476"/>
        <v>-54.819574066421154</v>
      </c>
      <c r="AQ556">
        <f t="shared" si="448"/>
        <v>8.549638474262297E-4</v>
      </c>
      <c r="AR556">
        <f t="shared" si="449"/>
        <v>-2.9239763581977054</v>
      </c>
      <c r="AT556">
        <f t="shared" si="470"/>
        <v>-13297.32870194361</v>
      </c>
      <c r="AU556">
        <f t="shared" si="471"/>
        <v>-13582.793900668205</v>
      </c>
      <c r="AV556">
        <f t="shared" si="459"/>
        <v>-2.3455749527820489</v>
      </c>
      <c r="AW556">
        <f t="shared" si="460"/>
        <v>6990.5050799620813</v>
      </c>
      <c r="AX556">
        <f t="shared" si="461"/>
        <v>-9309.6791851892267</v>
      </c>
      <c r="AY556">
        <f t="shared" si="469"/>
        <v>-0.92672860351428488</v>
      </c>
      <c r="BA556">
        <f t="shared" si="450"/>
        <v>1.6327186031981722</v>
      </c>
      <c r="BB556">
        <f t="shared" si="462"/>
        <v>4.2582268226092088</v>
      </c>
      <c r="BC556">
        <f t="shared" si="463"/>
        <v>-1.4188463492677639</v>
      </c>
      <c r="BD556">
        <f t="shared" si="451"/>
        <v>-261.2939076834794</v>
      </c>
      <c r="BF556">
        <f t="shared" si="452"/>
        <v>-70.80816479374829</v>
      </c>
      <c r="BG556">
        <f t="shared" si="453"/>
        <v>-209.03595976305229</v>
      </c>
      <c r="BH556">
        <f t="shared" si="464"/>
        <v>-29.03595976305229</v>
      </c>
      <c r="BI556">
        <f t="shared" si="465"/>
        <v>-29.03595976305229</v>
      </c>
      <c r="BJ556">
        <f t="shared" si="454"/>
        <v>0</v>
      </c>
      <c r="BK556">
        <f t="shared" si="466"/>
        <v>0</v>
      </c>
      <c r="BM556">
        <f t="shared" si="467"/>
        <v>-75.066391616357492</v>
      </c>
      <c r="BN556">
        <f t="shared" si="455"/>
        <v>-127.74205207957286</v>
      </c>
      <c r="BQ556" s="56">
        <f t="shared" si="468"/>
        <v>21.160187622894348</v>
      </c>
    </row>
    <row r="557" spans="1:69" x14ac:dyDescent="0.25">
      <c r="A557">
        <f t="shared" si="472"/>
        <v>1715000</v>
      </c>
      <c r="B557">
        <f t="shared" si="456"/>
        <v>1715</v>
      </c>
      <c r="C557">
        <f t="shared" si="425"/>
        <v>1.6346420657634548</v>
      </c>
      <c r="D557">
        <f t="shared" si="426"/>
        <v>0.91251940957029698</v>
      </c>
      <c r="F557">
        <f t="shared" si="427"/>
        <v>7.1684134215554623E-6</v>
      </c>
      <c r="G557">
        <f t="shared" si="428"/>
        <v>9.6446454622750989E-4</v>
      </c>
      <c r="H557">
        <f t="shared" si="429"/>
        <v>-3.1406281854537728</v>
      </c>
      <c r="J557">
        <f t="shared" si="430"/>
        <v>15</v>
      </c>
      <c r="M557">
        <f t="shared" si="431"/>
        <v>9.1901085556159775E-4</v>
      </c>
      <c r="N557">
        <f t="shared" si="432"/>
        <v>-1.5707963250000001</v>
      </c>
      <c r="O557">
        <f t="shared" si="433"/>
        <v>549.12868628705712</v>
      </c>
      <c r="P557">
        <f t="shared" si="434"/>
        <v>1.5689752590239223</v>
      </c>
      <c r="Q557">
        <f t="shared" si="435"/>
        <v>309.53252897171291</v>
      </c>
      <c r="R557">
        <f t="shared" si="436"/>
        <v>1.567565642954083</v>
      </c>
      <c r="S557">
        <f t="shared" si="437"/>
        <v>5.3720412758746602E-2</v>
      </c>
      <c r="T557">
        <f t="shared" si="438"/>
        <v>-1.5170500419546167</v>
      </c>
      <c r="U557">
        <f t="shared" si="439"/>
        <v>0.71462804551820458</v>
      </c>
      <c r="V557">
        <f t="shared" si="440"/>
        <v>-0.77470410463926465</v>
      </c>
      <c r="X557">
        <f t="shared" si="457"/>
        <v>-59.542851194753148</v>
      </c>
      <c r="Y557">
        <f t="shared" si="441"/>
        <v>-169.25851357268849</v>
      </c>
      <c r="Z557">
        <f t="shared" si="458"/>
        <v>10.741486427311514</v>
      </c>
      <c r="AC557">
        <v>1</v>
      </c>
      <c r="AD557">
        <f t="shared" si="442"/>
        <v>549.12777575292</v>
      </c>
      <c r="AE557">
        <f t="shared" si="443"/>
        <v>-5.91721573986164E-2</v>
      </c>
      <c r="AF557">
        <f t="shared" si="444"/>
        <v>6.0451468249094996E-2</v>
      </c>
      <c r="AG557">
        <f t="shared" si="473"/>
        <v>4630.7553369577217</v>
      </c>
      <c r="AH557">
        <f t="shared" si="474"/>
        <v>-4549.2986628502995</v>
      </c>
      <c r="AJ557">
        <f t="shared" si="445"/>
        <v>18000</v>
      </c>
      <c r="AK557">
        <f t="shared" si="446"/>
        <v>334584.32961397502</v>
      </c>
      <c r="AL557">
        <v>1</v>
      </c>
      <c r="AM557">
        <f t="shared" si="447"/>
        <v>309.53091362838757</v>
      </c>
      <c r="AN557">
        <f t="shared" si="475"/>
        <v>1081.1165367776734</v>
      </c>
      <c r="AO557">
        <f t="shared" si="476"/>
        <v>-54.659753576453994</v>
      </c>
      <c r="AQ557">
        <f t="shared" si="448"/>
        <v>8.49985902983799E-4</v>
      </c>
      <c r="AR557">
        <f t="shared" si="449"/>
        <v>-2.9154516472344305</v>
      </c>
      <c r="AT557">
        <f t="shared" si="470"/>
        <v>-13259.324203611717</v>
      </c>
      <c r="AU557">
        <f t="shared" si="471"/>
        <v>-13504.610114804906</v>
      </c>
      <c r="AV557">
        <f t="shared" si="459"/>
        <v>-2.3470299540238915</v>
      </c>
      <c r="AW557">
        <f t="shared" si="460"/>
        <v>6974.1417794636336</v>
      </c>
      <c r="AX557">
        <f t="shared" si="461"/>
        <v>-9300.1966999460474</v>
      </c>
      <c r="AY557">
        <f t="shared" si="469"/>
        <v>-0.9273644327237377</v>
      </c>
      <c r="BA557">
        <f t="shared" si="450"/>
        <v>1.6280719419688716</v>
      </c>
      <c r="BB557">
        <f t="shared" si="462"/>
        <v>4.2334718355080723</v>
      </c>
      <c r="BC557">
        <f t="shared" si="463"/>
        <v>-1.4196655213001539</v>
      </c>
      <c r="BD557">
        <f t="shared" si="451"/>
        <v>-261.34084278368414</v>
      </c>
      <c r="BF557">
        <f t="shared" si="452"/>
        <v>-70.867788680785566</v>
      </c>
      <c r="BG557">
        <f t="shared" si="453"/>
        <v>-209.00207208374175</v>
      </c>
      <c r="BH557">
        <f t="shared" si="464"/>
        <v>-29.002072083741751</v>
      </c>
      <c r="BI557">
        <f t="shared" si="465"/>
        <v>-29.002072083741751</v>
      </c>
      <c r="BJ557">
        <f t="shared" si="454"/>
        <v>0</v>
      </c>
      <c r="BK557">
        <f t="shared" si="466"/>
        <v>0</v>
      </c>
      <c r="BM557">
        <f t="shared" si="467"/>
        <v>-75.101260516293635</v>
      </c>
      <c r="BN557">
        <f t="shared" si="455"/>
        <v>-127.6612293000576</v>
      </c>
      <c r="BQ557" s="56">
        <f t="shared" si="468"/>
        <v>21.135432635793208</v>
      </c>
    </row>
    <row r="558" spans="1:69" x14ac:dyDescent="0.25">
      <c r="A558">
        <f t="shared" si="472"/>
        <v>1720000</v>
      </c>
      <c r="B558">
        <f t="shared" si="456"/>
        <v>1720</v>
      </c>
      <c r="C558">
        <f t="shared" si="425"/>
        <v>1.6376258685618676</v>
      </c>
      <c r="D558">
        <f t="shared" si="426"/>
        <v>0.91392770542510937</v>
      </c>
      <c r="F558">
        <f t="shared" si="427"/>
        <v>7.1267968970216571E-6</v>
      </c>
      <c r="G558">
        <f t="shared" si="428"/>
        <v>9.616608316959656E-4</v>
      </c>
      <c r="H558">
        <f t="shared" si="429"/>
        <v>-3.1406309891683044</v>
      </c>
      <c r="J558">
        <f t="shared" si="430"/>
        <v>15</v>
      </c>
      <c r="M558">
        <f t="shared" si="431"/>
        <v>9.1633931237682564E-4</v>
      </c>
      <c r="N558">
        <f t="shared" si="432"/>
        <v>-1.5707963250000001</v>
      </c>
      <c r="O558">
        <f t="shared" si="433"/>
        <v>550.72963925459999</v>
      </c>
      <c r="P558">
        <f t="shared" si="434"/>
        <v>1.5689805528139291</v>
      </c>
      <c r="Q558">
        <f t="shared" si="435"/>
        <v>310.4349467646843</v>
      </c>
      <c r="R558">
        <f t="shared" si="436"/>
        <v>1.5675750344118125</v>
      </c>
      <c r="S558">
        <f t="shared" si="437"/>
        <v>5.3564697481542453E-2</v>
      </c>
      <c r="T558">
        <f t="shared" si="438"/>
        <v>-1.5172059817538486</v>
      </c>
      <c r="U558">
        <f t="shared" si="439"/>
        <v>0.71360928919440825</v>
      </c>
      <c r="V558">
        <f t="shared" si="440"/>
        <v>-0.77615942007041228</v>
      </c>
      <c r="X558">
        <f t="shared" si="457"/>
        <v>-59.58990286429669</v>
      </c>
      <c r="Y558">
        <f t="shared" si="441"/>
        <v>-169.26946152662677</v>
      </c>
      <c r="Z558">
        <f t="shared" si="458"/>
        <v>10.73053847337323</v>
      </c>
      <c r="AC558">
        <v>1</v>
      </c>
      <c r="AD558">
        <f t="shared" si="442"/>
        <v>550.72873136736007</v>
      </c>
      <c r="AE558">
        <f t="shared" si="443"/>
        <v>-5.9517687510498768E-2</v>
      </c>
      <c r="AF558">
        <f t="shared" si="444"/>
        <v>6.0627711596759996E-2</v>
      </c>
      <c r="AG558">
        <f t="shared" si="473"/>
        <v>4617.5617640012333</v>
      </c>
      <c r="AH558">
        <f t="shared" si="474"/>
        <v>-4549.5135947864683</v>
      </c>
      <c r="AJ558">
        <f t="shared" si="445"/>
        <v>18000</v>
      </c>
      <c r="AK558">
        <f t="shared" si="446"/>
        <v>335559.79413180001</v>
      </c>
      <c r="AL558">
        <v>1</v>
      </c>
      <c r="AM558">
        <f t="shared" si="447"/>
        <v>310.43333611710005</v>
      </c>
      <c r="AN558">
        <f t="shared" si="475"/>
        <v>1081.1155116003638</v>
      </c>
      <c r="AO558">
        <f t="shared" si="476"/>
        <v>-54.500862246371575</v>
      </c>
      <c r="AQ558">
        <f t="shared" si="448"/>
        <v>8.4505130771267347E-4</v>
      </c>
      <c r="AR558">
        <f t="shared" si="449"/>
        <v>-2.9069764985315967</v>
      </c>
      <c r="AT558">
        <f t="shared" si="470"/>
        <v>-13221.427023187151</v>
      </c>
      <c r="AU558">
        <f t="shared" si="471"/>
        <v>-13426.98810088242</v>
      </c>
      <c r="AV558">
        <f t="shared" si="459"/>
        <v>-2.3484808231800458</v>
      </c>
      <c r="AW558">
        <f t="shared" si="460"/>
        <v>6957.8186001315516</v>
      </c>
      <c r="AX558">
        <f t="shared" si="461"/>
        <v>-9290.720293675864</v>
      </c>
      <c r="AY558">
        <f t="shared" si="469"/>
        <v>-0.92799971583638619</v>
      </c>
      <c r="BA558">
        <f t="shared" si="450"/>
        <v>1.6234510959459134</v>
      </c>
      <c r="BB558">
        <f t="shared" si="462"/>
        <v>4.2087842136509703</v>
      </c>
      <c r="BC558">
        <f t="shared" si="463"/>
        <v>-1.4204811073436596</v>
      </c>
      <c r="BD558">
        <f t="shared" si="451"/>
        <v>-261.38757242186023</v>
      </c>
      <c r="BF558">
        <f t="shared" si="452"/>
        <v>-70.927209160749427</v>
      </c>
      <c r="BG558">
        <f t="shared" si="453"/>
        <v>-208.96827295404887</v>
      </c>
      <c r="BH558">
        <f t="shared" si="464"/>
        <v>-28.968272954048871</v>
      </c>
      <c r="BI558">
        <f t="shared" si="465"/>
        <v>-28.968272954048871</v>
      </c>
      <c r="BJ558">
        <f t="shared" si="454"/>
        <v>0</v>
      </c>
      <c r="BK558">
        <f t="shared" si="466"/>
        <v>0</v>
      </c>
      <c r="BM558">
        <f t="shared" si="467"/>
        <v>-75.1359933744004</v>
      </c>
      <c r="BN558">
        <f t="shared" si="455"/>
        <v>-127.58070053218867</v>
      </c>
      <c r="BQ558" s="56">
        <f t="shared" si="468"/>
        <v>21.110745013936103</v>
      </c>
    </row>
    <row r="559" spans="1:69" x14ac:dyDescent="0.25">
      <c r="A559">
        <f t="shared" si="472"/>
        <v>1725000</v>
      </c>
      <c r="B559">
        <f t="shared" si="456"/>
        <v>1725</v>
      </c>
      <c r="C559">
        <f t="shared" si="425"/>
        <v>1.6406129074413678</v>
      </c>
      <c r="D559">
        <f t="shared" si="426"/>
        <v>0.91533087592885609</v>
      </c>
      <c r="F559">
        <f t="shared" si="427"/>
        <v>7.0855417338047057E-6</v>
      </c>
      <c r="G559">
        <f t="shared" si="428"/>
        <v>9.5887337091554346E-4</v>
      </c>
      <c r="H559">
        <f t="shared" si="429"/>
        <v>-3.1406337766290848</v>
      </c>
      <c r="J559">
        <f t="shared" si="430"/>
        <v>15</v>
      </c>
      <c r="M559">
        <f t="shared" si="431"/>
        <v>9.1368325639892161E-4</v>
      </c>
      <c r="N559">
        <f t="shared" si="432"/>
        <v>-1.5707963250000001</v>
      </c>
      <c r="O559">
        <f t="shared" si="433"/>
        <v>552.33059223748705</v>
      </c>
      <c r="P559">
        <f t="shared" si="434"/>
        <v>1.5689858159153993</v>
      </c>
      <c r="Q559">
        <f t="shared" si="435"/>
        <v>311.33736458487726</v>
      </c>
      <c r="R559">
        <f t="shared" si="436"/>
        <v>1.5675843714268722</v>
      </c>
      <c r="S559">
        <f t="shared" si="437"/>
        <v>5.3409881027791185E-2</v>
      </c>
      <c r="T559">
        <f t="shared" si="438"/>
        <v>-1.517361020140495</v>
      </c>
      <c r="U559">
        <f t="shared" si="439"/>
        <v>0.71259193057611947</v>
      </c>
      <c r="V559">
        <f t="shared" si="440"/>
        <v>-0.77761058902060887</v>
      </c>
      <c r="X559">
        <f t="shared" si="457"/>
        <v>-59.636820725630301</v>
      </c>
      <c r="Y559">
        <f t="shared" si="441"/>
        <v>-169.28041786494217</v>
      </c>
      <c r="Z559">
        <f t="shared" si="458"/>
        <v>10.719582135057834</v>
      </c>
      <c r="AC559">
        <v>1</v>
      </c>
      <c r="AD559">
        <f t="shared" si="442"/>
        <v>552.32968698180002</v>
      </c>
      <c r="AE559">
        <f t="shared" si="443"/>
        <v>-5.9864223532459404E-2</v>
      </c>
      <c r="AF559">
        <f t="shared" si="444"/>
        <v>6.0803954944424997E-2</v>
      </c>
      <c r="AG559">
        <f t="shared" si="473"/>
        <v>4604.4050753971815</v>
      </c>
      <c r="AH559">
        <f t="shared" si="474"/>
        <v>-4549.6898173879717</v>
      </c>
      <c r="AJ559">
        <f t="shared" si="445"/>
        <v>18000</v>
      </c>
      <c r="AK559">
        <f t="shared" si="446"/>
        <v>336535.258649625</v>
      </c>
      <c r="AL559">
        <v>1</v>
      </c>
      <c r="AM559">
        <f t="shared" si="447"/>
        <v>311.33575860581254</v>
      </c>
      <c r="AN559">
        <f t="shared" si="475"/>
        <v>1081.1144953245914</v>
      </c>
      <c r="AO559">
        <f t="shared" si="476"/>
        <v>-54.342891996857624</v>
      </c>
      <c r="AQ559">
        <f t="shared" si="448"/>
        <v>8.4015955974294811E-4</v>
      </c>
      <c r="AR559">
        <f t="shared" si="449"/>
        <v>-2.8985504811131713</v>
      </c>
      <c r="AT559">
        <f t="shared" si="470"/>
        <v>-13183.637174164578</v>
      </c>
      <c r="AU559">
        <f t="shared" si="471"/>
        <v>-13349.923011926372</v>
      </c>
      <c r="AV559">
        <f t="shared" si="459"/>
        <v>-2.3499275716306562</v>
      </c>
      <c r="AW559">
        <f t="shared" si="460"/>
        <v>6941.5356524123272</v>
      </c>
      <c r="AX559">
        <f t="shared" si="461"/>
        <v>-9281.2498957912121</v>
      </c>
      <c r="AY559">
        <f t="shared" si="469"/>
        <v>-0.92863443384726496</v>
      </c>
      <c r="BA559">
        <f t="shared" si="450"/>
        <v>1.6188558534433788</v>
      </c>
      <c r="BB559">
        <f t="shared" si="462"/>
        <v>4.1841635984009287</v>
      </c>
      <c r="BC559">
        <f t="shared" si="463"/>
        <v>-1.4212931377833913</v>
      </c>
      <c r="BD559">
        <f t="shared" si="451"/>
        <v>-261.43409833894611</v>
      </c>
      <c r="BF559">
        <f t="shared" si="452"/>
        <v>-70.986427532678903</v>
      </c>
      <c r="BG559">
        <f t="shared" si="453"/>
        <v>-208.93456283297948</v>
      </c>
      <c r="BH559">
        <f t="shared" si="464"/>
        <v>-28.934562832979481</v>
      </c>
      <c r="BI559">
        <f t="shared" si="465"/>
        <v>-28.934562832979481</v>
      </c>
      <c r="BJ559">
        <f t="shared" si="454"/>
        <v>0</v>
      </c>
      <c r="BK559">
        <f t="shared" si="466"/>
        <v>0</v>
      </c>
      <c r="BM559">
        <f t="shared" si="467"/>
        <v>-75.170591131079831</v>
      </c>
      <c r="BN559">
        <f t="shared" si="455"/>
        <v>-127.50046449403334</v>
      </c>
      <c r="BQ559" s="56">
        <f t="shared" si="468"/>
        <v>21.086124398686067</v>
      </c>
    </row>
    <row r="560" spans="1:69" x14ac:dyDescent="0.25">
      <c r="A560">
        <f t="shared" si="472"/>
        <v>1730000</v>
      </c>
      <c r="B560">
        <f t="shared" si="456"/>
        <v>1730</v>
      </c>
      <c r="C560">
        <f t="shared" si="425"/>
        <v>1.6436031647584628</v>
      </c>
      <c r="D560">
        <f t="shared" si="426"/>
        <v>0.91672894351520184</v>
      </c>
      <c r="F560">
        <f t="shared" si="427"/>
        <v>7.0446437603137323E-6</v>
      </c>
      <c r="G560">
        <f t="shared" si="428"/>
        <v>9.5610202295392664E-4</v>
      </c>
      <c r="H560">
        <f t="shared" si="429"/>
        <v>-3.1406365479770462</v>
      </c>
      <c r="J560">
        <f t="shared" si="430"/>
        <v>15</v>
      </c>
      <c r="M560">
        <f t="shared" si="431"/>
        <v>9.1104255334574556E-4</v>
      </c>
      <c r="N560">
        <f t="shared" si="432"/>
        <v>-1.5707963250000001</v>
      </c>
      <c r="O560">
        <f t="shared" si="433"/>
        <v>553.93154523558542</v>
      </c>
      <c r="P560">
        <f t="shared" si="434"/>
        <v>1.568991048594417</v>
      </c>
      <c r="Q560">
        <f t="shared" si="435"/>
        <v>312.23978243205556</v>
      </c>
      <c r="R560">
        <f t="shared" si="436"/>
        <v>1.5675936544713018</v>
      </c>
      <c r="S560">
        <f t="shared" si="437"/>
        <v>5.3255955648657212E-2</v>
      </c>
      <c r="T560">
        <f t="shared" si="438"/>
        <v>-1.5175151649005869</v>
      </c>
      <c r="U560">
        <f t="shared" si="439"/>
        <v>0.71157597652117388</v>
      </c>
      <c r="V560">
        <f t="shared" si="440"/>
        <v>-0.779057623099911</v>
      </c>
      <c r="X560">
        <f t="shared" si="457"/>
        <v>-59.683605597078191</v>
      </c>
      <c r="Y560">
        <f t="shared" si="441"/>
        <v>-169.29138237937761</v>
      </c>
      <c r="Z560">
        <f t="shared" si="458"/>
        <v>10.708617620622391</v>
      </c>
      <c r="AC560">
        <v>1</v>
      </c>
      <c r="AD560">
        <f t="shared" si="442"/>
        <v>553.93064259623998</v>
      </c>
      <c r="AE560">
        <f t="shared" si="443"/>
        <v>-6.0211765464498301E-2</v>
      </c>
      <c r="AF560">
        <f t="shared" si="444"/>
        <v>6.098019829208999E-2</v>
      </c>
      <c r="AG560">
        <f t="shared" si="473"/>
        <v>4591.2852822799832</v>
      </c>
      <c r="AH560">
        <f t="shared" si="474"/>
        <v>-4549.8276550083692</v>
      </c>
      <c r="AJ560">
        <f t="shared" si="445"/>
        <v>18000</v>
      </c>
      <c r="AK560">
        <f t="shared" si="446"/>
        <v>337510.72316745005</v>
      </c>
      <c r="AL560">
        <v>1</v>
      </c>
      <c r="AM560">
        <f t="shared" si="447"/>
        <v>312.23818109452503</v>
      </c>
      <c r="AN560">
        <f t="shared" si="475"/>
        <v>1081.1134878475984</v>
      </c>
      <c r="AO560">
        <f t="shared" si="476"/>
        <v>-54.185834841993533</v>
      </c>
      <c r="AQ560">
        <f t="shared" si="448"/>
        <v>8.3531016444667679E-4</v>
      </c>
      <c r="AR560">
        <f t="shared" si="449"/>
        <v>-2.8901731689855015</v>
      </c>
      <c r="AT560">
        <f t="shared" si="470"/>
        <v>-13145.954664749248</v>
      </c>
      <c r="AU560">
        <f t="shared" si="471"/>
        <v>-13273.410051290341</v>
      </c>
      <c r="AV560">
        <f t="shared" si="459"/>
        <v>-2.351370210762294</v>
      </c>
      <c r="AW560">
        <f t="shared" si="460"/>
        <v>6925.2930428265145</v>
      </c>
      <c r="AX560">
        <f t="shared" si="461"/>
        <v>-9271.7854391377386</v>
      </c>
      <c r="AY560">
        <f t="shared" si="469"/>
        <v>-0.92926856809888359</v>
      </c>
      <c r="BA560">
        <f t="shared" si="450"/>
        <v>1.6142860050448851</v>
      </c>
      <c r="BB560">
        <f t="shared" si="462"/>
        <v>4.1596096338534245</v>
      </c>
      <c r="BC560">
        <f t="shared" si="463"/>
        <v>-1.4221016426634105</v>
      </c>
      <c r="BD560">
        <f t="shared" si="451"/>
        <v>-261.48042225633992</v>
      </c>
      <c r="BF560">
        <f t="shared" si="452"/>
        <v>-71.045445084162139</v>
      </c>
      <c r="BG560">
        <f t="shared" si="453"/>
        <v>-208.90094216465198</v>
      </c>
      <c r="BH560">
        <f t="shared" si="464"/>
        <v>-28.90094216465198</v>
      </c>
      <c r="BI560">
        <f t="shared" si="465"/>
        <v>-28.90094216465198</v>
      </c>
      <c r="BJ560">
        <f t="shared" si="454"/>
        <v>0</v>
      </c>
      <c r="BK560">
        <f t="shared" si="466"/>
        <v>0</v>
      </c>
      <c r="BM560">
        <f t="shared" si="467"/>
        <v>-75.205054718015575</v>
      </c>
      <c r="BN560">
        <f t="shared" si="455"/>
        <v>-127.42051990831209</v>
      </c>
      <c r="BQ560" s="56">
        <f t="shared" si="468"/>
        <v>21.061570434138559</v>
      </c>
    </row>
    <row r="561" spans="1:69" x14ac:dyDescent="0.25">
      <c r="A561">
        <f t="shared" si="472"/>
        <v>1735000</v>
      </c>
      <c r="B561">
        <f t="shared" si="456"/>
        <v>1735</v>
      </c>
      <c r="C561">
        <f t="shared" si="425"/>
        <v>1.6465966229788829</v>
      </c>
      <c r="D561">
        <f t="shared" si="426"/>
        <v>0.91812193053473301</v>
      </c>
      <c r="F561">
        <f t="shared" si="427"/>
        <v>7.0040988649812975E-6</v>
      </c>
      <c r="G561">
        <f t="shared" si="428"/>
        <v>9.5334664850343248E-4</v>
      </c>
      <c r="H561">
        <f t="shared" si="429"/>
        <v>-3.140639303351497</v>
      </c>
      <c r="J561">
        <f t="shared" si="430"/>
        <v>15</v>
      </c>
      <c r="M561">
        <f t="shared" si="431"/>
        <v>9.0841707048307783E-4</v>
      </c>
      <c r="N561">
        <f t="shared" si="432"/>
        <v>-1.5707963250000001</v>
      </c>
      <c r="O561">
        <f t="shared" si="433"/>
        <v>555.53249824876355</v>
      </c>
      <c r="P561">
        <f t="shared" si="434"/>
        <v>1.5689962511139994</v>
      </c>
      <c r="Q561">
        <f t="shared" si="435"/>
        <v>313.14220030598608</v>
      </c>
      <c r="R561">
        <f t="shared" si="436"/>
        <v>1.5676028840117</v>
      </c>
      <c r="S561">
        <f t="shared" si="437"/>
        <v>5.3102913683993919E-2</v>
      </c>
      <c r="T561">
        <f t="shared" si="438"/>
        <v>-1.517668423730828</v>
      </c>
      <c r="U561">
        <f t="shared" si="439"/>
        <v>0.71056143376724457</v>
      </c>
      <c r="V561">
        <f t="shared" si="440"/>
        <v>-0.78050053392157259</v>
      </c>
      <c r="X561">
        <f t="shared" si="457"/>
        <v>-59.730258289339972</v>
      </c>
      <c r="Y561">
        <f t="shared" si="441"/>
        <v>-169.30235486189582</v>
      </c>
      <c r="Z561">
        <f t="shared" si="458"/>
        <v>10.697645138104178</v>
      </c>
      <c r="AC561">
        <v>1</v>
      </c>
      <c r="AD561">
        <f t="shared" si="442"/>
        <v>555.53159821068004</v>
      </c>
      <c r="AE561">
        <f t="shared" si="443"/>
        <v>-6.0560313306615453E-2</v>
      </c>
      <c r="AF561">
        <f t="shared" si="444"/>
        <v>6.1156441639754991E-2</v>
      </c>
      <c r="AG561">
        <f t="shared" si="473"/>
        <v>4578.2023938371904</v>
      </c>
      <c r="AH561">
        <f t="shared" si="474"/>
        <v>-4549.9274302282947</v>
      </c>
      <c r="AJ561">
        <f t="shared" si="445"/>
        <v>18000</v>
      </c>
      <c r="AK561">
        <f t="shared" si="446"/>
        <v>338486.18768527504</v>
      </c>
      <c r="AL561">
        <v>1</v>
      </c>
      <c r="AM561">
        <f t="shared" si="447"/>
        <v>313.14060358323752</v>
      </c>
      <c r="AN561">
        <f t="shared" si="475"/>
        <v>1081.1124890681058</v>
      </c>
      <c r="AO561">
        <f t="shared" si="476"/>
        <v>-54.029682887912671</v>
      </c>
      <c r="AQ561">
        <f t="shared" si="448"/>
        <v>8.3050263431283088E-4</v>
      </c>
      <c r="AR561">
        <f t="shared" si="449"/>
        <v>-2.8818441410655233</v>
      </c>
      <c r="AT561">
        <f t="shared" si="470"/>
        <v>-13108.379497928225</v>
      </c>
      <c r="AU561">
        <f t="shared" si="471"/>
        <v>-13197.444472008598</v>
      </c>
      <c r="AV561">
        <f t="shared" si="459"/>
        <v>-2.352808751967304</v>
      </c>
      <c r="AW561">
        <f t="shared" si="460"/>
        <v>6909.0908740273189</v>
      </c>
      <c r="AX561">
        <f t="shared" si="461"/>
        <v>-9262.3268599089315</v>
      </c>
      <c r="AY561">
        <f t="shared" si="469"/>
        <v>-0.92990210027582865</v>
      </c>
      <c r="BA561">
        <f t="shared" si="450"/>
        <v>1.609741343573819</v>
      </c>
      <c r="BB561">
        <f t="shared" si="462"/>
        <v>4.1351219668100994</v>
      </c>
      <c r="BC561">
        <f t="shared" si="463"/>
        <v>-1.4229066516914752</v>
      </c>
      <c r="BD561">
        <f t="shared" si="451"/>
        <v>-261.52654587617064</v>
      </c>
      <c r="BF561">
        <f t="shared" si="452"/>
        <v>-71.104263091462002</v>
      </c>
      <c r="BG561">
        <f t="shared" si="453"/>
        <v>-208.86741137858309</v>
      </c>
      <c r="BH561">
        <f t="shared" si="464"/>
        <v>-28.867411378583085</v>
      </c>
      <c r="BI561">
        <f t="shared" si="465"/>
        <v>-28.867411378583085</v>
      </c>
      <c r="BJ561">
        <f t="shared" si="454"/>
        <v>0</v>
      </c>
      <c r="BK561">
        <f t="shared" si="466"/>
        <v>0</v>
      </c>
      <c r="BM561">
        <f t="shared" si="467"/>
        <v>-75.239385058272106</v>
      </c>
      <c r="BN561">
        <f t="shared" si="455"/>
        <v>-127.34086550241244</v>
      </c>
      <c r="BQ561" s="56">
        <f t="shared" si="468"/>
        <v>21.037082767095235</v>
      </c>
    </row>
    <row r="562" spans="1:69" x14ac:dyDescent="0.25">
      <c r="A562">
        <f t="shared" si="472"/>
        <v>1740000</v>
      </c>
      <c r="B562">
        <f t="shared" si="456"/>
        <v>1740</v>
      </c>
      <c r="C562">
        <f t="shared" si="425"/>
        <v>1.6495932646769316</v>
      </c>
      <c r="D562">
        <f t="shared" si="426"/>
        <v>0.9195098592547557</v>
      </c>
      <c r="F562">
        <f t="shared" si="427"/>
        <v>6.9639029952299808E-6</v>
      </c>
      <c r="G562">
        <f t="shared" si="428"/>
        <v>9.506071098576705E-4</v>
      </c>
      <c r="H562">
        <f t="shared" si="429"/>
        <v>-3.1406420428901427</v>
      </c>
      <c r="J562">
        <f t="shared" si="430"/>
        <v>15</v>
      </c>
      <c r="M562">
        <f t="shared" si="431"/>
        <v>9.0580667660237937E-4</v>
      </c>
      <c r="N562">
        <f t="shared" si="432"/>
        <v>-1.5707963250000001</v>
      </c>
      <c r="O562">
        <f t="shared" si="433"/>
        <v>557.13345127689138</v>
      </c>
      <c r="P562">
        <f t="shared" si="434"/>
        <v>1.5690014237341408</v>
      </c>
      <c r="Q562">
        <f t="shared" si="435"/>
        <v>314.04461820643809</v>
      </c>
      <c r="R562">
        <f t="shared" si="436"/>
        <v>1.5676120605093016</v>
      </c>
      <c r="S562">
        <f t="shared" si="437"/>
        <v>5.2950747561080293E-2</v>
      </c>
      <c r="T562">
        <f t="shared" si="438"/>
        <v>-1.5178208042398698</v>
      </c>
      <c r="U562">
        <f t="shared" si="439"/>
        <v>0.70954830893293275</v>
      </c>
      <c r="V562">
        <f t="shared" si="440"/>
        <v>-0.78193933310143604</v>
      </c>
      <c r="X562">
        <f t="shared" si="457"/>
        <v>-59.776779605581751</v>
      </c>
      <c r="Y562">
        <f t="shared" si="441"/>
        <v>-169.31333510472308</v>
      </c>
      <c r="Z562">
        <f t="shared" si="458"/>
        <v>10.68666489527692</v>
      </c>
      <c r="AC562">
        <v>1</v>
      </c>
      <c r="AD562">
        <f t="shared" si="442"/>
        <v>557.13255382512</v>
      </c>
      <c r="AE562">
        <f t="shared" si="443"/>
        <v>-6.0909867058810879E-2</v>
      </c>
      <c r="AF562">
        <f t="shared" si="444"/>
        <v>6.1332684987419991E-2</v>
      </c>
      <c r="AG562">
        <f t="shared" si="473"/>
        <v>4565.1564173363213</v>
      </c>
      <c r="AH562">
        <f t="shared" si="474"/>
        <v>-4549.9894638539226</v>
      </c>
      <c r="AJ562">
        <f t="shared" si="445"/>
        <v>18000</v>
      </c>
      <c r="AK562">
        <f t="shared" si="446"/>
        <v>339461.65220310003</v>
      </c>
      <c r="AL562">
        <v>1</v>
      </c>
      <c r="AM562">
        <f t="shared" si="447"/>
        <v>314.04302607195001</v>
      </c>
      <c r="AN562">
        <f t="shared" si="475"/>
        <v>1081.1114988862882</v>
      </c>
      <c r="AO562">
        <f t="shared" si="476"/>
        <v>-53.87442833147788</v>
      </c>
      <c r="AQ562">
        <f t="shared" si="448"/>
        <v>8.2573648882477133E-4</v>
      </c>
      <c r="AR562">
        <f t="shared" si="449"/>
        <v>-2.8735629811102044</v>
      </c>
      <c r="AT562">
        <f t="shared" si="470"/>
        <v>-13070.911671541111</v>
      </c>
      <c r="AU562">
        <f t="shared" si="471"/>
        <v>-13122.021576159412</v>
      </c>
      <c r="AV562">
        <f t="shared" si="459"/>
        <v>-2.3542432066431584</v>
      </c>
      <c r="AW562">
        <f t="shared" si="460"/>
        <v>6892.9292448584347</v>
      </c>
      <c r="AX562">
        <f t="shared" si="461"/>
        <v>-9252.8740975626642</v>
      </c>
      <c r="AY562">
        <f t="shared" si="469"/>
        <v>-0.93053501239945768</v>
      </c>
      <c r="BA562">
        <f t="shared" si="450"/>
        <v>1.6052216640640284</v>
      </c>
      <c r="BB562">
        <f t="shared" si="462"/>
        <v>4.1107002467527654</v>
      </c>
      <c r="BC562">
        <f t="shared" si="463"/>
        <v>-1.4237081942437007</v>
      </c>
      <c r="BD562">
        <f t="shared" si="451"/>
        <v>-261.57247088156578</v>
      </c>
      <c r="BF562">
        <f t="shared" si="452"/>
        <v>-71.162882819639862</v>
      </c>
      <c r="BG562">
        <f t="shared" si="453"/>
        <v>-208.83397088996745</v>
      </c>
      <c r="BH562">
        <f t="shared" si="464"/>
        <v>-28.833970889967446</v>
      </c>
      <c r="BI562">
        <f t="shared" si="465"/>
        <v>-28.833970889967446</v>
      </c>
      <c r="BJ562">
        <f t="shared" si="454"/>
        <v>0</v>
      </c>
      <c r="BK562">
        <f t="shared" si="466"/>
        <v>0</v>
      </c>
      <c r="BM562">
        <f t="shared" si="467"/>
        <v>-75.273583066392618</v>
      </c>
      <c r="BN562">
        <f t="shared" si="455"/>
        <v>-127.26150000840167</v>
      </c>
      <c r="BQ562" s="56">
        <f t="shared" si="468"/>
        <v>21.012661047037898</v>
      </c>
    </row>
    <row r="563" spans="1:69" x14ac:dyDescent="0.25">
      <c r="A563">
        <f t="shared" si="472"/>
        <v>1745000</v>
      </c>
      <c r="B563">
        <f t="shared" si="456"/>
        <v>1745</v>
      </c>
      <c r="C563">
        <f t="shared" si="425"/>
        <v>1.6525930725348406</v>
      </c>
      <c r="D563">
        <f t="shared" si="426"/>
        <v>0.92089275185910646</v>
      </c>
      <c r="F563">
        <f t="shared" si="427"/>
        <v>6.9240521564596738E-6</v>
      </c>
      <c r="G563">
        <f t="shared" si="428"/>
        <v>9.4788327088860013E-4</v>
      </c>
      <c r="H563">
        <f t="shared" si="429"/>
        <v>-3.1406447667291117</v>
      </c>
      <c r="J563">
        <f t="shared" si="430"/>
        <v>15</v>
      </c>
      <c r="M563">
        <f t="shared" si="431"/>
        <v>9.0321124199893414E-4</v>
      </c>
      <c r="N563">
        <f t="shared" si="432"/>
        <v>-1.5707963250000001</v>
      </c>
      <c r="O563">
        <f t="shared" si="433"/>
        <v>558.73440431984045</v>
      </c>
      <c r="P563">
        <f t="shared" si="434"/>
        <v>1.5690065667118549</v>
      </c>
      <c r="Q563">
        <f t="shared" si="435"/>
        <v>314.9470361331837</v>
      </c>
      <c r="R563">
        <f t="shared" si="436"/>
        <v>1.5676211844200563</v>
      </c>
      <c r="S563">
        <f t="shared" si="437"/>
        <v>5.2799449793378944E-2</v>
      </c>
      <c r="T563">
        <f t="shared" si="438"/>
        <v>-1.5179723139495658</v>
      </c>
      <c r="U563">
        <f t="shared" si="439"/>
        <v>0.70853660851885369</v>
      </c>
      <c r="V563">
        <f t="shared" si="440"/>
        <v>-0.78337403225733249</v>
      </c>
      <c r="X563">
        <f t="shared" si="457"/>
        <v>-59.823170341526023</v>
      </c>
      <c r="Y563">
        <f t="shared" si="441"/>
        <v>-169.3243229003921</v>
      </c>
      <c r="Z563">
        <f t="shared" si="458"/>
        <v>10.675677099607896</v>
      </c>
      <c r="AC563">
        <v>1</v>
      </c>
      <c r="AD563">
        <f t="shared" si="442"/>
        <v>558.73350943956007</v>
      </c>
      <c r="AE563">
        <f t="shared" si="443"/>
        <v>-6.1260426721084546E-2</v>
      </c>
      <c r="AF563">
        <f t="shared" si="444"/>
        <v>6.1508928335085006E-2</v>
      </c>
      <c r="AG563">
        <f t="shared" si="473"/>
        <v>4552.1473581514656</v>
      </c>
      <c r="AH563">
        <f t="shared" si="474"/>
        <v>-4550.0140749156762</v>
      </c>
      <c r="AJ563">
        <f t="shared" si="445"/>
        <v>18000</v>
      </c>
      <c r="AK563">
        <f t="shared" si="446"/>
        <v>340437.11672092503</v>
      </c>
      <c r="AL563">
        <v>1</v>
      </c>
      <c r="AM563">
        <f t="shared" si="447"/>
        <v>314.9454485606625</v>
      </c>
      <c r="AN563">
        <f t="shared" si="475"/>
        <v>1081.1105172037471</v>
      </c>
      <c r="AO563">
        <f t="shared" si="476"/>
        <v>-53.72006345898172</v>
      </c>
      <c r="AQ563">
        <f t="shared" si="448"/>
        <v>8.2101125434017334E-4</v>
      </c>
      <c r="AR563">
        <f t="shared" si="449"/>
        <v>-2.8653292776472052</v>
      </c>
      <c r="AT563">
        <f t="shared" si="470"/>
        <v>-13033.551178350295</v>
      </c>
      <c r="AU563">
        <f t="shared" si="471"/>
        <v>-13047.136714238684</v>
      </c>
      <c r="AV563">
        <f t="shared" si="459"/>
        <v>-2.3556735861918225</v>
      </c>
      <c r="AW563">
        <f t="shared" si="460"/>
        <v>6876.8082504111308</v>
      </c>
      <c r="AX563">
        <f t="shared" si="461"/>
        <v>-9243.4270947394307</v>
      </c>
      <c r="AY563">
        <f t="shared" si="469"/>
        <v>-0.9311672868226768</v>
      </c>
      <c r="BA563">
        <f t="shared" si="450"/>
        <v>1.6007267637309681</v>
      </c>
      <c r="BB563">
        <f t="shared" si="462"/>
        <v>4.0863441258177309</v>
      </c>
      <c r="BC563">
        <f t="shared" si="463"/>
        <v>-1.4245062993691457</v>
      </c>
      <c r="BD563">
        <f t="shared" si="451"/>
        <v>-261.61819893691381</v>
      </c>
      <c r="BF563">
        <f t="shared" si="452"/>
        <v>-71.221305522677852</v>
      </c>
      <c r="BG563">
        <f t="shared" si="453"/>
        <v>-208.80062109995293</v>
      </c>
      <c r="BH563">
        <f t="shared" si="464"/>
        <v>-28.800621099952934</v>
      </c>
      <c r="BI563">
        <f t="shared" si="465"/>
        <v>-28.800621099952934</v>
      </c>
      <c r="BJ563">
        <f t="shared" si="454"/>
        <v>0</v>
      </c>
      <c r="BK563">
        <f t="shared" si="466"/>
        <v>0</v>
      </c>
      <c r="BM563">
        <f t="shared" si="467"/>
        <v>-75.307649648495584</v>
      </c>
      <c r="BN563">
        <f t="shared" si="455"/>
        <v>-127.18242216303916</v>
      </c>
      <c r="BQ563" s="56">
        <f t="shared" si="468"/>
        <v>20.988304926102867</v>
      </c>
    </row>
    <row r="564" spans="1:69" x14ac:dyDescent="0.25">
      <c r="A564">
        <f t="shared" si="472"/>
        <v>1750000</v>
      </c>
      <c r="B564">
        <f t="shared" si="456"/>
        <v>1750</v>
      </c>
      <c r="C564">
        <f t="shared" si="425"/>
        <v>1.6555960293421224</v>
      </c>
      <c r="D564">
        <f t="shared" si="426"/>
        <v>0.92227063044797464</v>
      </c>
      <c r="F564">
        <f t="shared" si="427"/>
        <v>6.884542411055078E-6</v>
      </c>
      <c r="G564">
        <f t="shared" si="428"/>
        <v>9.4517499702398118E-4</v>
      </c>
      <c r="H564">
        <f t="shared" si="429"/>
        <v>-3.140647475002976</v>
      </c>
      <c r="J564">
        <f t="shared" si="430"/>
        <v>15</v>
      </c>
      <c r="M564">
        <f t="shared" si="431"/>
        <v>9.0063063845036574E-4</v>
      </c>
      <c r="N564">
        <f t="shared" si="432"/>
        <v>-1.5707963250000001</v>
      </c>
      <c r="O564">
        <f t="shared" si="433"/>
        <v>560.33535737748366</v>
      </c>
      <c r="P564">
        <f t="shared" si="434"/>
        <v>1.5690116803012188</v>
      </c>
      <c r="Q564">
        <f t="shared" si="435"/>
        <v>315.84945408599748</v>
      </c>
      <c r="R564">
        <f t="shared" si="436"/>
        <v>1.5676302561947022</v>
      </c>
      <c r="S564">
        <f t="shared" si="437"/>
        <v>5.2649012979315395E-2</v>
      </c>
      <c r="T564">
        <f t="shared" si="438"/>
        <v>-1.5181229602962056</v>
      </c>
      <c r="U564">
        <f t="shared" si="439"/>
        <v>0.70752633890871774</v>
      </c>
      <c r="V564">
        <f t="shared" si="440"/>
        <v>-0.78480464300848973</v>
      </c>
      <c r="X564">
        <f t="shared" si="457"/>
        <v>-59.86943128554033</v>
      </c>
      <c r="Y564">
        <f t="shared" si="441"/>
        <v>-169.33531804178355</v>
      </c>
      <c r="Z564">
        <f t="shared" si="458"/>
        <v>10.664681958216448</v>
      </c>
      <c r="AC564">
        <v>1</v>
      </c>
      <c r="AD564">
        <f t="shared" si="442"/>
        <v>560.33446505400013</v>
      </c>
      <c r="AE564">
        <f t="shared" si="443"/>
        <v>-6.1611992293436488E-2</v>
      </c>
      <c r="AF564">
        <f t="shared" si="444"/>
        <v>6.1685171682750006E-2</v>
      </c>
      <c r="AG564">
        <f t="shared" si="473"/>
        <v>4539.1752197896667</v>
      </c>
      <c r="AH564">
        <f t="shared" si="474"/>
        <v>-4550.0015806671781</v>
      </c>
      <c r="AJ564">
        <f t="shared" si="445"/>
        <v>18000</v>
      </c>
      <c r="AK564">
        <f t="shared" si="446"/>
        <v>341412.58123875002</v>
      </c>
      <c r="AL564">
        <v>1</v>
      </c>
      <c r="AM564">
        <f t="shared" si="447"/>
        <v>315.84787104937499</v>
      </c>
      <c r="AN564">
        <f t="shared" si="475"/>
        <v>1081.1095439234894</v>
      </c>
      <c r="AO564">
        <f t="shared" si="476"/>
        <v>-53.566580644868935</v>
      </c>
      <c r="AQ564">
        <f t="shared" si="448"/>
        <v>8.163264639733499E-4</v>
      </c>
      <c r="AR564">
        <f t="shared" si="449"/>
        <v>-2.8571426239067246</v>
      </c>
      <c r="AT564">
        <f t="shared" si="470"/>
        <v>-12996.298006110639</v>
      </c>
      <c r="AU564">
        <f t="shared" si="471"/>
        <v>-12972.78528454365</v>
      </c>
      <c r="AV564">
        <f t="shared" si="459"/>
        <v>-2.3570999020191241</v>
      </c>
      <c r="AW564">
        <f t="shared" si="460"/>
        <v>6860.7279820806198</v>
      </c>
      <c r="AX564">
        <f t="shared" si="461"/>
        <v>-9233.9857971822876</v>
      </c>
      <c r="AY564">
        <f t="shared" si="469"/>
        <v>-0.93179890622480221</v>
      </c>
      <c r="BA564">
        <f t="shared" si="450"/>
        <v>1.5962564419432785</v>
      </c>
      <c r="BB564">
        <f t="shared" si="462"/>
        <v>4.0620532587703684</v>
      </c>
      <c r="BC564">
        <f t="shared" si="463"/>
        <v>-1.4253009957943219</v>
      </c>
      <c r="BD564">
        <f t="shared" si="451"/>
        <v>-261.66373168812254</v>
      </c>
      <c r="BF564">
        <f t="shared" si="452"/>
        <v>-71.279532443599621</v>
      </c>
      <c r="BG564">
        <f t="shared" si="453"/>
        <v>-208.76736239591025</v>
      </c>
      <c r="BH564">
        <f t="shared" si="464"/>
        <v>-28.767362395910254</v>
      </c>
      <c r="BI564">
        <f t="shared" si="465"/>
        <v>-28.767362395910254</v>
      </c>
      <c r="BJ564">
        <f t="shared" si="454"/>
        <v>0</v>
      </c>
      <c r="BK564">
        <f t="shared" si="466"/>
        <v>0</v>
      </c>
      <c r="BM564">
        <f t="shared" si="467"/>
        <v>-75.341585702369997</v>
      </c>
      <c r="BN564">
        <f t="shared" si="455"/>
        <v>-127.10363070778772</v>
      </c>
      <c r="BQ564" s="56">
        <f t="shared" si="468"/>
        <v>20.964014059055508</v>
      </c>
    </row>
    <row r="565" spans="1:69" x14ac:dyDescent="0.25">
      <c r="A565">
        <f t="shared" si="472"/>
        <v>1755000</v>
      </c>
      <c r="B565">
        <f t="shared" si="456"/>
        <v>1755</v>
      </c>
      <c r="C565">
        <f t="shared" si="425"/>
        <v>1.6586021179949306</v>
      </c>
      <c r="D565">
        <f t="shared" si="426"/>
        <v>0.92364351703773673</v>
      </c>
      <c r="F565">
        <f t="shared" si="427"/>
        <v>6.8453698774129968E-6</v>
      </c>
      <c r="G565">
        <f t="shared" si="428"/>
        <v>9.4248215522521118E-4</v>
      </c>
      <c r="H565">
        <f t="shared" si="429"/>
        <v>-3.1406501678447749</v>
      </c>
      <c r="J565">
        <f t="shared" si="430"/>
        <v>15</v>
      </c>
      <c r="M565">
        <f t="shared" si="431"/>
        <v>8.9806473919552127E-4</v>
      </c>
      <c r="N565">
        <f t="shared" si="432"/>
        <v>-1.5707963250000001</v>
      </c>
      <c r="O565">
        <f t="shared" si="433"/>
        <v>561.93631044969561</v>
      </c>
      <c r="P565">
        <f t="shared" si="434"/>
        <v>1.5690167647534141</v>
      </c>
      <c r="Q565">
        <f t="shared" si="435"/>
        <v>316.75187206465665</v>
      </c>
      <c r="R565">
        <f t="shared" si="436"/>
        <v>1.5676392762788411</v>
      </c>
      <c r="S565">
        <f t="shared" si="437"/>
        <v>5.2499429801077732E-2</v>
      </c>
      <c r="T565">
        <f t="shared" si="438"/>
        <v>-1.5182727506317266</v>
      </c>
      <c r="U565">
        <f t="shared" si="439"/>
        <v>0.70651750637040656</v>
      </c>
      <c r="V565">
        <f t="shared" si="440"/>
        <v>-0.78623117697494926</v>
      </c>
      <c r="X565">
        <f t="shared" si="457"/>
        <v>-59.915563218724579</v>
      </c>
      <c r="Y565">
        <f t="shared" si="441"/>
        <v>-169.34632032216606</v>
      </c>
      <c r="Z565">
        <f t="shared" si="458"/>
        <v>10.653679677833935</v>
      </c>
      <c r="AC565">
        <v>1</v>
      </c>
      <c r="AD565">
        <f t="shared" si="442"/>
        <v>561.93542066843997</v>
      </c>
      <c r="AE565">
        <f t="shared" si="443"/>
        <v>-6.1964563775866677E-2</v>
      </c>
      <c r="AF565">
        <f t="shared" si="444"/>
        <v>6.1861415030415E-2</v>
      </c>
      <c r="AG565">
        <f t="shared" si="473"/>
        <v>4526.2400039170934</v>
      </c>
      <c r="AH565">
        <f t="shared" si="474"/>
        <v>-4549.9522965844371</v>
      </c>
      <c r="AJ565">
        <f t="shared" si="445"/>
        <v>18000</v>
      </c>
      <c r="AK565">
        <f t="shared" si="446"/>
        <v>342388.04575657501</v>
      </c>
      <c r="AL565">
        <v>1</v>
      </c>
      <c r="AM565">
        <f t="shared" si="447"/>
        <v>316.75029353808748</v>
      </c>
      <c r="AN565">
        <f t="shared" si="475"/>
        <v>1081.1085789499002</v>
      </c>
      <c r="AO565">
        <f t="shared" si="476"/>
        <v>-53.413972350480854</v>
      </c>
      <c r="AQ565">
        <f t="shared" si="448"/>
        <v>8.1168165747991835E-4</v>
      </c>
      <c r="AR565">
        <f t="shared" si="449"/>
        <v>-2.8490026177545134</v>
      </c>
      <c r="AT565">
        <f t="shared" si="470"/>
        <v>-12959.152137638692</v>
      </c>
      <c r="AU565">
        <f t="shared" si="471"/>
        <v>-12898.962732566544</v>
      </c>
      <c r="AV565">
        <f t="shared" si="459"/>
        <v>-2.3585221655341364</v>
      </c>
      <c r="AW565">
        <f t="shared" si="460"/>
        <v>6844.6885276216881</v>
      </c>
      <c r="AX565">
        <f t="shared" si="461"/>
        <v>-9224.5501536584434</v>
      </c>
      <c r="AY565">
        <f t="shared" si="469"/>
        <v>-0.93242985360650632</v>
      </c>
      <c r="BA565">
        <f t="shared" si="450"/>
        <v>1.5918105001948071</v>
      </c>
      <c r="BB565">
        <f t="shared" si="462"/>
        <v>4.0378273029800074</v>
      </c>
      <c r="BC565">
        <f t="shared" si="463"/>
        <v>-1.4260923119276301</v>
      </c>
      <c r="BD565">
        <f t="shared" si="451"/>
        <v>-261.70907076287358</v>
      </c>
      <c r="BF565">
        <f t="shared" si="452"/>
        <v>-71.337564814589328</v>
      </c>
      <c r="BG565">
        <f t="shared" si="453"/>
        <v>-208.73419515169803</v>
      </c>
      <c r="BH565">
        <f t="shared" si="464"/>
        <v>-28.734195151698032</v>
      </c>
      <c r="BI565">
        <f t="shared" si="465"/>
        <v>-28.734195151698032</v>
      </c>
      <c r="BJ565">
        <f t="shared" si="454"/>
        <v>0</v>
      </c>
      <c r="BK565">
        <f t="shared" si="466"/>
        <v>0</v>
      </c>
      <c r="BM565">
        <f t="shared" si="467"/>
        <v>-75.375392117569334</v>
      </c>
      <c r="BN565">
        <f t="shared" si="455"/>
        <v>-127.02512438882452</v>
      </c>
      <c r="BQ565" s="56">
        <f t="shared" si="468"/>
        <v>20.939788103265144</v>
      </c>
    </row>
    <row r="566" spans="1:69" x14ac:dyDescent="0.25">
      <c r="A566">
        <f t="shared" si="472"/>
        <v>1760000</v>
      </c>
      <c r="B566">
        <f t="shared" si="456"/>
        <v>1760</v>
      </c>
      <c r="C566">
        <f t="shared" si="425"/>
        <v>1.6616113214954171</v>
      </c>
      <c r="D566">
        <f t="shared" si="426"/>
        <v>0.92501143356080262</v>
      </c>
      <c r="F566">
        <f t="shared" si="427"/>
        <v>6.8065307289889148E-6</v>
      </c>
      <c r="G566">
        <f t="shared" si="428"/>
        <v>9.3980461396554001E-4</v>
      </c>
      <c r="H566">
        <f t="shared" si="429"/>
        <v>-3.1406528453860347</v>
      </c>
      <c r="J566">
        <f t="shared" si="430"/>
        <v>15</v>
      </c>
      <c r="M566">
        <f t="shared" si="431"/>
        <v>8.9551341891371591E-4</v>
      </c>
      <c r="N566">
        <f t="shared" si="432"/>
        <v>-1.5707963250000001</v>
      </c>
      <c r="O566">
        <f t="shared" si="433"/>
        <v>563.53726353635193</v>
      </c>
      <c r="P566">
        <f t="shared" si="434"/>
        <v>1.5690218203167676</v>
      </c>
      <c r="Q566">
        <f t="shared" si="435"/>
        <v>317.6542900689409</v>
      </c>
      <c r="R566">
        <f t="shared" si="436"/>
        <v>1.5676482451130114</v>
      </c>
      <c r="S566">
        <f t="shared" si="437"/>
        <v>5.2350693023436798E-2</v>
      </c>
      <c r="T566">
        <f t="shared" si="438"/>
        <v>-1.5184216922249052</v>
      </c>
      <c r="U566">
        <f t="shared" si="439"/>
        <v>0.70551011705704447</v>
      </c>
      <c r="V566">
        <f t="shared" si="440"/>
        <v>-0.78765364577699037</v>
      </c>
      <c r="X566">
        <f t="shared" si="457"/>
        <v>-59.961566914997199</v>
      </c>
      <c r="Y566">
        <f t="shared" si="441"/>
        <v>-169.35732953523518</v>
      </c>
      <c r="Z566">
        <f t="shared" si="458"/>
        <v>10.642670464764819</v>
      </c>
      <c r="AC566">
        <v>1</v>
      </c>
      <c r="AD566">
        <f t="shared" si="442"/>
        <v>563.53637628288004</v>
      </c>
      <c r="AE566">
        <f t="shared" si="443"/>
        <v>-6.2318141168375141E-2</v>
      </c>
      <c r="AF566">
        <f t="shared" si="444"/>
        <v>6.203765837808E-2</v>
      </c>
      <c r="AG566">
        <f t="shared" si="473"/>
        <v>4513.3417103849824</v>
      </c>
      <c r="AH566">
        <f t="shared" si="474"/>
        <v>-4549.8665363652744</v>
      </c>
      <c r="AJ566">
        <f t="shared" si="445"/>
        <v>18000</v>
      </c>
      <c r="AK566">
        <f t="shared" si="446"/>
        <v>343363.5102744</v>
      </c>
      <c r="AL566">
        <v>1</v>
      </c>
      <c r="AM566">
        <f t="shared" si="447"/>
        <v>317.65271602680002</v>
      </c>
      <c r="AN566">
        <f t="shared" si="475"/>
        <v>1081.1076221887211</v>
      </c>
      <c r="AO566">
        <f t="shared" si="476"/>
        <v>-53.262231122821092</v>
      </c>
      <c r="AQ566">
        <f t="shared" si="448"/>
        <v>8.0707638114375794E-4</v>
      </c>
      <c r="AR566">
        <f t="shared" si="449"/>
        <v>-2.8409088616260281</v>
      </c>
      <c r="AT566">
        <f t="shared" si="470"/>
        <v>-12922.113550881348</v>
      </c>
      <c r="AU566">
        <f t="shared" si="471"/>
        <v>-12825.664550397927</v>
      </c>
      <c r="AV566">
        <f t="shared" si="459"/>
        <v>-2.3599403881485679</v>
      </c>
      <c r="AW566">
        <f t="shared" si="460"/>
        <v>6828.6899712036202</v>
      </c>
      <c r="AX566">
        <f t="shared" si="461"/>
        <v>-9215.1201158824842</v>
      </c>
      <c r="AY566">
        <f t="shared" si="469"/>
        <v>-0.93306011228484431</v>
      </c>
      <c r="BA566">
        <f t="shared" si="450"/>
        <v>1.5873887420770492</v>
      </c>
      <c r="BB566">
        <f t="shared" si="462"/>
        <v>4.0136659183950734</v>
      </c>
      <c r="BC566">
        <f t="shared" si="463"/>
        <v>-1.4268802758637236</v>
      </c>
      <c r="BD566">
        <f t="shared" si="451"/>
        <v>-261.75421777087183</v>
      </c>
      <c r="BF566">
        <f t="shared" si="452"/>
        <v>-71.395403857109244</v>
      </c>
      <c r="BG566">
        <f t="shared" si="453"/>
        <v>-208.7011197279227</v>
      </c>
      <c r="BH566">
        <f t="shared" si="464"/>
        <v>-28.701119727922702</v>
      </c>
      <c r="BI566">
        <f t="shared" si="465"/>
        <v>-28.701119727922702</v>
      </c>
      <c r="BJ566">
        <f t="shared" si="454"/>
        <v>0</v>
      </c>
      <c r="BK566">
        <f t="shared" si="466"/>
        <v>0</v>
      </c>
      <c r="BM566">
        <f t="shared" si="467"/>
        <v>-75.409069775504321</v>
      </c>
      <c r="BN566">
        <f t="shared" si="455"/>
        <v>-126.94690195705093</v>
      </c>
      <c r="BQ566" s="56">
        <f t="shared" si="468"/>
        <v>20.915626718680208</v>
      </c>
    </row>
    <row r="567" spans="1:69" x14ac:dyDescent="0.25">
      <c r="A567">
        <f t="shared" si="472"/>
        <v>1765000</v>
      </c>
      <c r="B567">
        <f t="shared" si="456"/>
        <v>1765</v>
      </c>
      <c r="C567">
        <f t="shared" si="425"/>
        <v>1.6646236229510967</v>
      </c>
      <c r="D567">
        <f t="shared" si="426"/>
        <v>0.92637440186547271</v>
      </c>
      <c r="F567">
        <f t="shared" si="427"/>
        <v>6.7680211933624788E-6</v>
      </c>
      <c r="G567">
        <f t="shared" si="428"/>
        <v>9.3714224320865425E-4</v>
      </c>
      <c r="H567">
        <f t="shared" si="429"/>
        <v>-3.1406555077567915</v>
      </c>
      <c r="J567">
        <f t="shared" si="430"/>
        <v>15</v>
      </c>
      <c r="M567">
        <f t="shared" si="431"/>
        <v>8.9297655370432856E-4</v>
      </c>
      <c r="N567">
        <f t="shared" si="432"/>
        <v>-1.5707963250000001</v>
      </c>
      <c r="O567">
        <f t="shared" si="433"/>
        <v>565.13821663733006</v>
      </c>
      <c r="P567">
        <f t="shared" si="434"/>
        <v>1.5690268472367925</v>
      </c>
      <c r="Q567">
        <f t="shared" si="435"/>
        <v>318.5567080986325</v>
      </c>
      <c r="R567">
        <f t="shared" si="436"/>
        <v>1.5676571631327594</v>
      </c>
      <c r="S567">
        <f t="shared" si="437"/>
        <v>5.2202795492586163E-2</v>
      </c>
      <c r="T567">
        <f t="shared" si="438"/>
        <v>-1.5185697922625276</v>
      </c>
      <c r="U567">
        <f t="shared" si="439"/>
        <v>0.70450417700806411</v>
      </c>
      <c r="V567">
        <f t="shared" si="440"/>
        <v>-0.7890720610345634</v>
      </c>
      <c r="X567">
        <f t="shared" si="457"/>
        <v>-60.007443141180062</v>
      </c>
      <c r="Y567">
        <f t="shared" si="441"/>
        <v>-169.3683454751507</v>
      </c>
      <c r="Z567">
        <f t="shared" si="458"/>
        <v>10.631654524849296</v>
      </c>
      <c r="AC567">
        <v>1</v>
      </c>
      <c r="AD567">
        <f t="shared" si="442"/>
        <v>565.13733189732</v>
      </c>
      <c r="AE567">
        <f t="shared" si="443"/>
        <v>-6.2672724470961852E-2</v>
      </c>
      <c r="AF567">
        <f t="shared" si="444"/>
        <v>6.2213901725745001E-2</v>
      </c>
      <c r="AG567">
        <f t="shared" si="473"/>
        <v>4500.4803372553588</v>
      </c>
      <c r="AH567">
        <f t="shared" si="474"/>
        <v>-4549.7446119289662</v>
      </c>
      <c r="AJ567">
        <f t="shared" si="445"/>
        <v>18000</v>
      </c>
      <c r="AK567">
        <f t="shared" si="446"/>
        <v>344338.974792225</v>
      </c>
      <c r="AL567">
        <v>1</v>
      </c>
      <c r="AM567">
        <f t="shared" si="447"/>
        <v>318.55513851551251</v>
      </c>
      <c r="AN567">
        <f t="shared" si="475"/>
        <v>1081.1066735470274</v>
      </c>
      <c r="AO567">
        <f t="shared" si="476"/>
        <v>-53.111349593342318</v>
      </c>
      <c r="AQ567">
        <f t="shared" si="448"/>
        <v>8.0251018766620483E-4</v>
      </c>
      <c r="AR567">
        <f t="shared" si="449"/>
        <v>-2.8328609624617034</v>
      </c>
      <c r="AT567">
        <f t="shared" si="470"/>
        <v>-12885.182218984002</v>
      </c>
      <c r="AU567">
        <f t="shared" si="471"/>
        <v>-12752.886276139539</v>
      </c>
      <c r="AV567">
        <f t="shared" si="459"/>
        <v>-2.3613545812761618</v>
      </c>
      <c r="AW567">
        <f t="shared" si="460"/>
        <v>6812.7323934644091</v>
      </c>
      <c r="AX567">
        <f t="shared" si="461"/>
        <v>-9205.6956384411787</v>
      </c>
      <c r="AY567">
        <f t="shared" si="469"/>
        <v>-0.93368966588836022</v>
      </c>
      <c r="BA567">
        <f t="shared" si="450"/>
        <v>1.5829909732520091</v>
      </c>
      <c r="BB567">
        <f t="shared" si="462"/>
        <v>3.9895687675185103</v>
      </c>
      <c r="BC567">
        <f t="shared" si="463"/>
        <v>-1.4276649153878016</v>
      </c>
      <c r="BD567">
        <f t="shared" si="451"/>
        <v>-261.79917430409199</v>
      </c>
      <c r="BF567">
        <f t="shared" si="452"/>
        <v>-71.453050782015794</v>
      </c>
      <c r="BG567">
        <f t="shared" si="453"/>
        <v>-208.66813647219399</v>
      </c>
      <c r="BH567">
        <f t="shared" si="464"/>
        <v>-28.668136472193993</v>
      </c>
      <c r="BI567">
        <f t="shared" si="465"/>
        <v>-28.668136472193993</v>
      </c>
      <c r="BJ567">
        <f t="shared" si="454"/>
        <v>0</v>
      </c>
      <c r="BK567">
        <f t="shared" si="466"/>
        <v>0</v>
      </c>
      <c r="BM567">
        <f t="shared" si="467"/>
        <v>-75.442619549534314</v>
      </c>
      <c r="BN567">
        <f t="shared" si="455"/>
        <v>-126.868962168102</v>
      </c>
      <c r="BQ567" s="56">
        <f t="shared" si="468"/>
        <v>20.891529567803644</v>
      </c>
    </row>
    <row r="568" spans="1:69" x14ac:dyDescent="0.25">
      <c r="A568">
        <f t="shared" si="472"/>
        <v>1770000</v>
      </c>
      <c r="B568">
        <f t="shared" si="456"/>
        <v>1770</v>
      </c>
      <c r="C568">
        <f t="shared" si="425"/>
        <v>1.6676390055742079</v>
      </c>
      <c r="D568">
        <f t="shared" si="426"/>
        <v>0.92773244371580699</v>
      </c>
      <c r="F568">
        <f t="shared" si="427"/>
        <v>6.7298375513214167E-6</v>
      </c>
      <c r="G568">
        <f t="shared" si="428"/>
        <v>9.344949143876252E-4</v>
      </c>
      <c r="H568">
        <f t="shared" si="429"/>
        <v>-3.1406581550856125</v>
      </c>
      <c r="J568">
        <f t="shared" si="430"/>
        <v>15</v>
      </c>
      <c r="M568">
        <f t="shared" si="431"/>
        <v>8.9045402106674573E-4</v>
      </c>
      <c r="N568">
        <f t="shared" si="432"/>
        <v>-1.5707963250000001</v>
      </c>
      <c r="O568">
        <f t="shared" si="433"/>
        <v>566.73916975250825</v>
      </c>
      <c r="P568">
        <f t="shared" si="434"/>
        <v>1.569031845756228</v>
      </c>
      <c r="Q568">
        <f t="shared" si="435"/>
        <v>319.45912615351614</v>
      </c>
      <c r="R568">
        <f t="shared" si="436"/>
        <v>1.56766603076871</v>
      </c>
      <c r="S568">
        <f t="shared" si="437"/>
        <v>5.2055730135001435E-2</v>
      </c>
      <c r="T568">
        <f t="shared" si="438"/>
        <v>-1.5187170578505438</v>
      </c>
      <c r="U568">
        <f t="shared" si="439"/>
        <v>0.70349969215026742</v>
      </c>
      <c r="V568">
        <f t="shared" si="440"/>
        <v>-0.79048643436673049</v>
      </c>
      <c r="X568">
        <f t="shared" si="457"/>
        <v>-60.053192657082271</v>
      </c>
      <c r="Y568">
        <f t="shared" si="441"/>
        <v>-169.37936793657369</v>
      </c>
      <c r="Z568">
        <f t="shared" si="458"/>
        <v>10.620632063426314</v>
      </c>
      <c r="AC568">
        <v>1</v>
      </c>
      <c r="AD568">
        <f t="shared" si="442"/>
        <v>566.73828751176006</v>
      </c>
      <c r="AE568">
        <f t="shared" si="443"/>
        <v>-6.3028313683626838E-2</v>
      </c>
      <c r="AF568">
        <f t="shared" si="444"/>
        <v>6.2390145073410001E-2</v>
      </c>
      <c r="AG568">
        <f t="shared" si="473"/>
        <v>4487.6558808265463</v>
      </c>
      <c r="AH568">
        <f t="shared" si="474"/>
        <v>-4549.5868334161287</v>
      </c>
      <c r="AJ568">
        <f t="shared" si="445"/>
        <v>18000</v>
      </c>
      <c r="AK568">
        <f t="shared" si="446"/>
        <v>345314.43931005005</v>
      </c>
      <c r="AL568">
        <v>1</v>
      </c>
      <c r="AM568">
        <f t="shared" si="447"/>
        <v>319.457561004225</v>
      </c>
      <c r="AN568">
        <f t="shared" si="475"/>
        <v>1081.1057329332054</v>
      </c>
      <c r="AO568">
        <f t="shared" si="476"/>
        <v>-52.961320476753514</v>
      </c>
      <c r="AQ568">
        <f t="shared" si="448"/>
        <v>7.9798263605743592E-4</v>
      </c>
      <c r="AR568">
        <f t="shared" si="449"/>
        <v>-2.824858531643323</v>
      </c>
      <c r="AT568">
        <f t="shared" si="470"/>
        <v>-12848.358110358182</v>
      </c>
      <c r="AU568">
        <f t="shared" si="471"/>
        <v>-12680.623493326502</v>
      </c>
      <c r="AV568">
        <f t="shared" si="459"/>
        <v>-2.3627647563321035</v>
      </c>
      <c r="AW568">
        <f t="shared" si="460"/>
        <v>6796.8158715642967</v>
      </c>
      <c r="AX568">
        <f t="shared" si="461"/>
        <v>-9196.276678719867</v>
      </c>
      <c r="AY568">
        <f t="shared" si="469"/>
        <v>-0.93431849835227254</v>
      </c>
      <c r="BA568">
        <f t="shared" si="450"/>
        <v>1.5786170014254739</v>
      </c>
      <c r="BB568">
        <f t="shared" si="462"/>
        <v>3.965535515383479</v>
      </c>
      <c r="BC568">
        <f t="shared" si="463"/>
        <v>-1.4284462579798309</v>
      </c>
      <c r="BD568">
        <f t="shared" si="451"/>
        <v>-261.84394193702025</v>
      </c>
      <c r="BF568">
        <f t="shared" si="452"/>
        <v>-71.510506789674167</v>
      </c>
      <c r="BG568">
        <f t="shared" si="453"/>
        <v>-208.63524571937563</v>
      </c>
      <c r="BH568">
        <f t="shared" si="464"/>
        <v>-28.635245719375632</v>
      </c>
      <c r="BI568">
        <f t="shared" si="465"/>
        <v>-28.635245719375632</v>
      </c>
      <c r="BJ568">
        <f t="shared" si="454"/>
        <v>0</v>
      </c>
      <c r="BK568">
        <f t="shared" si="466"/>
        <v>0</v>
      </c>
      <c r="BM568">
        <f t="shared" si="467"/>
        <v>-75.476042305057632</v>
      </c>
      <c r="BN568">
        <f t="shared" si="455"/>
        <v>-126.79130378235543</v>
      </c>
      <c r="BQ568" s="56">
        <f t="shared" si="468"/>
        <v>20.867496315668618</v>
      </c>
    </row>
    <row r="569" spans="1:69" x14ac:dyDescent="0.25">
      <c r="A569">
        <f t="shared" si="472"/>
        <v>1775000</v>
      </c>
      <c r="B569">
        <f t="shared" si="456"/>
        <v>1775</v>
      </c>
      <c r="C569">
        <f t="shared" si="425"/>
        <v>1.6706574526810818</v>
      </c>
      <c r="D569">
        <f t="shared" si="426"/>
        <v>0.92908558079150405</v>
      </c>
      <c r="F569">
        <f t="shared" si="427"/>
        <v>6.6919761359635084E-6</v>
      </c>
      <c r="G569">
        <f t="shared" si="428"/>
        <v>9.318625003842129E-4</v>
      </c>
      <c r="H569">
        <f t="shared" si="429"/>
        <v>-3.1406607874996162</v>
      </c>
      <c r="J569">
        <f t="shared" si="430"/>
        <v>15</v>
      </c>
      <c r="M569">
        <f t="shared" si="431"/>
        <v>8.8794569988064227E-4</v>
      </c>
      <c r="N569">
        <f t="shared" si="432"/>
        <v>-1.5707963250000001</v>
      </c>
      <c r="O569">
        <f t="shared" si="433"/>
        <v>568.34012288176689</v>
      </c>
      <c r="P569">
        <f t="shared" si="434"/>
        <v>1.5690368161150781</v>
      </c>
      <c r="Q569">
        <f t="shared" si="435"/>
        <v>320.36154423337888</v>
      </c>
      <c r="R569">
        <f t="shared" si="436"/>
        <v>1.5676748484466365</v>
      </c>
      <c r="S569">
        <f t="shared" si="437"/>
        <v>5.1909489956318861E-2</v>
      </c>
      <c r="T569">
        <f t="shared" si="438"/>
        <v>-1.5188634960151977</v>
      </c>
      <c r="U569">
        <f t="shared" si="439"/>
        <v>0.70249666829888147</v>
      </c>
      <c r="V569">
        <f t="shared" si="440"/>
        <v>-0.79189677739111486</v>
      </c>
      <c r="X569">
        <f t="shared" si="457"/>
        <v>-60.098816215582644</v>
      </c>
      <c r="Y569">
        <f t="shared" si="441"/>
        <v>-169.39039671470067</v>
      </c>
      <c r="Z569">
        <f t="shared" si="458"/>
        <v>10.609603285299329</v>
      </c>
      <c r="AC569">
        <v>1</v>
      </c>
      <c r="AD569">
        <f t="shared" si="442"/>
        <v>568.33924312620002</v>
      </c>
      <c r="AE569">
        <f t="shared" si="443"/>
        <v>-6.3384908806370072E-2</v>
      </c>
      <c r="AF569">
        <f t="shared" si="444"/>
        <v>6.2566388421074995E-2</v>
      </c>
      <c r="AG569">
        <f t="shared" si="473"/>
        <v>4474.8683356584497</v>
      </c>
      <c r="AH569">
        <f t="shared" si="474"/>
        <v>-4549.3935091888006</v>
      </c>
      <c r="AJ569">
        <f t="shared" si="445"/>
        <v>18000</v>
      </c>
      <c r="AK569">
        <f t="shared" si="446"/>
        <v>346289.90382787504</v>
      </c>
      <c r="AL569">
        <v>1</v>
      </c>
      <c r="AM569">
        <f t="shared" si="447"/>
        <v>320.35998349293749</v>
      </c>
      <c r="AN569">
        <f t="shared" si="475"/>
        <v>1081.104800256928</v>
      </c>
      <c r="AO569">
        <f t="shared" si="476"/>
        <v>-52.812136569847404</v>
      </c>
      <c r="AQ569">
        <f t="shared" si="448"/>
        <v>7.9349329152999073E-4</v>
      </c>
      <c r="AR569">
        <f t="shared" si="449"/>
        <v>-2.8169011849314671</v>
      </c>
      <c r="AT569">
        <f t="shared" si="470"/>
        <v>-12811.641188748634</v>
      </c>
      <c r="AU569">
        <f t="shared" si="471"/>
        <v>-12608.871830358661</v>
      </c>
      <c r="AV569">
        <f t="shared" si="459"/>
        <v>-2.3641709247324356</v>
      </c>
      <c r="AW569">
        <f t="shared" si="460"/>
        <v>6780.9404792385922</v>
      </c>
      <c r="AX569">
        <f t="shared" si="461"/>
        <v>-9186.8631968303271</v>
      </c>
      <c r="AY569">
        <f t="shared" si="469"/>
        <v>-0.93494659391373514</v>
      </c>
      <c r="BA569">
        <f t="shared" si="450"/>
        <v>1.5742666363206927</v>
      </c>
      <c r="BB569">
        <f t="shared" si="462"/>
        <v>3.9415658295293321</v>
      </c>
      <c r="BC569">
        <f t="shared" si="463"/>
        <v>-1.4292243308187005</v>
      </c>
      <c r="BD569">
        <f t="shared" si="451"/>
        <v>-261.88852222689218</v>
      </c>
      <c r="BF569">
        <f t="shared" si="452"/>
        <v>-71.567773070071269</v>
      </c>
      <c r="BG569">
        <f t="shared" si="453"/>
        <v>-208.60244779183139</v>
      </c>
      <c r="BH569">
        <f t="shared" si="464"/>
        <v>-28.602447791831395</v>
      </c>
      <c r="BI569">
        <f t="shared" si="465"/>
        <v>-28.602447791831395</v>
      </c>
      <c r="BJ569">
        <f t="shared" si="454"/>
        <v>0</v>
      </c>
      <c r="BK569">
        <f t="shared" si="466"/>
        <v>0</v>
      </c>
      <c r="BM569">
        <f t="shared" si="467"/>
        <v>-75.509338899600593</v>
      </c>
      <c r="BN569">
        <f t="shared" si="455"/>
        <v>-126.71392556493923</v>
      </c>
      <c r="BQ569" s="56">
        <f t="shared" si="468"/>
        <v>20.843526629814466</v>
      </c>
    </row>
    <row r="570" spans="1:69" x14ac:dyDescent="0.25">
      <c r="A570">
        <f t="shared" si="472"/>
        <v>1780000</v>
      </c>
      <c r="B570">
        <f t="shared" si="456"/>
        <v>1780</v>
      </c>
      <c r="C570">
        <f t="shared" si="425"/>
        <v>1.6736789476915095</v>
      </c>
      <c r="D570">
        <f t="shared" si="426"/>
        <v>0.93043383468779173</v>
      </c>
      <c r="F570">
        <f t="shared" si="427"/>
        <v>6.6544333318161798E-6</v>
      </c>
      <c r="G570">
        <f t="shared" si="428"/>
        <v>9.2924487550851797E-4</v>
      </c>
      <c r="H570">
        <f t="shared" si="429"/>
        <v>-3.1406634051244917</v>
      </c>
      <c r="J570">
        <f t="shared" si="430"/>
        <v>15</v>
      </c>
      <c r="M570">
        <f t="shared" si="431"/>
        <v>8.8545147038659555E-4</v>
      </c>
      <c r="N570">
        <f t="shared" si="432"/>
        <v>-1.5707963250000001</v>
      </c>
      <c r="O570">
        <f t="shared" si="433"/>
        <v>569.9410760249873</v>
      </c>
      <c r="P570">
        <f t="shared" si="434"/>
        <v>1.5690417585506502</v>
      </c>
      <c r="Q570">
        <f t="shared" si="435"/>
        <v>321.26396233801034</v>
      </c>
      <c r="R570">
        <f t="shared" si="436"/>
        <v>1.5676836165875276</v>
      </c>
      <c r="S570">
        <f t="shared" si="437"/>
        <v>5.1764068040232515E-2</v>
      </c>
      <c r="T570">
        <f t="shared" si="438"/>
        <v>-1.519009113704141</v>
      </c>
      <c r="U570">
        <f t="shared" si="439"/>
        <v>0.7014951111586093</v>
      </c>
      <c r="V570">
        <f t="shared" si="440"/>
        <v>-0.79330310172335705</v>
      </c>
      <c r="X570">
        <f t="shared" si="457"/>
        <v>-60.144314562711216</v>
      </c>
      <c r="Y570">
        <f t="shared" si="441"/>
        <v>-169.40143160529857</v>
      </c>
      <c r="Z570">
        <f t="shared" si="458"/>
        <v>10.598568394701431</v>
      </c>
      <c r="AC570">
        <v>1</v>
      </c>
      <c r="AD570">
        <f t="shared" si="442"/>
        <v>569.94019874063997</v>
      </c>
      <c r="AE570">
        <f t="shared" si="443"/>
        <v>-6.3742509839191566E-2</v>
      </c>
      <c r="AF570">
        <f t="shared" si="444"/>
        <v>6.2742631768739995E-2</v>
      </c>
      <c r="AG570">
        <f t="shared" si="473"/>
        <v>4462.1176945976167</v>
      </c>
      <c r="AH570">
        <f t="shared" si="474"/>
        <v>-4549.1649458307602</v>
      </c>
      <c r="AJ570">
        <f t="shared" si="445"/>
        <v>18000</v>
      </c>
      <c r="AK570">
        <f t="shared" si="446"/>
        <v>347265.36834570003</v>
      </c>
      <c r="AL570">
        <v>1</v>
      </c>
      <c r="AM570">
        <f t="shared" si="447"/>
        <v>321.26240598165003</v>
      </c>
      <c r="AN570">
        <f t="shared" si="475"/>
        <v>1081.1038754291365</v>
      </c>
      <c r="AO570">
        <f t="shared" si="476"/>
        <v>-52.663790750347694</v>
      </c>
      <c r="AQ570">
        <f t="shared" si="448"/>
        <v>7.8904172539438473E-4</v>
      </c>
      <c r="AR570">
        <f t="shared" si="449"/>
        <v>-2.8089885424040095</v>
      </c>
      <c r="AT570">
        <f t="shared" si="470"/>
        <v>-12775.031413299905</v>
      </c>
      <c r="AU570">
        <f t="shared" si="471"/>
        <v>-12537.626959940861</v>
      </c>
      <c r="AV570">
        <f t="shared" si="459"/>
        <v>-2.3655730978934839</v>
      </c>
      <c r="AW570">
        <f t="shared" si="460"/>
        <v>6765.1062868498402</v>
      </c>
      <c r="AX570">
        <f t="shared" si="461"/>
        <v>-9177.4551555402213</v>
      </c>
      <c r="AY570">
        <f t="shared" si="469"/>
        <v>-0.93557393710717751</v>
      </c>
      <c r="BA570">
        <f t="shared" si="450"/>
        <v>1.5699396896524496</v>
      </c>
      <c r="BB570">
        <f t="shared" si="462"/>
        <v>3.9176593799778314</v>
      </c>
      <c r="BC570">
        <f t="shared" si="463"/>
        <v>-1.4299991607863065</v>
      </c>
      <c r="BD570">
        <f t="shared" si="451"/>
        <v>-261.932916713927</v>
      </c>
      <c r="BF570">
        <f t="shared" si="452"/>
        <v>-71.624850802927483</v>
      </c>
      <c r="BG570">
        <f t="shared" si="453"/>
        <v>-208.56974299966646</v>
      </c>
      <c r="BH570">
        <f t="shared" si="464"/>
        <v>-28.56974299966646</v>
      </c>
      <c r="BI570">
        <f t="shared" si="465"/>
        <v>-28.56974299966646</v>
      </c>
      <c r="BJ570">
        <f t="shared" si="454"/>
        <v>0</v>
      </c>
      <c r="BK570">
        <f t="shared" si="466"/>
        <v>0</v>
      </c>
      <c r="BM570">
        <f t="shared" si="467"/>
        <v>-75.542510182905303</v>
      </c>
      <c r="BN570">
        <f t="shared" si="455"/>
        <v>-126.63682628573949</v>
      </c>
      <c r="BQ570" s="56">
        <f t="shared" si="468"/>
        <v>20.819620180262966</v>
      </c>
    </row>
    <row r="571" spans="1:69" x14ac:dyDescent="0.25">
      <c r="A571">
        <f t="shared" si="472"/>
        <v>1785000</v>
      </c>
      <c r="B571">
        <f t="shared" si="456"/>
        <v>1785</v>
      </c>
      <c r="C571">
        <f t="shared" si="425"/>
        <v>1.6767034741281139</v>
      </c>
      <c r="D571">
        <f t="shared" si="426"/>
        <v>0.93177722691532805</v>
      </c>
      <c r="F571">
        <f t="shared" si="427"/>
        <v>6.6172055739733439E-6</v>
      </c>
      <c r="G571">
        <f t="shared" si="428"/>
        <v>9.266419154789759E-4</v>
      </c>
      <c r="H571">
        <f t="shared" si="429"/>
        <v>-3.1406660080845215</v>
      </c>
      <c r="J571">
        <f t="shared" si="430"/>
        <v>15</v>
      </c>
      <c r="M571">
        <f t="shared" si="431"/>
        <v>8.8297121416702512E-4</v>
      </c>
      <c r="N571">
        <f t="shared" si="432"/>
        <v>-1.5707963250000001</v>
      </c>
      <c r="O571">
        <f t="shared" si="433"/>
        <v>571.54202918205192</v>
      </c>
      <c r="P571">
        <f t="shared" si="434"/>
        <v>1.5690466732975923</v>
      </c>
      <c r="Q571">
        <f t="shared" si="435"/>
        <v>322.16638046720226</v>
      </c>
      <c r="R571">
        <f t="shared" si="436"/>
        <v>1.5676923356076562</v>
      </c>
      <c r="S571">
        <f t="shared" si="437"/>
        <v>5.161945754740991E-2</v>
      </c>
      <c r="T571">
        <f t="shared" si="438"/>
        <v>-1.5191539177875291</v>
      </c>
      <c r="U571">
        <f t="shared" si="439"/>
        <v>0.70049502632467409</v>
      </c>
      <c r="V571">
        <f t="shared" si="440"/>
        <v>-0.79470541897657998</v>
      </c>
      <c r="X571">
        <f t="shared" si="457"/>
        <v>-60.189688437729465</v>
      </c>
      <c r="Y571">
        <f t="shared" si="441"/>
        <v>-169.41247240473703</v>
      </c>
      <c r="Z571">
        <f t="shared" si="458"/>
        <v>10.587527595262969</v>
      </c>
      <c r="AC571">
        <v>1</v>
      </c>
      <c r="AD571">
        <f t="shared" si="442"/>
        <v>571.54115435508004</v>
      </c>
      <c r="AE571">
        <f t="shared" si="443"/>
        <v>-6.4101116782091322E-2</v>
      </c>
      <c r="AF571">
        <f t="shared" si="444"/>
        <v>6.2918875116404996E-2</v>
      </c>
      <c r="AG571">
        <f t="shared" si="473"/>
        <v>4449.4039488020862</v>
      </c>
      <c r="AH571">
        <f t="shared" si="474"/>
        <v>-4548.9014481480463</v>
      </c>
      <c r="AJ571">
        <f t="shared" si="445"/>
        <v>18000</v>
      </c>
      <c r="AK571">
        <f t="shared" si="446"/>
        <v>348240.83286352502</v>
      </c>
      <c r="AL571">
        <v>1</v>
      </c>
      <c r="AM571">
        <f t="shared" si="447"/>
        <v>322.16482847036252</v>
      </c>
      <c r="AN571">
        <f t="shared" si="475"/>
        <v>1081.1029583620175</v>
      </c>
      <c r="AO571">
        <f t="shared" si="476"/>
        <v>-52.516275975775649</v>
      </c>
      <c r="AQ571">
        <f t="shared" si="448"/>
        <v>7.8462751495676579E-4</v>
      </c>
      <c r="AR571">
        <f t="shared" si="449"/>
        <v>-2.801120228395654</v>
      </c>
      <c r="AT571">
        <f t="shared" si="470"/>
        <v>-12738.528738622388</v>
      </c>
      <c r="AU571">
        <f t="shared" si="471"/>
        <v>-12466.884598532068</v>
      </c>
      <c r="AV571">
        <f t="shared" si="459"/>
        <v>-2.3669712872312889</v>
      </c>
      <c r="AW571">
        <f t="shared" si="460"/>
        <v>6749.3133614393228</v>
      </c>
      <c r="AX571">
        <f t="shared" si="461"/>
        <v>-9168.0525202039444</v>
      </c>
      <c r="AY571">
        <f t="shared" si="469"/>
        <v>-0.93620051275971472</v>
      </c>
      <c r="BA571">
        <f t="shared" si="450"/>
        <v>1.5656359751015305</v>
      </c>
      <c r="BB571">
        <f t="shared" si="462"/>
        <v>3.8938158392096507</v>
      </c>
      <c r="BC571">
        <f t="shared" si="463"/>
        <v>-1.4307707744715743</v>
      </c>
      <c r="BD571">
        <f t="shared" si="451"/>
        <v>-261.9771269215579</v>
      </c>
      <c r="BF571">
        <f t="shared" si="452"/>
        <v>-71.681741157806812</v>
      </c>
      <c r="BG571">
        <f t="shared" si="453"/>
        <v>-208.53713164096501</v>
      </c>
      <c r="BH571">
        <f t="shared" si="464"/>
        <v>-28.537131640965015</v>
      </c>
      <c r="BI571">
        <f t="shared" si="465"/>
        <v>-28.537131640965015</v>
      </c>
      <c r="BJ571">
        <f t="shared" si="454"/>
        <v>0</v>
      </c>
      <c r="BK571">
        <f t="shared" si="466"/>
        <v>0</v>
      </c>
      <c r="BM571">
        <f t="shared" si="467"/>
        <v>-75.575556997016463</v>
      </c>
      <c r="BN571">
        <f t="shared" si="455"/>
        <v>-126.56000471940713</v>
      </c>
      <c r="BQ571" s="56">
        <f t="shared" si="468"/>
        <v>20.795776639494786</v>
      </c>
    </row>
    <row r="572" spans="1:69" x14ac:dyDescent="0.25">
      <c r="A572">
        <f t="shared" si="472"/>
        <v>1790000</v>
      </c>
      <c r="B572">
        <f t="shared" si="456"/>
        <v>1790</v>
      </c>
      <c r="C572">
        <f t="shared" si="425"/>
        <v>1.6797310156157224</v>
      </c>
      <c r="D572">
        <f t="shared" si="426"/>
        <v>0.93311577890011188</v>
      </c>
      <c r="F572">
        <f t="shared" si="427"/>
        <v>6.5802893472490776E-6</v>
      </c>
      <c r="G572">
        <f t="shared" si="428"/>
        <v>9.2405349740268825E-4</v>
      </c>
      <c r="H572">
        <f t="shared" si="429"/>
        <v>-3.1406685965025973</v>
      </c>
      <c r="J572">
        <f t="shared" si="430"/>
        <v>15</v>
      </c>
      <c r="M572">
        <f t="shared" si="431"/>
        <v>8.8050481412745246E-4</v>
      </c>
      <c r="N572">
        <f t="shared" si="432"/>
        <v>-1.5707963250000001</v>
      </c>
      <c r="O572">
        <f t="shared" si="433"/>
        <v>573.14298235284491</v>
      </c>
      <c r="P572">
        <f t="shared" si="434"/>
        <v>1.5690515605879316</v>
      </c>
      <c r="Q572">
        <f t="shared" si="435"/>
        <v>323.06879862074879</v>
      </c>
      <c r="R572">
        <f t="shared" si="436"/>
        <v>1.5677010059186429</v>
      </c>
      <c r="S572">
        <f t="shared" si="437"/>
        <v>5.1475651714425572E-2</v>
      </c>
      <c r="T572">
        <f t="shared" si="438"/>
        <v>-1.5192979150590964</v>
      </c>
      <c r="U572">
        <f t="shared" si="439"/>
        <v>0.69949641928385975</v>
      </c>
      <c r="V572">
        <f t="shared" si="440"/>
        <v>-0.79610374076086154</v>
      </c>
      <c r="X572">
        <f t="shared" si="457"/>
        <v>-60.234938573209547</v>
      </c>
      <c r="Y572">
        <f t="shared" si="441"/>
        <v>-169.4235189100205</v>
      </c>
      <c r="Z572">
        <f t="shared" si="458"/>
        <v>10.576481089979495</v>
      </c>
      <c r="AC572">
        <v>1</v>
      </c>
      <c r="AD572">
        <f t="shared" si="442"/>
        <v>573.14210996952011</v>
      </c>
      <c r="AE572">
        <f t="shared" si="443"/>
        <v>-6.4460729635069339E-2</v>
      </c>
      <c r="AF572">
        <f t="shared" si="444"/>
        <v>6.3095118464069996E-2</v>
      </c>
      <c r="AG572">
        <f t="shared" si="473"/>
        <v>4436.7270877660048</v>
      </c>
      <c r="AH572">
        <f t="shared" si="474"/>
        <v>-4548.6033191696806</v>
      </c>
      <c r="AJ572">
        <f t="shared" si="445"/>
        <v>18000</v>
      </c>
      <c r="AK572">
        <f t="shared" si="446"/>
        <v>349216.29738135001</v>
      </c>
      <c r="AL572">
        <v>1</v>
      </c>
      <c r="AM572">
        <f t="shared" si="447"/>
        <v>323.06725095907501</v>
      </c>
      <c r="AN572">
        <f t="shared" si="475"/>
        <v>1081.102048968982</v>
      </c>
      <c r="AO572">
        <f t="shared" si="476"/>
        <v>-52.369585282335663</v>
      </c>
      <c r="AQ572">
        <f t="shared" si="448"/>
        <v>7.8025024341856972E-4</v>
      </c>
      <c r="AR572">
        <f t="shared" si="449"/>
        <v>-2.7932958714384797</v>
      </c>
      <c r="AT572">
        <f t="shared" si="470"/>
        <v>-12702.133114857823</v>
      </c>
      <c r="AU572">
        <f t="shared" si="471"/>
        <v>-12396.640505803047</v>
      </c>
      <c r="AV572">
        <f t="shared" si="459"/>
        <v>-2.3683655041610496</v>
      </c>
      <c r="AW572">
        <f t="shared" si="460"/>
        <v>6733.5617667778815</v>
      </c>
      <c r="AX572">
        <f t="shared" si="461"/>
        <v>-9158.6552586949365</v>
      </c>
      <c r="AY572">
        <f t="shared" si="469"/>
        <v>-0.93682630598663386</v>
      </c>
      <c r="BA572">
        <f t="shared" si="450"/>
        <v>1.5613553082895741</v>
      </c>
      <c r="BB572">
        <f t="shared" si="462"/>
        <v>3.8700348821411286</v>
      </c>
      <c r="BC572">
        <f t="shared" si="463"/>
        <v>-1.4315391981744159</v>
      </c>
      <c r="BD572">
        <f t="shared" si="451"/>
        <v>-262.02115435665883</v>
      </c>
      <c r="BF572">
        <f t="shared" si="452"/>
        <v>-71.738445294225741</v>
      </c>
      <c r="BG572">
        <f t="shared" si="453"/>
        <v>-208.50461400202289</v>
      </c>
      <c r="BH572">
        <f t="shared" si="464"/>
        <v>-28.50461400202289</v>
      </c>
      <c r="BI572">
        <f t="shared" si="465"/>
        <v>-28.50461400202289</v>
      </c>
      <c r="BJ572">
        <f t="shared" si="454"/>
        <v>0</v>
      </c>
      <c r="BK572">
        <f t="shared" si="466"/>
        <v>0</v>
      </c>
      <c r="BM572">
        <f t="shared" si="467"/>
        <v>-75.608480176366868</v>
      </c>
      <c r="BN572">
        <f t="shared" si="455"/>
        <v>-126.48345964536408</v>
      </c>
      <c r="BQ572" s="56">
        <f t="shared" si="468"/>
        <v>20.771995682426265</v>
      </c>
    </row>
    <row r="573" spans="1:69" x14ac:dyDescent="0.25">
      <c r="A573">
        <f t="shared" si="472"/>
        <v>1795000</v>
      </c>
      <c r="B573">
        <f t="shared" si="456"/>
        <v>1795</v>
      </c>
      <c r="C573">
        <f t="shared" si="425"/>
        <v>1.6827615558807418</v>
      </c>
      <c r="D573">
        <f t="shared" si="426"/>
        <v>0.93444951198340453</v>
      </c>
      <c r="F573">
        <f t="shared" si="427"/>
        <v>6.5436811853478107E-6</v>
      </c>
      <c r="G573">
        <f t="shared" si="428"/>
        <v>9.2147949975607897E-4</v>
      </c>
      <c r="H573">
        <f t="shared" si="429"/>
        <v>-3.1406711705002439</v>
      </c>
      <c r="J573">
        <f t="shared" si="430"/>
        <v>15</v>
      </c>
      <c r="M573">
        <f t="shared" si="431"/>
        <v>8.7805215447807241E-4</v>
      </c>
      <c r="N573">
        <f t="shared" si="432"/>
        <v>-1.5707963250000001</v>
      </c>
      <c r="O573">
        <f t="shared" si="433"/>
        <v>574.74393553725145</v>
      </c>
      <c r="P573">
        <f t="shared" si="434"/>
        <v>1.5690564206511093</v>
      </c>
      <c r="Q573">
        <f t="shared" si="435"/>
        <v>323.97121679844656</v>
      </c>
      <c r="R573">
        <f t="shared" si="436"/>
        <v>1.5677096279275231</v>
      </c>
      <c r="S573">
        <f t="shared" si="437"/>
        <v>5.1332643852712301E-2</v>
      </c>
      <c r="T573">
        <f t="shared" si="438"/>
        <v>-1.519441112237216</v>
      </c>
      <c r="U573">
        <f t="shared" si="439"/>
        <v>0.69849929541554512</v>
      </c>
      <c r="V573">
        <f t="shared" si="440"/>
        <v>-0.79749807868271438</v>
      </c>
      <c r="X573">
        <f t="shared" si="457"/>
        <v>-60.280065695112306</v>
      </c>
      <c r="Y573">
        <f t="shared" si="441"/>
        <v>-169.43457091881871</v>
      </c>
      <c r="Z573">
        <f t="shared" si="458"/>
        <v>10.565429081181293</v>
      </c>
      <c r="AC573">
        <v>1</v>
      </c>
      <c r="AD573">
        <f t="shared" si="442"/>
        <v>574.74306558396006</v>
      </c>
      <c r="AE573">
        <f t="shared" si="443"/>
        <v>-6.4821348398125617E-2</v>
      </c>
      <c r="AF573">
        <f t="shared" si="444"/>
        <v>6.3271361811734997E-2</v>
      </c>
      <c r="AG573">
        <f t="shared" si="473"/>
        <v>4424.0870993440367</v>
      </c>
      <c r="AH573">
        <f t="shared" si="474"/>
        <v>-4548.2708601485929</v>
      </c>
      <c r="AJ573">
        <f t="shared" si="445"/>
        <v>18000</v>
      </c>
      <c r="AK573">
        <f t="shared" si="446"/>
        <v>350191.76189917501</v>
      </c>
      <c r="AL573">
        <v>1</v>
      </c>
      <c r="AM573">
        <f t="shared" si="447"/>
        <v>323.9696734477875</v>
      </c>
      <c r="AN573">
        <f t="shared" si="475"/>
        <v>1081.1011471646459</v>
      </c>
      <c r="AO573">
        <f t="shared" si="476"/>
        <v>-52.223711783819432</v>
      </c>
      <c r="AQ573">
        <f t="shared" si="448"/>
        <v>7.7590949977812869E-4</v>
      </c>
      <c r="AR573">
        <f t="shared" si="449"/>
        <v>-2.785515104203482</v>
      </c>
      <c r="AT573">
        <f t="shared" si="470"/>
        <v>-12665.844487744242</v>
      </c>
      <c r="AU573">
        <f t="shared" si="471"/>
        <v>-12326.890484102538</v>
      </c>
      <c r="AV573">
        <f t="shared" si="459"/>
        <v>-2.3697557600965693</v>
      </c>
      <c r="AW573">
        <f t="shared" si="460"/>
        <v>6717.8515634161049</v>
      </c>
      <c r="AX573">
        <f t="shared" si="461"/>
        <v>-9149.2633413394142</v>
      </c>
      <c r="AY573">
        <f t="shared" si="469"/>
        <v>-0.93745130218695139</v>
      </c>
      <c r="BA573">
        <f t="shared" si="450"/>
        <v>1.5570975067542965</v>
      </c>
      <c r="BB573">
        <f t="shared" si="462"/>
        <v>3.8463161861012667</v>
      </c>
      <c r="BC573">
        <f t="shared" si="463"/>
        <v>-1.432304457909618</v>
      </c>
      <c r="BD573">
        <f t="shared" si="451"/>
        <v>-262.06500050976729</v>
      </c>
      <c r="BF573">
        <f t="shared" si="452"/>
        <v>-71.794964361760549</v>
      </c>
      <c r="BG573">
        <f t="shared" si="453"/>
        <v>-208.47219035757621</v>
      </c>
      <c r="BH573">
        <f t="shared" si="464"/>
        <v>-28.47219035757621</v>
      </c>
      <c r="BI573">
        <f t="shared" si="465"/>
        <v>-28.47219035757621</v>
      </c>
      <c r="BJ573">
        <f t="shared" si="454"/>
        <v>0</v>
      </c>
      <c r="BK573">
        <f t="shared" si="466"/>
        <v>0</v>
      </c>
      <c r="BM573">
        <f t="shared" si="467"/>
        <v>-75.641280547861825</v>
      </c>
      <c r="BN573">
        <f t="shared" si="455"/>
        <v>-126.40718984780891</v>
      </c>
      <c r="BQ573" s="56">
        <f t="shared" si="468"/>
        <v>20.748276986386401</v>
      </c>
    </row>
    <row r="574" spans="1:69" x14ac:dyDescent="0.25">
      <c r="A574">
        <f t="shared" si="472"/>
        <v>1800000</v>
      </c>
      <c r="B574">
        <f t="shared" si="456"/>
        <v>1800</v>
      </c>
      <c r="C574">
        <f t="shared" si="425"/>
        <v>1.6857950787505382</v>
      </c>
      <c r="D574">
        <f t="shared" si="426"/>
        <v>0.93577844742166083</v>
      </c>
      <c r="F574">
        <f t="shared" si="427"/>
        <v>6.5073776700505969E-6</v>
      </c>
      <c r="G574">
        <f t="shared" si="428"/>
        <v>9.1891980236587733E-4</v>
      </c>
      <c r="H574">
        <f t="shared" si="429"/>
        <v>-3.1406737301976344</v>
      </c>
      <c r="J574">
        <f t="shared" si="430"/>
        <v>15</v>
      </c>
      <c r="M574">
        <f t="shared" si="431"/>
        <v>8.7561312071563337E-4</v>
      </c>
      <c r="N574">
        <f t="shared" si="432"/>
        <v>-1.5707963250000001</v>
      </c>
      <c r="O574">
        <f t="shared" si="433"/>
        <v>576.34488873515807</v>
      </c>
      <c r="P574">
        <f t="shared" si="434"/>
        <v>1.5690612537140176</v>
      </c>
      <c r="Q574">
        <f t="shared" si="435"/>
        <v>324.87363500009423</v>
      </c>
      <c r="R574">
        <f t="shared" si="436"/>
        <v>1.5677182020368088</v>
      </c>
      <c r="S574">
        <f t="shared" si="437"/>
        <v>5.1190427347529759E-2</v>
      </c>
      <c r="T574">
        <f t="shared" si="438"/>
        <v>-1.5195835159659397</v>
      </c>
      <c r="U574">
        <f t="shared" si="439"/>
        <v>0.69750365999273312</v>
      </c>
      <c r="V574">
        <f t="shared" si="440"/>
        <v>-0.79888844434457396</v>
      </c>
      <c r="X574">
        <f t="shared" si="457"/>
        <v>-60.325070522864323</v>
      </c>
      <c r="Y574">
        <f t="shared" si="441"/>
        <v>-169.44562822949655</v>
      </c>
      <c r="Z574">
        <f t="shared" si="458"/>
        <v>10.554371770503451</v>
      </c>
      <c r="AC574">
        <v>1</v>
      </c>
      <c r="AD574">
        <f t="shared" si="442"/>
        <v>576.34402119840001</v>
      </c>
      <c r="AE574">
        <f t="shared" si="443"/>
        <v>-6.5182973071260156E-2</v>
      </c>
      <c r="AF574">
        <f t="shared" si="444"/>
        <v>6.3447605159399997E-2</v>
      </c>
      <c r="AG574">
        <f t="shared" si="473"/>
        <v>4411.4839697755469</v>
      </c>
      <c r="AH574">
        <f t="shared" si="474"/>
        <v>-4547.9043705627573</v>
      </c>
      <c r="AJ574">
        <f t="shared" si="445"/>
        <v>18000</v>
      </c>
      <c r="AK574">
        <f t="shared" si="446"/>
        <v>351167.226417</v>
      </c>
      <c r="AL574">
        <v>1</v>
      </c>
      <c r="AM574">
        <f t="shared" si="447"/>
        <v>324.87209593649999</v>
      </c>
      <c r="AN574">
        <f t="shared" si="475"/>
        <v>1081.1002528648087</v>
      </c>
      <c r="AO574">
        <f t="shared" si="476"/>
        <v>-52.078648670528437</v>
      </c>
      <c r="AQ574">
        <f t="shared" si="448"/>
        <v>7.7160487873419148E-4</v>
      </c>
      <c r="AR574">
        <f t="shared" si="449"/>
        <v>-2.7777775634430895</v>
      </c>
      <c r="AT574">
        <f t="shared" si="470"/>
        <v>-12629.662798680458</v>
      </c>
      <c r="AU574">
        <f t="shared" si="471"/>
        <v>-12257.63037793171</v>
      </c>
      <c r="AV574">
        <f t="shared" si="459"/>
        <v>-2.3711420664497163</v>
      </c>
      <c r="AW574">
        <f t="shared" si="460"/>
        <v>6702.1828087338745</v>
      </c>
      <c r="AX574">
        <f t="shared" si="461"/>
        <v>-9139.8767408514777</v>
      </c>
      <c r="AY574">
        <f t="shared" si="469"/>
        <v>-0.93807548703904031</v>
      </c>
      <c r="BA574">
        <f t="shared" si="450"/>
        <v>1.5528623899250922</v>
      </c>
      <c r="BB574">
        <f t="shared" si="462"/>
        <v>3.8226594308090083</v>
      </c>
      <c r="BC574">
        <f t="shared" si="463"/>
        <v>-1.4330665794106761</v>
      </c>
      <c r="BD574">
        <f t="shared" si="451"/>
        <v>-262.10866685530402</v>
      </c>
      <c r="BF574">
        <f t="shared" si="452"/>
        <v>-71.851299500153488</v>
      </c>
      <c r="BG574">
        <f t="shared" si="453"/>
        <v>-208.43986097102592</v>
      </c>
      <c r="BH574">
        <f t="shared" si="464"/>
        <v>-28.439860971025922</v>
      </c>
      <c r="BI574">
        <f t="shared" si="465"/>
        <v>-28.439860971025922</v>
      </c>
      <c r="BJ574">
        <f t="shared" si="454"/>
        <v>0</v>
      </c>
      <c r="BK574">
        <f t="shared" si="466"/>
        <v>0</v>
      </c>
      <c r="BM574">
        <f t="shared" si="467"/>
        <v>-75.673958930962485</v>
      </c>
      <c r="BN574">
        <f t="shared" si="455"/>
        <v>-126.33119411572193</v>
      </c>
      <c r="BQ574" s="56">
        <f t="shared" si="468"/>
        <v>20.724620231094146</v>
      </c>
    </row>
    <row r="575" spans="1:69" x14ac:dyDescent="0.25">
      <c r="A575">
        <f t="shared" si="472"/>
        <v>1805000</v>
      </c>
      <c r="B575">
        <f t="shared" si="456"/>
        <v>1805</v>
      </c>
      <c r="C575">
        <f t="shared" si="425"/>
        <v>1.688831568152817</v>
      </c>
      <c r="D575">
        <f t="shared" si="426"/>
        <v>0.93710260638646992</v>
      </c>
      <c r="F575">
        <f t="shared" si="427"/>
        <v>6.4713754304171515E-6</v>
      </c>
      <c r="G575">
        <f t="shared" si="428"/>
        <v>9.1637428639041417E-4</v>
      </c>
      <c r="H575">
        <f t="shared" si="429"/>
        <v>-3.1406762757136097</v>
      </c>
      <c r="J575">
        <f t="shared" si="430"/>
        <v>15</v>
      </c>
      <c r="M575">
        <f t="shared" si="431"/>
        <v>8.7318759960561775E-4</v>
      </c>
      <c r="N575">
        <f t="shared" si="432"/>
        <v>-1.5707963250000001</v>
      </c>
      <c r="O575">
        <f t="shared" si="433"/>
        <v>577.9458419464529</v>
      </c>
      <c r="P575">
        <f t="shared" si="434"/>
        <v>1.5690660600010344</v>
      </c>
      <c r="Q575">
        <f t="shared" si="435"/>
        <v>325.77605322549283</v>
      </c>
      <c r="R575">
        <f t="shared" si="436"/>
        <v>1.5677267286445531</v>
      </c>
      <c r="S575">
        <f t="shared" si="437"/>
        <v>5.1048995656949959E-2</v>
      </c>
      <c r="T575">
        <f t="shared" si="438"/>
        <v>-1.5197251328160233</v>
      </c>
      <c r="U575">
        <f t="shared" si="439"/>
        <v>0.69650951818307338</v>
      </c>
      <c r="V575">
        <f t="shared" si="440"/>
        <v>-0.80027484934429394</v>
      </c>
      <c r="X575">
        <f t="shared" si="457"/>
        <v>-60.369953769433799</v>
      </c>
      <c r="Y575">
        <f t="shared" si="441"/>
        <v>-169.4566906411423</v>
      </c>
      <c r="Z575">
        <f t="shared" si="458"/>
        <v>10.543309358857698</v>
      </c>
      <c r="AC575">
        <v>1</v>
      </c>
      <c r="AD575">
        <f t="shared" si="442"/>
        <v>577.94497681283997</v>
      </c>
      <c r="AE575">
        <f t="shared" si="443"/>
        <v>-6.5545603654472956E-2</v>
      </c>
      <c r="AF575">
        <f t="shared" si="444"/>
        <v>6.3623848507064998E-2</v>
      </c>
      <c r="AG575">
        <f t="shared" si="473"/>
        <v>4398.9176837085752</v>
      </c>
      <c r="AH575">
        <f t="shared" si="474"/>
        <v>-4547.5041481165099</v>
      </c>
      <c r="AJ575">
        <f t="shared" si="445"/>
        <v>18000</v>
      </c>
      <c r="AK575">
        <f t="shared" si="446"/>
        <v>352142.69093482505</v>
      </c>
      <c r="AL575">
        <v>1</v>
      </c>
      <c r="AM575">
        <f t="shared" si="447"/>
        <v>325.77451842521253</v>
      </c>
      <c r="AN575">
        <f t="shared" si="475"/>
        <v>1081.0993659864343</v>
      </c>
      <c r="AO575">
        <f t="shared" si="476"/>
        <v>-51.934389208214292</v>
      </c>
      <c r="AQ575">
        <f t="shared" si="448"/>
        <v>7.6733598059131069E-4</v>
      </c>
      <c r="AR575">
        <f t="shared" si="449"/>
        <v>-2.7700828899346313</v>
      </c>
      <c r="AT575">
        <f t="shared" si="470"/>
        <v>-12593.587984789936</v>
      </c>
      <c r="AU575">
        <f t="shared" si="471"/>
        <v>-12188.856073426743</v>
      </c>
      <c r="AV575">
        <f t="shared" si="459"/>
        <v>-2.3725244346298888</v>
      </c>
      <c r="AW575">
        <f t="shared" si="460"/>
        <v>6686.5555569892795</v>
      </c>
      <c r="AX575">
        <f t="shared" si="461"/>
        <v>-9130.4954322695921</v>
      </c>
      <c r="AY575">
        <f t="shared" si="469"/>
        <v>-0.93869884649632707</v>
      </c>
      <c r="BA575">
        <f t="shared" si="450"/>
        <v>1.5486497790989959</v>
      </c>
      <c r="BB575">
        <f t="shared" si="462"/>
        <v>3.7990642983507419</v>
      </c>
      <c r="BC575">
        <f t="shared" si="463"/>
        <v>-1.4338255881335618</v>
      </c>
      <c r="BD575">
        <f t="shared" si="451"/>
        <v>-262.15215485178868</v>
      </c>
      <c r="BF575">
        <f t="shared" si="452"/>
        <v>-71.907451839417377</v>
      </c>
      <c r="BG575">
        <f t="shared" si="453"/>
        <v>-208.40762609465816</v>
      </c>
      <c r="BH575">
        <f t="shared" si="464"/>
        <v>-28.407626094658156</v>
      </c>
      <c r="BI575">
        <f t="shared" si="465"/>
        <v>-28.407626094658156</v>
      </c>
      <c r="BJ575">
        <f t="shared" si="454"/>
        <v>0</v>
      </c>
      <c r="BK575">
        <f t="shared" si="466"/>
        <v>0</v>
      </c>
      <c r="BM575">
        <f t="shared" si="467"/>
        <v>-75.706516137768119</v>
      </c>
      <c r="BN575">
        <f t="shared" si="455"/>
        <v>-126.25547124286949</v>
      </c>
      <c r="BQ575" s="56">
        <f t="shared" si="468"/>
        <v>20.701025098635878</v>
      </c>
    </row>
    <row r="576" spans="1:69" x14ac:dyDescent="0.25">
      <c r="A576">
        <f t="shared" si="472"/>
        <v>1810000</v>
      </c>
      <c r="B576">
        <f t="shared" si="456"/>
        <v>1810</v>
      </c>
      <c r="C576">
        <f t="shared" si="425"/>
        <v>1.6918710081150048</v>
      </c>
      <c r="D576">
        <f t="shared" si="426"/>
        <v>0.93842200996450542</v>
      </c>
      <c r="F576">
        <f t="shared" si="427"/>
        <v>6.4356711420033142E-6</v>
      </c>
      <c r="G576">
        <f t="shared" si="428"/>
        <v>9.1384283430122782E-4</v>
      </c>
      <c r="H576">
        <f t="shared" si="429"/>
        <v>-3.140678807165699</v>
      </c>
      <c r="J576">
        <f t="shared" si="430"/>
        <v>15</v>
      </c>
      <c r="M576">
        <f t="shared" si="431"/>
        <v>8.7077547916471828E-4</v>
      </c>
      <c r="N576">
        <f t="shared" si="432"/>
        <v>-1.5707963250000001</v>
      </c>
      <c r="O576">
        <f t="shared" si="433"/>
        <v>579.54679517102454</v>
      </c>
      <c r="P576">
        <f t="shared" si="434"/>
        <v>1.5690708397340585</v>
      </c>
      <c r="Q576">
        <f t="shared" si="435"/>
        <v>326.67847147444542</v>
      </c>
      <c r="R576">
        <f t="shared" si="436"/>
        <v>1.5677352081444098</v>
      </c>
      <c r="S576">
        <f t="shared" si="437"/>
        <v>5.0908342310859528E-2</v>
      </c>
      <c r="T576">
        <f t="shared" si="438"/>
        <v>-1.5198659692859326</v>
      </c>
      <c r="U576">
        <f t="shared" si="439"/>
        <v>0.69551687504988102</v>
      </c>
      <c r="V576">
        <f t="shared" si="440"/>
        <v>-0.80165730527464929</v>
      </c>
      <c r="X576">
        <f t="shared" si="457"/>
        <v>-60.414716141405513</v>
      </c>
      <c r="Y576">
        <f t="shared" si="441"/>
        <v>-169.46775795359571</v>
      </c>
      <c r="Z576">
        <f t="shared" si="458"/>
        <v>10.532242046404292</v>
      </c>
      <c r="AC576">
        <v>1</v>
      </c>
      <c r="AD576">
        <f t="shared" si="442"/>
        <v>579.54593242728004</v>
      </c>
      <c r="AE576">
        <f t="shared" si="443"/>
        <v>-6.5909240147764017E-2</v>
      </c>
      <c r="AF576">
        <f t="shared" si="444"/>
        <v>6.3800091854729998E-2</v>
      </c>
      <c r="AG576">
        <f t="shared" si="473"/>
        <v>4386.3882242235641</v>
      </c>
      <c r="AH576">
        <f t="shared" si="474"/>
        <v>-4547.0704887420534</v>
      </c>
      <c r="AJ576">
        <f t="shared" si="445"/>
        <v>18000</v>
      </c>
      <c r="AK576">
        <f t="shared" si="446"/>
        <v>353118.15545265004</v>
      </c>
      <c r="AL576">
        <v>1</v>
      </c>
      <c r="AM576">
        <f t="shared" si="447"/>
        <v>326.67694091392502</v>
      </c>
      <c r="AN576">
        <f t="shared" si="475"/>
        <v>1081.0984864476327</v>
      </c>
      <c r="AO576">
        <f t="shared" si="476"/>
        <v>-51.790926737036727</v>
      </c>
      <c r="AQ576">
        <f t="shared" si="448"/>
        <v>7.6310241116705753E-4</v>
      </c>
      <c r="AR576">
        <f t="shared" si="449"/>
        <v>-2.7624307284247482</v>
      </c>
      <c r="AT576">
        <f t="shared" si="470"/>
        <v>-12557.619978984167</v>
      </c>
      <c r="AU576">
        <f t="shared" si="471"/>
        <v>-12120.563497849344</v>
      </c>
      <c r="AV576">
        <f t="shared" si="459"/>
        <v>-2.3739028760434877</v>
      </c>
      <c r="AW576">
        <f t="shared" si="460"/>
        <v>6670.9698593668809</v>
      </c>
      <c r="AX576">
        <f t="shared" si="461"/>
        <v>-9121.119392894363</v>
      </c>
      <c r="AY576">
        <f t="shared" si="469"/>
        <v>-0.93932136678305755</v>
      </c>
      <c r="BA576">
        <f t="shared" si="450"/>
        <v>1.5444594974170052</v>
      </c>
      <c r="BB576">
        <f t="shared" si="462"/>
        <v>3.7755304731580641</v>
      </c>
      <c r="BC576">
        <f t="shared" si="463"/>
        <v>-1.4345815092604302</v>
      </c>
      <c r="BD576">
        <f t="shared" si="451"/>
        <v>-262.19546594205246</v>
      </c>
      <c r="BF576">
        <f t="shared" si="452"/>
        <v>-71.963422499939057</v>
      </c>
      <c r="BG576">
        <f t="shared" si="453"/>
        <v>-208.37548596986062</v>
      </c>
      <c r="BH576">
        <f t="shared" si="464"/>
        <v>-28.37548596986062</v>
      </c>
      <c r="BI576">
        <f t="shared" si="465"/>
        <v>-28.37548596986062</v>
      </c>
      <c r="BJ576">
        <f t="shared" si="454"/>
        <v>0</v>
      </c>
      <c r="BK576">
        <f t="shared" si="466"/>
        <v>0</v>
      </c>
      <c r="BM576">
        <f t="shared" si="467"/>
        <v>-75.738952973097128</v>
      </c>
      <c r="BN576">
        <f t="shared" si="455"/>
        <v>-126.18002002780814</v>
      </c>
      <c r="BQ576" s="56">
        <f t="shared" si="468"/>
        <v>20.677491273443202</v>
      </c>
    </row>
    <row r="577" spans="1:69" x14ac:dyDescent="0.25">
      <c r="A577">
        <f t="shared" si="472"/>
        <v>1815000</v>
      </c>
      <c r="B577">
        <f t="shared" si="456"/>
        <v>1815</v>
      </c>
      <c r="C577">
        <f t="shared" si="425"/>
        <v>1.6949133827636362</v>
      </c>
      <c r="D577">
        <f t="shared" si="426"/>
        <v>0.93973667915748538</v>
      </c>
      <c r="F577">
        <f t="shared" si="427"/>
        <v>6.4002615260935513E-6</v>
      </c>
      <c r="G577">
        <f t="shared" si="428"/>
        <v>9.1132532986497739E-4</v>
      </c>
      <c r="H577">
        <f t="shared" si="429"/>
        <v>-3.1406813246701351</v>
      </c>
      <c r="J577">
        <f t="shared" si="430"/>
        <v>15</v>
      </c>
      <c r="M577">
        <f t="shared" si="431"/>
        <v>8.6837664864360326E-4</v>
      </c>
      <c r="N577">
        <f t="shared" si="432"/>
        <v>-1.5707963250000001</v>
      </c>
      <c r="O577">
        <f t="shared" si="433"/>
        <v>581.14774840876362</v>
      </c>
      <c r="P577">
        <f t="shared" si="434"/>
        <v>1.5690755931325437</v>
      </c>
      <c r="Q577">
        <f t="shared" si="435"/>
        <v>327.58088974675741</v>
      </c>
      <c r="R577">
        <f t="shared" si="436"/>
        <v>1.5677436409256957</v>
      </c>
      <c r="S577">
        <f t="shared" si="437"/>
        <v>5.0768460909978233E-2</v>
      </c>
      <c r="T577">
        <f t="shared" si="438"/>
        <v>-1.5200060318028346</v>
      </c>
      <c r="U577">
        <f t="shared" si="439"/>
        <v>0.69452573555314834</v>
      </c>
      <c r="V577">
        <f t="shared" si="440"/>
        <v>-0.80303582372284632</v>
      </c>
      <c r="X577">
        <f t="shared" si="457"/>
        <v>-60.459358339054603</v>
      </c>
      <c r="Y577">
        <f t="shared" si="441"/>
        <v>-169.4788299674741</v>
      </c>
      <c r="Z577">
        <f t="shared" si="458"/>
        <v>10.521170032525902</v>
      </c>
      <c r="AC577">
        <v>1</v>
      </c>
      <c r="AD577">
        <f t="shared" si="442"/>
        <v>581.1468880417201</v>
      </c>
      <c r="AE577">
        <f t="shared" si="443"/>
        <v>-6.6273882551133326E-2</v>
      </c>
      <c r="AF577">
        <f t="shared" si="444"/>
        <v>6.3976335202394999E-2</v>
      </c>
      <c r="AG577">
        <f t="shared" si="473"/>
        <v>4373.8955728569081</v>
      </c>
      <c r="AH577">
        <f t="shared" si="474"/>
        <v>-4546.6036866011609</v>
      </c>
      <c r="AJ577">
        <f t="shared" si="445"/>
        <v>18000</v>
      </c>
      <c r="AK577">
        <f t="shared" si="446"/>
        <v>354093.61997047503</v>
      </c>
      <c r="AL577">
        <v>1</v>
      </c>
      <c r="AM577">
        <f t="shared" si="447"/>
        <v>327.57936340263751</v>
      </c>
      <c r="AN577">
        <f t="shared" si="475"/>
        <v>1081.0976141676397</v>
      </c>
      <c r="AO577">
        <f t="shared" si="476"/>
        <v>-51.648254670538677</v>
      </c>
      <c r="AQ577">
        <f t="shared" si="448"/>
        <v>7.5890378170102358E-4</v>
      </c>
      <c r="AR577">
        <f t="shared" si="449"/>
        <v>-2.7548207275747156</v>
      </c>
      <c r="AT577">
        <f t="shared" si="470"/>
        <v>-12521.758710025488</v>
      </c>
      <c r="AU577">
        <f t="shared" si="471"/>
        <v>-12052.748619085152</v>
      </c>
      <c r="AV577">
        <f t="shared" si="459"/>
        <v>-2.3752774020934004</v>
      </c>
      <c r="AW577">
        <f t="shared" si="460"/>
        <v>6655.4257640253982</v>
      </c>
      <c r="AX577">
        <f t="shared" si="461"/>
        <v>-9111.7486022276662</v>
      </c>
      <c r="AY577">
        <f t="shared" si="469"/>
        <v>-0.93994303439012827</v>
      </c>
      <c r="BA577">
        <f t="shared" si="450"/>
        <v>1.5402913698407517</v>
      </c>
      <c r="BB577">
        <f t="shared" si="462"/>
        <v>3.752057641985779</v>
      </c>
      <c r="BC577">
        <f t="shared" si="463"/>
        <v>-1.4353343677032722</v>
      </c>
      <c r="BD577">
        <f t="shared" si="451"/>
        <v>-262.23860155344744</v>
      </c>
      <c r="BF577">
        <f t="shared" si="452"/>
        <v>-72.019212592581482</v>
      </c>
      <c r="BG577">
        <f t="shared" si="453"/>
        <v>-208.34344082733509</v>
      </c>
      <c r="BH577">
        <f t="shared" si="464"/>
        <v>-28.343440827335087</v>
      </c>
      <c r="BI577">
        <f t="shared" si="465"/>
        <v>-28.343440827335087</v>
      </c>
      <c r="BJ577">
        <f t="shared" si="454"/>
        <v>0</v>
      </c>
      <c r="BK577">
        <f t="shared" si="466"/>
        <v>0</v>
      </c>
      <c r="BM577">
        <f t="shared" si="467"/>
        <v>-75.771270234567268</v>
      </c>
      <c r="BN577">
        <f t="shared" si="455"/>
        <v>-126.10483927388769</v>
      </c>
      <c r="BQ577" s="56">
        <f t="shared" si="468"/>
        <v>20.654018442270914</v>
      </c>
    </row>
    <row r="578" spans="1:69" x14ac:dyDescent="0.25">
      <c r="A578">
        <f t="shared" si="472"/>
        <v>1820000</v>
      </c>
      <c r="B578">
        <f t="shared" si="456"/>
        <v>1820</v>
      </c>
      <c r="C578">
        <f t="shared" si="425"/>
        <v>1.6979586763237411</v>
      </c>
      <c r="D578">
        <f t="shared" si="426"/>
        <v>0.9410466348821408</v>
      </c>
      <c r="F578">
        <f t="shared" si="427"/>
        <v>6.3651433489482241E-6</v>
      </c>
      <c r="G578">
        <f t="shared" si="428"/>
        <v>9.088216581256502E-4</v>
      </c>
      <c r="H578">
        <f t="shared" si="429"/>
        <v>-3.1406838283418748</v>
      </c>
      <c r="J578">
        <f t="shared" si="430"/>
        <v>15</v>
      </c>
      <c r="M578">
        <f t="shared" si="431"/>
        <v>8.6599099850996695E-4</v>
      </c>
      <c r="N578">
        <f t="shared" si="432"/>
        <v>-1.5707963250000001</v>
      </c>
      <c r="O578">
        <f t="shared" si="433"/>
        <v>582.74870165956133</v>
      </c>
      <c r="P578">
        <f t="shared" si="434"/>
        <v>1.569080320413532</v>
      </c>
      <c r="Q578">
        <f t="shared" si="435"/>
        <v>328.48330804223627</v>
      </c>
      <c r="R578">
        <f t="shared" si="436"/>
        <v>1.5677520273734491</v>
      </c>
      <c r="S578">
        <f t="shared" si="437"/>
        <v>5.0629345124893602E-2</v>
      </c>
      <c r="T578">
        <f t="shared" si="438"/>
        <v>-1.5201453267235714</v>
      </c>
      <c r="U578">
        <f t="shared" si="439"/>
        <v>0.69353610455055159</v>
      </c>
      <c r="V578">
        <f t="shared" si="440"/>
        <v>-0.8044104162700404</v>
      </c>
      <c r="X578">
        <f t="shared" si="457"/>
        <v>-60.503881056419473</v>
      </c>
      <c r="Y578">
        <f t="shared" si="441"/>
        <v>-169.48990648419863</v>
      </c>
      <c r="Z578">
        <f t="shared" si="458"/>
        <v>10.510093515801373</v>
      </c>
      <c r="AC578">
        <v>1</v>
      </c>
      <c r="AD578">
        <f t="shared" si="442"/>
        <v>582.74784365616006</v>
      </c>
      <c r="AE578">
        <f t="shared" si="443"/>
        <v>-6.6639530864580909E-2</v>
      </c>
      <c r="AF578">
        <f t="shared" si="444"/>
        <v>6.4152578550059999E-2</v>
      </c>
      <c r="AG578">
        <f t="shared" si="473"/>
        <v>4361.4397096242492</v>
      </c>
      <c r="AH578">
        <f t="shared" si="474"/>
        <v>-4546.1040340870477</v>
      </c>
      <c r="AJ578">
        <f t="shared" si="445"/>
        <v>18000</v>
      </c>
      <c r="AK578">
        <f t="shared" si="446"/>
        <v>355069.08448830002</v>
      </c>
      <c r="AL578">
        <v>1</v>
      </c>
      <c r="AM578">
        <f t="shared" si="447"/>
        <v>328.48178589135</v>
      </c>
      <c r="AN578">
        <f t="shared" si="475"/>
        <v>1081.0967490667988</v>
      </c>
      <c r="AO578">
        <f t="shared" si="476"/>
        <v>-51.506366494638364</v>
      </c>
      <c r="AQ578">
        <f t="shared" si="448"/>
        <v>7.547397087655696E-4</v>
      </c>
      <c r="AR578">
        <f t="shared" si="449"/>
        <v>-2.7472525399066736</v>
      </c>
      <c r="AT578">
        <f t="shared" si="470"/>
        <v>-12486.004102589377</v>
      </c>
      <c r="AU578">
        <f t="shared" si="471"/>
        <v>-11985.407445149749</v>
      </c>
      <c r="AV578">
        <f t="shared" si="459"/>
        <v>-2.376648024178488</v>
      </c>
      <c r="AW578">
        <f t="shared" si="460"/>
        <v>6639.9233161447482</v>
      </c>
      <c r="AX578">
        <f t="shared" si="461"/>
        <v>-9102.3830419130045</v>
      </c>
      <c r="AY578">
        <f t="shared" si="469"/>
        <v>-0.94056383607098437</v>
      </c>
      <c r="BA578">
        <f t="shared" si="450"/>
        <v>1.5361452231295245</v>
      </c>
      <c r="BB578">
        <f t="shared" si="462"/>
        <v>3.7286454938901508</v>
      </c>
      <c r="BC578">
        <f t="shared" si="463"/>
        <v>-1.4360841881075035</v>
      </c>
      <c r="BD578">
        <f t="shared" si="451"/>
        <v>-262.28156309805172</v>
      </c>
      <c r="BF578">
        <f t="shared" si="452"/>
        <v>-72.074823218784474</v>
      </c>
      <c r="BG578">
        <f t="shared" si="453"/>
        <v>-208.31149088730606</v>
      </c>
      <c r="BH578">
        <f t="shared" si="464"/>
        <v>-28.311490887306064</v>
      </c>
      <c r="BI578">
        <f t="shared" si="465"/>
        <v>-28.311490887306064</v>
      </c>
      <c r="BJ578">
        <f t="shared" si="454"/>
        <v>0</v>
      </c>
      <c r="BK578">
        <f t="shared" si="466"/>
        <v>0</v>
      </c>
      <c r="BM578">
        <f t="shared" si="467"/>
        <v>-75.803468712674629</v>
      </c>
      <c r="BN578">
        <f t="shared" si="455"/>
        <v>-126.02992778925432</v>
      </c>
      <c r="BQ578" s="56">
        <f t="shared" si="468"/>
        <v>20.630606294175287</v>
      </c>
    </row>
    <row r="579" spans="1:69" x14ac:dyDescent="0.25">
      <c r="A579">
        <f t="shared" si="472"/>
        <v>1825000</v>
      </c>
      <c r="B579">
        <f t="shared" si="456"/>
        <v>1825</v>
      </c>
      <c r="C579">
        <f t="shared" si="425"/>
        <v>1.7010068731182366</v>
      </c>
      <c r="D579">
        <f t="shared" si="426"/>
        <v>0.94235189797019336</v>
      </c>
      <c r="F579">
        <f t="shared" si="427"/>
        <v>6.3303134210652627E-6</v>
      </c>
      <c r="G579">
        <f t="shared" si="428"/>
        <v>9.063317053870641E-4</v>
      </c>
      <c r="H579">
        <f t="shared" si="429"/>
        <v>-3.140686318294613</v>
      </c>
      <c r="J579">
        <f t="shared" si="430"/>
        <v>15</v>
      </c>
      <c r="M579">
        <f t="shared" si="431"/>
        <v>8.6361842043185754E-4</v>
      </c>
      <c r="N579">
        <f t="shared" si="432"/>
        <v>-1.5707963250000001</v>
      </c>
      <c r="O579">
        <f t="shared" si="433"/>
        <v>584.34965492331037</v>
      </c>
      <c r="P579">
        <f t="shared" si="434"/>
        <v>1.5690850217916865</v>
      </c>
      <c r="Q579">
        <f t="shared" si="435"/>
        <v>329.38572636069165</v>
      </c>
      <c r="R579">
        <f t="shared" si="436"/>
        <v>1.5677603678684888</v>
      </c>
      <c r="S579">
        <f t="shared" si="437"/>
        <v>5.0490988695111157E-2</v>
      </c>
      <c r="T579">
        <f t="shared" si="438"/>
        <v>-1.5202838603356192</v>
      </c>
      <c r="U579">
        <f t="shared" si="439"/>
        <v>0.69254798679845242</v>
      </c>
      <c r="V579">
        <f t="shared" si="440"/>
        <v>-0.80578109449086166</v>
      </c>
      <c r="X579">
        <f t="shared" si="457"/>
        <v>-60.548284981373612</v>
      </c>
      <c r="Y579">
        <f t="shared" si="441"/>
        <v>-169.50098730601832</v>
      </c>
      <c r="Z579">
        <f t="shared" si="458"/>
        <v>10.499012693981683</v>
      </c>
      <c r="AC579">
        <v>1</v>
      </c>
      <c r="AD579">
        <f t="shared" si="442"/>
        <v>584.34879927060001</v>
      </c>
      <c r="AE579">
        <f t="shared" si="443"/>
        <v>-6.7006185088106754E-2</v>
      </c>
      <c r="AF579">
        <f t="shared" si="444"/>
        <v>6.4328821897725E-2</v>
      </c>
      <c r="AG579">
        <f t="shared" si="473"/>
        <v>4349.0206130435836</v>
      </c>
      <c r="AH579">
        <f t="shared" si="474"/>
        <v>-4545.5718218264319</v>
      </c>
      <c r="AJ579">
        <f t="shared" si="445"/>
        <v>18000</v>
      </c>
      <c r="AK579">
        <f t="shared" si="446"/>
        <v>356044.54900612502</v>
      </c>
      <c r="AL579">
        <v>1</v>
      </c>
      <c r="AM579">
        <f t="shared" si="447"/>
        <v>329.38420838006249</v>
      </c>
      <c r="AN579">
        <f t="shared" si="475"/>
        <v>1081.0958910665433</v>
      </c>
      <c r="AO579">
        <f t="shared" si="476"/>
        <v>-51.36525576663788</v>
      </c>
      <c r="AQ579">
        <f t="shared" si="448"/>
        <v>7.5060981417828378E-4</v>
      </c>
      <c r="AR579">
        <f t="shared" si="449"/>
        <v>-2.7397258217507359</v>
      </c>
      <c r="AT579">
        <f t="shared" si="470"/>
        <v>-12450.356077326198</v>
      </c>
      <c r="AU579">
        <f t="shared" si="471"/>
        <v>-11918.536023702236</v>
      </c>
      <c r="AV579">
        <f t="shared" si="459"/>
        <v>-2.3780147536930833</v>
      </c>
      <c r="AW579">
        <f t="shared" si="460"/>
        <v>6624.4625579725171</v>
      </c>
      <c r="AX579">
        <f t="shared" si="461"/>
        <v>-9093.0226956771658</v>
      </c>
      <c r="AY579">
        <f t="shared" si="469"/>
        <v>-0.9411837588375821</v>
      </c>
      <c r="BA579">
        <f t="shared" si="450"/>
        <v>1.5320208858176285</v>
      </c>
      <c r="BB579">
        <f t="shared" si="462"/>
        <v>3.7052937202073783</v>
      </c>
      <c r="BC579">
        <f t="shared" si="463"/>
        <v>-1.4368309948555011</v>
      </c>
      <c r="BD579">
        <f t="shared" si="451"/>
        <v>-262.32435197287282</v>
      </c>
      <c r="BF579">
        <f t="shared" si="452"/>
        <v>-72.130255470664252</v>
      </c>
      <c r="BG579">
        <f t="shared" si="453"/>
        <v>-208.27963635972526</v>
      </c>
      <c r="BH579">
        <f t="shared" si="464"/>
        <v>-28.279636359725259</v>
      </c>
      <c r="BI579">
        <f t="shared" si="465"/>
        <v>-28.279636359725259</v>
      </c>
      <c r="BJ579">
        <f t="shared" si="454"/>
        <v>0</v>
      </c>
      <c r="BK579">
        <f t="shared" si="466"/>
        <v>0</v>
      </c>
      <c r="BM579">
        <f t="shared" si="467"/>
        <v>-75.835549190871617</v>
      </c>
      <c r="BN579">
        <f t="shared" si="455"/>
        <v>-125.95528438685248</v>
      </c>
      <c r="BQ579" s="56">
        <f t="shared" si="468"/>
        <v>20.607254520492514</v>
      </c>
    </row>
    <row r="580" spans="1:69" x14ac:dyDescent="0.25">
      <c r="A580">
        <f t="shared" si="472"/>
        <v>1830000</v>
      </c>
      <c r="B580">
        <f t="shared" si="456"/>
        <v>1830</v>
      </c>
      <c r="C580">
        <f t="shared" si="425"/>
        <v>1.7040579575673187</v>
      </c>
      <c r="D580">
        <f t="shared" si="426"/>
        <v>0.94365248916834199</v>
      </c>
      <c r="F580">
        <f t="shared" si="427"/>
        <v>6.2957685964559366E-6</v>
      </c>
      <c r="G580">
        <f t="shared" si="428"/>
        <v>9.0385535919565636E-4</v>
      </c>
      <c r="H580">
        <f t="shared" si="429"/>
        <v>-3.1406887946408046</v>
      </c>
      <c r="J580">
        <f t="shared" si="430"/>
        <v>15</v>
      </c>
      <c r="M580">
        <f t="shared" si="431"/>
        <v>8.6125880726127871E-4</v>
      </c>
      <c r="N580">
        <f t="shared" si="432"/>
        <v>-1.5707963250000001</v>
      </c>
      <c r="O580">
        <f t="shared" si="433"/>
        <v>585.95060819990499</v>
      </c>
      <c r="P580">
        <f t="shared" si="434"/>
        <v>1.5690896974793254</v>
      </c>
      <c r="Q580">
        <f t="shared" si="435"/>
        <v>330.28814470193515</v>
      </c>
      <c r="R580">
        <f t="shared" si="436"/>
        <v>1.5677686627874718</v>
      </c>
      <c r="S580">
        <f t="shared" si="437"/>
        <v>5.0353385428120213E-2</v>
      </c>
      <c r="T580">
        <f t="shared" si="438"/>
        <v>-1.5204216388580303</v>
      </c>
      <c r="U580">
        <f t="shared" si="439"/>
        <v>0.69156138695289227</v>
      </c>
      <c r="V580">
        <f t="shared" si="440"/>
        <v>-0.8071478699529463</v>
      </c>
      <c r="X580">
        <f t="shared" si="457"/>
        <v>-60.592570795696467</v>
      </c>
      <c r="Y580">
        <f t="shared" si="441"/>
        <v>-169.51207223603467</v>
      </c>
      <c r="Z580">
        <f t="shared" si="458"/>
        <v>10.487927763965331</v>
      </c>
      <c r="AC580">
        <v>1</v>
      </c>
      <c r="AD580">
        <f t="shared" si="442"/>
        <v>585.94975488504008</v>
      </c>
      <c r="AE580">
        <f t="shared" si="443"/>
        <v>-6.7373845221710846E-2</v>
      </c>
      <c r="AF580">
        <f t="shared" si="444"/>
        <v>6.450506524539E-2</v>
      </c>
      <c r="AG580">
        <f t="shared" si="473"/>
        <v>4336.6382601581336</v>
      </c>
      <c r="AH580">
        <f t="shared" si="474"/>
        <v>-4545.0073386817639</v>
      </c>
      <c r="AJ580">
        <f t="shared" si="445"/>
        <v>18000</v>
      </c>
      <c r="AK580">
        <f t="shared" si="446"/>
        <v>357020.01352395001</v>
      </c>
      <c r="AL580">
        <v>1</v>
      </c>
      <c r="AM580">
        <f t="shared" si="447"/>
        <v>330.28663086877503</v>
      </c>
      <c r="AN580">
        <f t="shared" si="475"/>
        <v>1081.0950400893787</v>
      </c>
      <c r="AO580">
        <f t="shared" si="476"/>
        <v>-51.224916114248082</v>
      </c>
      <c r="AQ580">
        <f t="shared" si="448"/>
        <v>7.4651372491611235E-4</v>
      </c>
      <c r="AR580">
        <f t="shared" si="449"/>
        <v>-2.7322402331929712</v>
      </c>
      <c r="AT580">
        <f t="shared" si="470"/>
        <v>-12414.814550922425</v>
      </c>
      <c r="AU580">
        <f t="shared" si="471"/>
        <v>-11852.130441566191</v>
      </c>
      <c r="AV580">
        <f t="shared" si="459"/>
        <v>-2.379377602026497</v>
      </c>
      <c r="AW580">
        <f t="shared" si="460"/>
        <v>6609.0435288698136</v>
      </c>
      <c r="AX580">
        <f t="shared" si="461"/>
        <v>-9083.6675492730756</v>
      </c>
      <c r="AY580">
        <f t="shared" si="469"/>
        <v>-0.94180278995641409</v>
      </c>
      <c r="BA580">
        <f t="shared" si="450"/>
        <v>1.5279181881920845</v>
      </c>
      <c r="BB580">
        <f t="shared" si="462"/>
        <v>3.68200201453234</v>
      </c>
      <c r="BC580">
        <f t="shared" si="463"/>
        <v>-1.4375748120700829</v>
      </c>
      <c r="BD580">
        <f t="shared" si="451"/>
        <v>-262.36696956004619</v>
      </c>
      <c r="BF580">
        <f t="shared" si="452"/>
        <v>-72.185510431111737</v>
      </c>
      <c r="BG580">
        <f t="shared" si="453"/>
        <v>-208.24787744447329</v>
      </c>
      <c r="BH580">
        <f t="shared" si="464"/>
        <v>-28.247877444473289</v>
      </c>
      <c r="BI580">
        <f t="shared" si="465"/>
        <v>-28.247877444473289</v>
      </c>
      <c r="BJ580">
        <f t="shared" si="454"/>
        <v>0</v>
      </c>
      <c r="BK580">
        <f t="shared" si="466"/>
        <v>0</v>
      </c>
      <c r="BM580">
        <f t="shared" si="467"/>
        <v>-75.867512445644081</v>
      </c>
      <c r="BN580">
        <f t="shared" si="455"/>
        <v>-125.8809078844271</v>
      </c>
      <c r="BQ580" s="56">
        <f t="shared" si="468"/>
        <v>20.583962814817479</v>
      </c>
    </row>
    <row r="581" spans="1:69" x14ac:dyDescent="0.25">
      <c r="A581">
        <f t="shared" si="472"/>
        <v>1835000</v>
      </c>
      <c r="B581">
        <f t="shared" si="456"/>
        <v>1835</v>
      </c>
      <c r="C581">
        <f t="shared" si="425"/>
        <v>1.7071119141878577</v>
      </c>
      <c r="D581">
        <f t="shared" si="426"/>
        <v>0.9449484291382575</v>
      </c>
      <c r="F581">
        <f t="shared" si="427"/>
        <v>6.2615057719344306E-6</v>
      </c>
      <c r="G581">
        <f t="shared" si="428"/>
        <v>9.0139250832355262E-4</v>
      </c>
      <c r="H581">
        <f t="shared" si="429"/>
        <v>-3.1406912574916768</v>
      </c>
      <c r="J581">
        <f t="shared" si="430"/>
        <v>15</v>
      </c>
      <c r="M581">
        <f t="shared" si="431"/>
        <v>8.5891205301805997E-4</v>
      </c>
      <c r="N581">
        <f t="shared" si="432"/>
        <v>-1.5707963250000001</v>
      </c>
      <c r="O581">
        <f t="shared" si="433"/>
        <v>587.5515614892397</v>
      </c>
      <c r="P581">
        <f t="shared" si="434"/>
        <v>1.5690943476864516</v>
      </c>
      <c r="Q581">
        <f t="shared" si="435"/>
        <v>331.19056306578045</v>
      </c>
      <c r="R581">
        <f t="shared" si="436"/>
        <v>1.5677769125029497</v>
      </c>
      <c r="S581">
        <f t="shared" si="437"/>
        <v>5.0216529198474746E-2</v>
      </c>
      <c r="T581">
        <f t="shared" si="438"/>
        <v>-1.5205586684423611</v>
      </c>
      <c r="U581">
        <f t="shared" si="439"/>
        <v>0.69057630957058258</v>
      </c>
      <c r="V581">
        <f t="shared" si="440"/>
        <v>-0.80851075421647645</v>
      </c>
      <c r="X581">
        <f t="shared" si="457"/>
        <v>-60.636739175143354</v>
      </c>
      <c r="Y581">
        <f t="shared" si="441"/>
        <v>-169.52316107822378</v>
      </c>
      <c r="Z581">
        <f t="shared" si="458"/>
        <v>10.476838921776221</v>
      </c>
      <c r="AC581">
        <v>1</v>
      </c>
      <c r="AD581">
        <f t="shared" si="442"/>
        <v>587.55071049948003</v>
      </c>
      <c r="AE581">
        <f t="shared" si="443"/>
        <v>-6.7742511265393213E-2</v>
      </c>
      <c r="AF581">
        <f t="shared" si="444"/>
        <v>6.4681308593055001E-2</v>
      </c>
      <c r="AG581">
        <f t="shared" si="473"/>
        <v>4324.2926265590004</v>
      </c>
      <c r="AH581">
        <f t="shared" si="474"/>
        <v>-4544.4108717536183</v>
      </c>
      <c r="AJ581">
        <f t="shared" si="445"/>
        <v>18000</v>
      </c>
      <c r="AK581">
        <f t="shared" si="446"/>
        <v>357995.478041775</v>
      </c>
      <c r="AL581">
        <v>1</v>
      </c>
      <c r="AM581">
        <f t="shared" si="447"/>
        <v>331.18905335748752</v>
      </c>
      <c r="AN581">
        <f t="shared" si="475"/>
        <v>1081.0941960588652</v>
      </c>
      <c r="AO581">
        <f t="shared" si="476"/>
        <v>-51.085341234629404</v>
      </c>
      <c r="AQ581">
        <f t="shared" si="448"/>
        <v>7.4245107303112551E-4</v>
      </c>
      <c r="AR581">
        <f t="shared" si="449"/>
        <v>-2.724795438024231</v>
      </c>
      <c r="AT581">
        <f t="shared" si="470"/>
        <v>-12379.379436161289</v>
      </c>
      <c r="AU581">
        <f t="shared" si="471"/>
        <v>-11786.186824257811</v>
      </c>
      <c r="AV581">
        <f t="shared" si="459"/>
        <v>-2.3807365805625289</v>
      </c>
      <c r="AW581">
        <f t="shared" si="460"/>
        <v>6593.6662653565327</v>
      </c>
      <c r="AX581">
        <f t="shared" si="461"/>
        <v>-9074.3175904238724</v>
      </c>
      <c r="AY581">
        <f t="shared" si="469"/>
        <v>-0.94242091694459862</v>
      </c>
      <c r="BA581">
        <f t="shared" si="450"/>
        <v>1.5238369622706469</v>
      </c>
      <c r="BB581">
        <f t="shared" si="462"/>
        <v>3.6587700726975041</v>
      </c>
      <c r="BC581">
        <f t="shared" si="463"/>
        <v>-1.4383156636179302</v>
      </c>
      <c r="BD581">
        <f t="shared" si="451"/>
        <v>-262.40941722703212</v>
      </c>
      <c r="BF581">
        <f t="shared" si="452"/>
        <v>-72.240589173889617</v>
      </c>
      <c r="BG581">
        <f t="shared" si="453"/>
        <v>-208.21621433155659</v>
      </c>
      <c r="BH581">
        <f t="shared" si="464"/>
        <v>-28.216214331556586</v>
      </c>
      <c r="BI581">
        <f t="shared" si="465"/>
        <v>-28.216214331556586</v>
      </c>
      <c r="BJ581">
        <f t="shared" si="454"/>
        <v>0</v>
      </c>
      <c r="BK581">
        <f t="shared" si="466"/>
        <v>0</v>
      </c>
      <c r="BM581">
        <f t="shared" si="467"/>
        <v>-75.899359246587125</v>
      </c>
      <c r="BN581">
        <f t="shared" si="455"/>
        <v>-125.80679710452449</v>
      </c>
      <c r="BQ581" s="56">
        <f t="shared" si="468"/>
        <v>20.560730872982642</v>
      </c>
    </row>
    <row r="582" spans="1:69" x14ac:dyDescent="0.25">
      <c r="A582">
        <f t="shared" si="472"/>
        <v>1840000</v>
      </c>
      <c r="B582">
        <f t="shared" si="456"/>
        <v>1840</v>
      </c>
      <c r="C582">
        <f t="shared" si="425"/>
        <v>1.7101687275927988</v>
      </c>
      <c r="D582">
        <f t="shared" si="426"/>
        <v>0.94623973845658582</v>
      </c>
      <c r="F582">
        <f t="shared" si="427"/>
        <v>6.2275218864209145E-6</v>
      </c>
      <c r="G582">
        <f t="shared" si="428"/>
        <v>8.9894304275191445E-4</v>
      </c>
      <c r="H582">
        <f t="shared" si="429"/>
        <v>-3.1406937069572485</v>
      </c>
      <c r="J582">
        <f t="shared" si="430"/>
        <v>15</v>
      </c>
      <c r="M582">
        <f t="shared" si="431"/>
        <v>8.5657805287398924E-4</v>
      </c>
      <c r="N582">
        <f t="shared" si="432"/>
        <v>-1.5707963250000001</v>
      </c>
      <c r="O582">
        <f t="shared" si="433"/>
        <v>589.15251479121093</v>
      </c>
      <c r="P582">
        <f t="shared" si="434"/>
        <v>1.5690989726207858</v>
      </c>
      <c r="Q582">
        <f t="shared" si="435"/>
        <v>332.09298145204343</v>
      </c>
      <c r="R582">
        <f t="shared" si="436"/>
        <v>1.5677851173834254</v>
      </c>
      <c r="S582">
        <f t="shared" si="437"/>
        <v>5.0080413946889064E-2</v>
      </c>
      <c r="T582">
        <f t="shared" si="438"/>
        <v>-1.5206949551735844</v>
      </c>
      <c r="U582">
        <f t="shared" si="439"/>
        <v>0.68959275910988826</v>
      </c>
      <c r="V582">
        <f t="shared" si="440"/>
        <v>-0.8098697588337268</v>
      </c>
      <c r="X582">
        <f t="shared" si="457"/>
        <v>-60.680790789514383</v>
      </c>
      <c r="Y582">
        <f t="shared" si="441"/>
        <v>-169.5342536374591</v>
      </c>
      <c r="Z582">
        <f t="shared" si="458"/>
        <v>10.465746362540898</v>
      </c>
      <c r="AC582">
        <v>1</v>
      </c>
      <c r="AD582">
        <f t="shared" si="442"/>
        <v>589.1516661139201</v>
      </c>
      <c r="AE582">
        <f t="shared" si="443"/>
        <v>-6.8112183219153827E-2</v>
      </c>
      <c r="AF582">
        <f t="shared" si="444"/>
        <v>6.4857551940720001E-2</v>
      </c>
      <c r="AG582">
        <f t="shared" si="473"/>
        <v>4311.9836864076242</v>
      </c>
      <c r="AH582">
        <f t="shared" si="474"/>
        <v>-4543.7827063832738</v>
      </c>
      <c r="AJ582">
        <f t="shared" si="445"/>
        <v>18000</v>
      </c>
      <c r="AK582">
        <f t="shared" si="446"/>
        <v>358970.94255960005</v>
      </c>
      <c r="AL582">
        <v>1</v>
      </c>
      <c r="AM582">
        <f t="shared" si="447"/>
        <v>332.09147584620001</v>
      </c>
      <c r="AN582">
        <f t="shared" si="475"/>
        <v>1081.0933588995993</v>
      </c>
      <c r="AO582">
        <f t="shared" si="476"/>
        <v>-50.946524893448256</v>
      </c>
      <c r="AQ582">
        <f t="shared" si="448"/>
        <v>7.3842149556788345E-4</v>
      </c>
      <c r="AR582">
        <f t="shared" si="449"/>
        <v>-2.7173911036898111</v>
      </c>
      <c r="AT582">
        <f t="shared" si="470"/>
        <v>-12344.05064198294</v>
      </c>
      <c r="AU582">
        <f t="shared" si="471"/>
        <v>-11720.701335521257</v>
      </c>
      <c r="AV582">
        <f t="shared" si="459"/>
        <v>-2.3820917006789881</v>
      </c>
      <c r="AW582">
        <f t="shared" si="460"/>
        <v>6578.3308011560703</v>
      </c>
      <c r="AX582">
        <f t="shared" si="461"/>
        <v>-9064.9728087681597</v>
      </c>
      <c r="AY582">
        <f t="shared" si="469"/>
        <v>-0.9430381275660279</v>
      </c>
      <c r="BA582">
        <f t="shared" si="450"/>
        <v>1.5197770417801597</v>
      </c>
      <c r="BB582">
        <f t="shared" si="462"/>
        <v>3.6355975927521533</v>
      </c>
      <c r="BC582">
        <f t="shared" si="463"/>
        <v>-1.4390535731129601</v>
      </c>
      <c r="BD582">
        <f t="shared" si="451"/>
        <v>-262.45169632680825</v>
      </c>
      <c r="BF582">
        <f t="shared" si="452"/>
        <v>-72.295492763728149</v>
      </c>
      <c r="BG582">
        <f t="shared" si="453"/>
        <v>-208.18464720130154</v>
      </c>
      <c r="BH582">
        <f t="shared" si="464"/>
        <v>-28.184647201301544</v>
      </c>
      <c r="BI582">
        <f t="shared" si="465"/>
        <v>-28.184647201301544</v>
      </c>
      <c r="BJ582">
        <f t="shared" si="454"/>
        <v>0</v>
      </c>
      <c r="BK582">
        <f t="shared" si="466"/>
        <v>0</v>
      </c>
      <c r="BM582">
        <f t="shared" si="467"/>
        <v>-75.931090356480297</v>
      </c>
      <c r="BN582">
        <f t="shared" si="455"/>
        <v>-125.73295087449331</v>
      </c>
      <c r="BQ582" s="56">
        <f t="shared" si="468"/>
        <v>20.53755839303729</v>
      </c>
    </row>
    <row r="583" spans="1:69" x14ac:dyDescent="0.25">
      <c r="A583">
        <f t="shared" si="472"/>
        <v>1845000</v>
      </c>
      <c r="B583">
        <f t="shared" si="456"/>
        <v>1845</v>
      </c>
      <c r="C583">
        <f t="shared" si="425"/>
        <v>1.7132283824905608</v>
      </c>
      <c r="D583">
        <f t="shared" si="426"/>
        <v>0.94752643761496014</v>
      </c>
      <c r="F583">
        <f t="shared" si="427"/>
        <v>6.1938139202578076E-6</v>
      </c>
      <c r="G583">
        <f t="shared" si="428"/>
        <v>8.9650685365455453E-4</v>
      </c>
      <c r="H583">
        <f t="shared" si="429"/>
        <v>-3.1406961431463456</v>
      </c>
      <c r="J583">
        <f t="shared" si="430"/>
        <v>15</v>
      </c>
      <c r="M583">
        <f t="shared" si="431"/>
        <v>8.5425670313720315E-4</v>
      </c>
      <c r="N583">
        <f t="shared" si="432"/>
        <v>-1.5707963250000001</v>
      </c>
      <c r="O583">
        <f t="shared" si="433"/>
        <v>590.75346810571568</v>
      </c>
      <c r="P583">
        <f t="shared" si="434"/>
        <v>1.5691035724877975</v>
      </c>
      <c r="Q583">
        <f t="shared" si="435"/>
        <v>332.99539986054168</v>
      </c>
      <c r="R583">
        <f t="shared" si="436"/>
        <v>1.567793277793406</v>
      </c>
      <c r="S583">
        <f t="shared" si="437"/>
        <v>4.9945033679348182E-2</v>
      </c>
      <c r="T583">
        <f t="shared" si="438"/>
        <v>-1.5208305050709869</v>
      </c>
      <c r="U583">
        <f t="shared" si="439"/>
        <v>0.68861073993180577</v>
      </c>
      <c r="V583">
        <f t="shared" si="440"/>
        <v>-0.8112248953486183</v>
      </c>
      <c r="X583">
        <f t="shared" si="457"/>
        <v>-60.724726302722544</v>
      </c>
      <c r="Y583">
        <f t="shared" si="441"/>
        <v>-169.54534971953208</v>
      </c>
      <c r="Z583">
        <f t="shared" si="458"/>
        <v>10.454650280467916</v>
      </c>
      <c r="AC583">
        <v>1</v>
      </c>
      <c r="AD583">
        <f t="shared" si="442"/>
        <v>590.75262172835994</v>
      </c>
      <c r="AE583">
        <f t="shared" si="443"/>
        <v>-6.8482861082992716E-2</v>
      </c>
      <c r="AF583">
        <f t="shared" si="444"/>
        <v>6.5033795288385002E-2</v>
      </c>
      <c r="AG583">
        <f t="shared" si="473"/>
        <v>4299.7114124580003</v>
      </c>
      <c r="AH583">
        <f t="shared" si="474"/>
        <v>-4543.1231261554258</v>
      </c>
      <c r="AJ583">
        <f t="shared" si="445"/>
        <v>18000</v>
      </c>
      <c r="AK583">
        <f t="shared" si="446"/>
        <v>359946.40707742504</v>
      </c>
      <c r="AL583">
        <v>1</v>
      </c>
      <c r="AM583">
        <f t="shared" si="447"/>
        <v>332.9938983349125</v>
      </c>
      <c r="AN583">
        <f t="shared" si="475"/>
        <v>1081.0925285371975</v>
      </c>
      <c r="AO583">
        <f t="shared" si="476"/>
        <v>-50.808460923948857</v>
      </c>
      <c r="AQ583">
        <f t="shared" si="448"/>
        <v>7.3442463448236759E-4</v>
      </c>
      <c r="AR583">
        <f t="shared" si="449"/>
        <v>-2.7100269012399365</v>
      </c>
      <c r="AT583">
        <f t="shared" si="470"/>
        <v>-12308.828073544008</v>
      </c>
      <c r="AU583">
        <f t="shared" si="471"/>
        <v>-11655.670176870879</v>
      </c>
      <c r="AV583">
        <f t="shared" si="459"/>
        <v>-2.3834429737472211</v>
      </c>
      <c r="AW583">
        <f t="shared" si="460"/>
        <v>6563.0371672394213</v>
      </c>
      <c r="AX583">
        <f t="shared" si="461"/>
        <v>-9055.6331958064056</v>
      </c>
      <c r="AY583">
        <f t="shared" si="469"/>
        <v>-0.9436544098275792</v>
      </c>
      <c r="BA583">
        <f t="shared" si="450"/>
        <v>1.5157382621352209</v>
      </c>
      <c r="BB583">
        <f t="shared" si="462"/>
        <v>3.6124842749417816</v>
      </c>
      <c r="BC583">
        <f t="shared" si="463"/>
        <v>-1.4397885639196419</v>
      </c>
      <c r="BD583">
        <f t="shared" si="451"/>
        <v>-262.49380819806015</v>
      </c>
      <c r="BF583">
        <f t="shared" si="452"/>
        <v>-72.350222256419812</v>
      </c>
      <c r="BG583">
        <f t="shared" si="453"/>
        <v>-208.15317622454484</v>
      </c>
      <c r="BH583">
        <f t="shared" si="464"/>
        <v>-28.153176224544836</v>
      </c>
      <c r="BI583">
        <f t="shared" si="465"/>
        <v>-28.153176224544836</v>
      </c>
      <c r="BJ583">
        <f t="shared" si="454"/>
        <v>0</v>
      </c>
      <c r="BK583">
        <f t="shared" si="466"/>
        <v>0</v>
      </c>
      <c r="BM583">
        <f t="shared" si="467"/>
        <v>-75.962706531361576</v>
      </c>
      <c r="BN583">
        <f t="shared" si="455"/>
        <v>-125.65936802648471</v>
      </c>
      <c r="BQ583" s="56">
        <f t="shared" si="468"/>
        <v>20.51444507522692</v>
      </c>
    </row>
    <row r="584" spans="1:69" x14ac:dyDescent="0.25">
      <c r="A584">
        <f t="shared" si="472"/>
        <v>1850000</v>
      </c>
      <c r="B584">
        <f t="shared" si="456"/>
        <v>1850</v>
      </c>
      <c r="C584">
        <f t="shared" si="425"/>
        <v>1.7162908636844407</v>
      </c>
      <c r="D584">
        <f t="shared" si="426"/>
        <v>0.94880854702001971</v>
      </c>
      <c r="F584">
        <f t="shared" si="427"/>
        <v>6.1603788945389648E-6</v>
      </c>
      <c r="G584">
        <f t="shared" si="428"/>
        <v>8.9408383338182053E-4</v>
      </c>
      <c r="H584">
        <f t="shared" si="429"/>
        <v>-3.1406985661666185</v>
      </c>
      <c r="J584">
        <f t="shared" si="430"/>
        <v>15</v>
      </c>
      <c r="M584">
        <f t="shared" si="431"/>
        <v>8.5194790123683238E-4</v>
      </c>
      <c r="N584">
        <f t="shared" si="432"/>
        <v>-1.5707963250000001</v>
      </c>
      <c r="O584">
        <f t="shared" si="433"/>
        <v>592.35442143265254</v>
      </c>
      <c r="P584">
        <f t="shared" si="434"/>
        <v>1.5691081474907342</v>
      </c>
      <c r="Q584">
        <f t="shared" si="435"/>
        <v>333.89781829109501</v>
      </c>
      <c r="R584">
        <f t="shared" si="436"/>
        <v>1.5678013940934594</v>
      </c>
      <c r="S584">
        <f t="shared" si="437"/>
        <v>4.9810382466232359E-2</v>
      </c>
      <c r="T584">
        <f t="shared" si="438"/>
        <v>-1.5209653240890531</v>
      </c>
      <c r="U584">
        <f t="shared" si="439"/>
        <v>0.68763025630093522</v>
      </c>
      <c r="V584">
        <f t="shared" si="440"/>
        <v>-0.81257617529627812</v>
      </c>
      <c r="X584">
        <f t="shared" si="457"/>
        <v>-60.76854637286069</v>
      </c>
      <c r="Y584">
        <f t="shared" si="441"/>
        <v>-169.55644913117314</v>
      </c>
      <c r="Z584">
        <f t="shared" si="458"/>
        <v>10.443550868826861</v>
      </c>
      <c r="AC584">
        <v>1</v>
      </c>
      <c r="AD584">
        <f t="shared" si="442"/>
        <v>592.35357734280001</v>
      </c>
      <c r="AE584">
        <f t="shared" si="443"/>
        <v>-6.8854544856909852E-2</v>
      </c>
      <c r="AF584">
        <f t="shared" si="444"/>
        <v>6.5210038636050002E-2</v>
      </c>
      <c r="AG584">
        <f t="shared" si="473"/>
        <v>4287.4757760787061</v>
      </c>
      <c r="AH584">
        <f t="shared" si="474"/>
        <v>-4542.4324129010856</v>
      </c>
      <c r="AJ584">
        <f t="shared" si="445"/>
        <v>18000</v>
      </c>
      <c r="AK584">
        <f t="shared" si="446"/>
        <v>360921.87159525004</v>
      </c>
      <c r="AL584">
        <v>1</v>
      </c>
      <c r="AM584">
        <f t="shared" si="447"/>
        <v>333.89632082362505</v>
      </c>
      <c r="AN584">
        <f t="shared" si="475"/>
        <v>1081.0917048982806</v>
      </c>
      <c r="AO584">
        <f t="shared" si="476"/>
        <v>-50.671143226040037</v>
      </c>
      <c r="AQ584">
        <f t="shared" si="448"/>
        <v>7.3046013656244435E-4</v>
      </c>
      <c r="AR584">
        <f t="shared" si="449"/>
        <v>-2.7027025052810441</v>
      </c>
      <c r="AT584">
        <f t="shared" si="470"/>
        <v>-12273.71163227668</v>
      </c>
      <c r="AU584">
        <f t="shared" si="471"/>
        <v>-11591.089587140361</v>
      </c>
      <c r="AV584">
        <f t="shared" si="459"/>
        <v>-2.3847904111316476</v>
      </c>
      <c r="AW584">
        <f t="shared" si="460"/>
        <v>6547.7853918687606</v>
      </c>
      <c r="AX584">
        <f t="shared" si="461"/>
        <v>-9046.2987448485001</v>
      </c>
      <c r="AY584">
        <f t="shared" si="469"/>
        <v>-0.94426975197538232</v>
      </c>
      <c r="BA584">
        <f t="shared" si="450"/>
        <v>1.511720460417161</v>
      </c>
      <c r="BB584">
        <f t="shared" si="462"/>
        <v>3.5894298216877241</v>
      </c>
      <c r="BC584">
        <f t="shared" si="463"/>
        <v>-1.4405206591562654</v>
      </c>
      <c r="BD584">
        <f t="shared" si="451"/>
        <v>-262.53575416536825</v>
      </c>
      <c r="BF584">
        <f t="shared" si="452"/>
        <v>-72.404778698912764</v>
      </c>
      <c r="BG584">
        <f t="shared" si="453"/>
        <v>-208.12180156282054</v>
      </c>
      <c r="BH584">
        <f t="shared" si="464"/>
        <v>-28.121801562820536</v>
      </c>
      <c r="BI584">
        <f t="shared" si="465"/>
        <v>-28.121801562820536</v>
      </c>
      <c r="BJ584">
        <f t="shared" si="454"/>
        <v>0</v>
      </c>
      <c r="BK584">
        <f t="shared" si="466"/>
        <v>0</v>
      </c>
      <c r="BM584">
        <f t="shared" si="467"/>
        <v>-75.99420852060048</v>
      </c>
      <c r="BN584">
        <f t="shared" si="455"/>
        <v>-125.5860473974523</v>
      </c>
      <c r="BQ584" s="56">
        <f t="shared" si="468"/>
        <v>20.491390621972862</v>
      </c>
    </row>
    <row r="585" spans="1:69" x14ac:dyDescent="0.25">
      <c r="A585">
        <f t="shared" si="472"/>
        <v>1855000</v>
      </c>
      <c r="B585">
        <f t="shared" si="456"/>
        <v>1855</v>
      </c>
      <c r="C585">
        <f t="shared" ref="C585:C626" si="477">SQRT((A585/Fesr)^2+1)</f>
        <v>1.7193561560720205</v>
      </c>
      <c r="D585">
        <f t="shared" ref="D585:D614" si="478">ATAN(A585/Fesr)</f>
        <v>0.95008608699343766</v>
      </c>
      <c r="F585">
        <f t="shared" ref="F585:F626" si="479">(Ro/(Ro+Rdcr))/SQRT((A585/(Q*Fo))^2+(1-(A585^2/Fo^2))^2)</f>
        <v>6.1272138704515152E-6</v>
      </c>
      <c r="G585">
        <f t="shared" ref="G585:G614" si="480">-ATAN(A585*Fo/(Q*(Fo^2-A585^2)))</f>
        <v>8.9167387544473726E-4</v>
      </c>
      <c r="H585">
        <f t="shared" ref="H585:H648" si="481">IF(G585&gt;0,G585-Pi,G585)</f>
        <v>-3.1407009761245557</v>
      </c>
      <c r="J585">
        <f t="shared" ref="J585:J648" si="482">Vin/Vramp</f>
        <v>15</v>
      </c>
      <c r="M585">
        <f t="shared" ref="M585:M614" si="483">1/(2*Pi*_Rfb1*(Cc1ea_u+Cc2ea_u)*A585)</f>
        <v>8.4965154570789216E-4</v>
      </c>
      <c r="N585">
        <f t="shared" ref="N585:N648" si="484">-Pi/2</f>
        <v>-1.5707963250000001</v>
      </c>
      <c r="O585">
        <f t="shared" ref="O585:O614" si="485">SQRT(1+(A585/Fz1_u)^2)</f>
        <v>593.95537477192113</v>
      </c>
      <c r="P585">
        <f t="shared" ref="P585:P648" si="486">ATAN2(Fz1_u,A585)</f>
        <v>1.5691126978306524</v>
      </c>
      <c r="Q585">
        <f t="shared" ref="Q585:Q614" si="487">SQRT(1+(A585/Fz2_u)^2)</f>
        <v>334.80023674352515</v>
      </c>
      <c r="R585">
        <f t="shared" ref="R585:R648" si="488">ATAN2(Fz2_u,A585)</f>
        <v>1.5678094666402649</v>
      </c>
      <c r="S585">
        <f t="shared" ref="S585:S614" si="489">1/SQRT(1+(A585/Fp1_u)^2)</f>
        <v>4.9676454441455777E-2</v>
      </c>
      <c r="T585">
        <f t="shared" ref="T585:T648" si="490">-ATAN2(Fp1_u,A585)</f>
        <v>-1.5210994181183328</v>
      </c>
      <c r="U585">
        <f t="shared" ref="U585:U626" si="491">1/SQRT(1+(A585/Fp2_u)^2)</f>
        <v>0.6866513123864465</v>
      </c>
      <c r="V585">
        <f t="shared" ref="V585:V648" si="492">-ATAN2(Fp2_u,A585)</f>
        <v>-0.81392361020260739</v>
      </c>
      <c r="X585">
        <f t="shared" si="457"/>
        <v>-60.812251652267825</v>
      </c>
      <c r="Y585">
        <f t="shared" ref="Y585:Y614" si="493">(180/Pi)*(D585+H585+N585+P585+R585+T585+V585)</f>
        <v>-169.56755168007069</v>
      </c>
      <c r="Z585">
        <f t="shared" si="458"/>
        <v>10.432448319929307</v>
      </c>
      <c r="AC585">
        <v>1</v>
      </c>
      <c r="AD585">
        <f t="shared" ref="AD585:AD626" si="494">Rcea1_u*Cc1ea_u*A585*2*Pi</f>
        <v>593.95453295724008</v>
      </c>
      <c r="AE585">
        <f t="shared" ref="AE585:AE626" si="495">-Rcea1_u*Cc1ea_u*Cc2ea_u*(A585*2*Pi)^2</f>
        <v>-6.922723454090525E-2</v>
      </c>
      <c r="AF585">
        <f t="shared" ref="AF585:AF626" si="496">(Cc2ea_u+Cc1ea_u)*A585*2*Pi</f>
        <v>6.5386281983715003E-2</v>
      </c>
      <c r="AG585">
        <f t="shared" si="473"/>
        <v>4275.2767472746946</v>
      </c>
      <c r="AH585">
        <f t="shared" si="474"/>
        <v>-4541.7108467006192</v>
      </c>
      <c r="AJ585">
        <f t="shared" ref="AJ585:AJ648" si="497">_Rfb1</f>
        <v>18000</v>
      </c>
      <c r="AK585">
        <f t="shared" ref="AK585:AK626" si="498">_Rfb1*Rcea2_u*Cc3ea_u*A585*2*Pi</f>
        <v>361897.33611307503</v>
      </c>
      <c r="AL585">
        <v>1</v>
      </c>
      <c r="AM585">
        <f t="shared" ref="AM585:AM626" si="499">(_Rfb1+Rcea2_u)*Cc3ea_u*A585*2*Pi</f>
        <v>334.79874331233754</v>
      </c>
      <c r="AN585">
        <f t="shared" si="475"/>
        <v>1081.0908879104577</v>
      </c>
      <c r="AO585">
        <f t="shared" si="476"/>
        <v>-50.534565765396856</v>
      </c>
      <c r="AQ585">
        <f t="shared" ref="AQ585:AQ626" si="500">Eadcg/(1+(Eadcg*A585/GBP)^2)</f>
        <v>7.2652765334982653E-4</v>
      </c>
      <c r="AR585">
        <f t="shared" ref="AR585:AR626" si="501">-(A585*Eadcg*Eadcg/GBP)/(1+(Eadcg*A585/GBP)^2)</f>
        <v>-2.6954175939278562</v>
      </c>
      <c r="AT585">
        <f t="shared" si="470"/>
        <v>-12238.701215947211</v>
      </c>
      <c r="AU585">
        <f t="shared" si="471"/>
        <v>-11526.955842038515</v>
      </c>
      <c r="AV585">
        <f t="shared" si="459"/>
        <v>-2.3861340241893001</v>
      </c>
      <c r="AW585">
        <f t="shared" si="460"/>
        <v>6532.5755006404306</v>
      </c>
      <c r="AX585">
        <f t="shared" si="461"/>
        <v>-9036.9694509624151</v>
      </c>
      <c r="AY585">
        <f t="shared" si="469"/>
        <v>-0.94488414249114838</v>
      </c>
      <c r="BA585">
        <f t="shared" ref="BA585:BA648" si="502">SQRT(AT585^2+AU585^2)/SQRT(AW585^2+AX585^2)</f>
        <v>1.5077234753533317</v>
      </c>
      <c r="BB585">
        <f t="shared" si="462"/>
        <v>3.5664339375670155</v>
      </c>
      <c r="BC585">
        <f t="shared" si="463"/>
        <v>-1.4412498816981518</v>
      </c>
      <c r="BD585">
        <f t="shared" ref="BD585:BD648" si="503">BC585*180/Pi-180</f>
        <v>-262.57753553939187</v>
      </c>
      <c r="BF585">
        <f t="shared" ref="BF585:BF648" si="504">20*LOG(BA585*J585*F585*C585)</f>
        <v>-72.459163129403223</v>
      </c>
      <c r="BG585">
        <f t="shared" ref="BG585:BG648" si="505">(180/Pi)*(D585+H585+BC585)</f>
        <v>-208.09052336854319</v>
      </c>
      <c r="BH585">
        <f t="shared" si="464"/>
        <v>-28.090523368543188</v>
      </c>
      <c r="BI585">
        <f t="shared" si="465"/>
        <v>-28.090523368543188</v>
      </c>
      <c r="BJ585">
        <f t="shared" ref="BJ585:BJ648" si="506">SUM((BF586&lt;0)*(BF585&gt;0))*A585</f>
        <v>0</v>
      </c>
      <c r="BK585">
        <f t="shared" si="466"/>
        <v>0</v>
      </c>
      <c r="BM585">
        <f t="shared" si="467"/>
        <v>-76.025597066970235</v>
      </c>
      <c r="BN585">
        <f t="shared" ref="BN585:BN648" si="507">(H585+D585)*180/Pi</f>
        <v>-125.51298782915133</v>
      </c>
      <c r="BQ585" s="56">
        <f t="shared" si="468"/>
        <v>20.468394737852154</v>
      </c>
    </row>
    <row r="586" spans="1:69" x14ac:dyDescent="0.25">
      <c r="A586">
        <f t="shared" si="472"/>
        <v>1860000</v>
      </c>
      <c r="B586">
        <f t="shared" ref="B586:B649" si="508">A586/1000</f>
        <v>1860</v>
      </c>
      <c r="C586">
        <f t="shared" si="477"/>
        <v>1.7224242446445752</v>
      </c>
      <c r="D586">
        <f t="shared" si="478"/>
        <v>0.95135907777195594</v>
      </c>
      <c r="F586">
        <f t="shared" si="479"/>
        <v>6.0943159486300461E-6</v>
      </c>
      <c r="G586">
        <f t="shared" si="480"/>
        <v>8.892768744994062E-4</v>
      </c>
      <c r="H586">
        <f t="shared" si="481"/>
        <v>-3.140703373125501</v>
      </c>
      <c r="J586">
        <f t="shared" si="482"/>
        <v>15</v>
      </c>
      <c r="M586">
        <f t="shared" si="483"/>
        <v>8.4736753617641936E-4</v>
      </c>
      <c r="N586">
        <f t="shared" si="484"/>
        <v>-1.5707963250000001</v>
      </c>
      <c r="O586">
        <f t="shared" si="485"/>
        <v>595.55632812342151</v>
      </c>
      <c r="P586">
        <f t="shared" si="486"/>
        <v>1.5691172237064466</v>
      </c>
      <c r="Q586">
        <f t="shared" si="487"/>
        <v>335.70265521765549</v>
      </c>
      <c r="R586">
        <f t="shared" si="488"/>
        <v>1.5678174957866675</v>
      </c>
      <c r="S586">
        <f t="shared" si="489"/>
        <v>4.9543243801618918E-2</v>
      </c>
      <c r="T586">
        <f t="shared" si="490"/>
        <v>-1.5212327929862981</v>
      </c>
      <c r="U586">
        <f t="shared" si="491"/>
        <v>0.68567391226303942</v>
      </c>
      <c r="V586">
        <f t="shared" si="492"/>
        <v>-0.81526721158385573</v>
      </c>
      <c r="X586">
        <f t="shared" ref="X586:X614" si="509">20*LOG(C586*J586*O586*Q586*F586*M586*S586*U586)</f>
        <v>-60.855842787594334</v>
      </c>
      <c r="Y586">
        <f t="shared" si="493"/>
        <v>-169.57865717489034</v>
      </c>
      <c r="Z586">
        <f t="shared" ref="Z586:Z649" si="510">Y586+180</f>
        <v>10.421342825109662</v>
      </c>
      <c r="AC586">
        <v>1</v>
      </c>
      <c r="AD586">
        <f t="shared" si="494"/>
        <v>595.55548857168003</v>
      </c>
      <c r="AE586">
        <f t="shared" si="495"/>
        <v>-6.9600930134978908E-2</v>
      </c>
      <c r="AF586">
        <f t="shared" si="496"/>
        <v>6.5562525331380003E-2</v>
      </c>
      <c r="AG586">
        <f t="shared" si="473"/>
        <v>4263.1142947088811</v>
      </c>
      <c r="AH586">
        <f t="shared" si="474"/>
        <v>-4540.9587058869347</v>
      </c>
      <c r="AJ586">
        <f t="shared" si="497"/>
        <v>18000</v>
      </c>
      <c r="AK586">
        <f t="shared" si="498"/>
        <v>362872.80063090002</v>
      </c>
      <c r="AL586">
        <v>1</v>
      </c>
      <c r="AM586">
        <f t="shared" si="499"/>
        <v>335.70116580105002</v>
      </c>
      <c r="AN586">
        <f t="shared" si="475"/>
        <v>1081.090077502309</v>
      </c>
      <c r="AO586">
        <f t="shared" si="476"/>
        <v>-50.398722572576695</v>
      </c>
      <c r="AQ586">
        <f t="shared" si="500"/>
        <v>7.2262684106350148E-4</v>
      </c>
      <c r="AR586">
        <f t="shared" si="501"/>
        <v>-2.6881718487562254</v>
      </c>
      <c r="AT586">
        <f t="shared" si="470"/>
        <v>-12203.796718713878</v>
      </c>
      <c r="AU586">
        <f t="shared" si="471"/>
        <v>-11463.265253711699</v>
      </c>
      <c r="AV586">
        <f t="shared" ref="AV586:AV649" si="511">ATAN2(AT586,AU586)</f>
        <v>-2.3874738242693763</v>
      </c>
      <c r="AW586">
        <f t="shared" ref="AW586:AW649" si="512">AG586-AH586*AO586/_Rfb2+AG586*AN586/_Rfb2+AN586-AO586*AR586+AQ586*AN586</f>
        <v>6517.4075165273807</v>
      </c>
      <c r="AX586">
        <f t="shared" ref="AX586:AX649" si="513">AH586+AH586*AN586/_Rfb2+AG586*AO586/_Rfb2+AO586+AO586*AQ586+AN586*AR586</f>
        <v>-9027.6453109239337</v>
      </c>
      <c r="AY586">
        <f t="shared" si="469"/>
        <v>-0.94549757008855362</v>
      </c>
      <c r="BA586">
        <f t="shared" si="502"/>
        <v>1.5037471472966952</v>
      </c>
      <c r="BB586">
        <f t="shared" ref="BB586:BB649" si="514">20*LOG(BA586)</f>
        <v>3.5434963292924682</v>
      </c>
      <c r="BC586">
        <f t="shared" ref="BC586:BC649" si="515">AV586-AY586</f>
        <v>-1.4419762541808225</v>
      </c>
      <c r="BD586">
        <f t="shared" si="503"/>
        <v>-262.61915361705087</v>
      </c>
      <c r="BF586">
        <f t="shared" si="504"/>
        <v>-72.513376577426556</v>
      </c>
      <c r="BG586">
        <f t="shared" si="505"/>
        <v>-208.05934178518851</v>
      </c>
      <c r="BH586">
        <f t="shared" ref="BH586:BH649" si="516">IF(BG586&gt;180,BG586-180,BG586+180)</f>
        <v>-28.059341785188508</v>
      </c>
      <c r="BI586">
        <f t="shared" ref="BI586:BI649" si="517">IF(BH586&gt;180,BH586-360,BH586)</f>
        <v>-28.059341785188508</v>
      </c>
      <c r="BJ586">
        <f t="shared" si="506"/>
        <v>0</v>
      </c>
      <c r="BK586">
        <f t="shared" ref="BK586:BK649" si="518">IF(BJ586&gt;0,BI586,0)</f>
        <v>0</v>
      </c>
      <c r="BM586">
        <f t="shared" ref="BM586:BM649" si="519">20*LOG(J586*F586*C586)</f>
        <v>-76.056872906719022</v>
      </c>
      <c r="BN586">
        <f t="shared" si="507"/>
        <v>-125.44018816813761</v>
      </c>
      <c r="BQ586" s="56">
        <f t="shared" ref="BQ586:BQ649" si="520">20*LOG(BA586*7)</f>
        <v>20.445457129577605</v>
      </c>
    </row>
    <row r="587" spans="1:69" x14ac:dyDescent="0.25">
      <c r="A587">
        <f t="shared" si="472"/>
        <v>1865000</v>
      </c>
      <c r="B587">
        <f t="shared" si="508"/>
        <v>1865</v>
      </c>
      <c r="C587">
        <f t="shared" si="477"/>
        <v>1.7254951144864847</v>
      </c>
      <c r="D587">
        <f t="shared" si="478"/>
        <v>0.95262753950742762</v>
      </c>
      <c r="F587">
        <f t="shared" si="479"/>
        <v>6.0616822685229111E-6</v>
      </c>
      <c r="G587">
        <f t="shared" si="480"/>
        <v>8.8689272633165554E-4</v>
      </c>
      <c r="H587">
        <f t="shared" si="481"/>
        <v>-3.1407057572736687</v>
      </c>
      <c r="J587">
        <f t="shared" si="482"/>
        <v>15</v>
      </c>
      <c r="M587">
        <f t="shared" si="483"/>
        <v>8.4509577334484717E-4</v>
      </c>
      <c r="N587">
        <f t="shared" si="484"/>
        <v>-1.5707963250000001</v>
      </c>
      <c r="O587">
        <f t="shared" si="485"/>
        <v>597.1572814870558</v>
      </c>
      <c r="P587">
        <f t="shared" si="486"/>
        <v>1.5691217253148784</v>
      </c>
      <c r="Q587">
        <f t="shared" si="487"/>
        <v>336.60507371331164</v>
      </c>
      <c r="R587">
        <f t="shared" si="488"/>
        <v>1.5678254818817274</v>
      </c>
      <c r="S587">
        <f t="shared" si="489"/>
        <v>4.9410744805174454E-2</v>
      </c>
      <c r="T587">
        <f t="shared" si="490"/>
        <v>-1.5213654544581836</v>
      </c>
      <c r="U587">
        <f t="shared" si="491"/>
        <v>0.68469805991189914</v>
      </c>
      <c r="V587">
        <f t="shared" si="492"/>
        <v>-0.81660699094620182</v>
      </c>
      <c r="X587">
        <f t="shared" si="509"/>
        <v>-60.899320419866442</v>
      </c>
      <c r="Y587">
        <f t="shared" si="493"/>
        <v>-169.58976542529268</v>
      </c>
      <c r="Z587">
        <f t="shared" si="510"/>
        <v>10.410234574707317</v>
      </c>
      <c r="AC587">
        <v>1</v>
      </c>
      <c r="AD587">
        <f t="shared" si="494"/>
        <v>597.1564441861201</v>
      </c>
      <c r="AE587">
        <f t="shared" si="495"/>
        <v>-6.9975631639130814E-2</v>
      </c>
      <c r="AF587">
        <f t="shared" si="496"/>
        <v>6.573876867904499E-2</v>
      </c>
      <c r="AG587">
        <f t="shared" si="473"/>
        <v>4250.9883857235372</v>
      </c>
      <c r="AH587">
        <f t="shared" si="474"/>
        <v>-4540.1762670488388</v>
      </c>
      <c r="AJ587">
        <f t="shared" si="497"/>
        <v>18000</v>
      </c>
      <c r="AK587">
        <f t="shared" si="498"/>
        <v>363848.26514872501</v>
      </c>
      <c r="AL587">
        <v>1</v>
      </c>
      <c r="AM587">
        <f t="shared" si="499"/>
        <v>336.60358828976251</v>
      </c>
      <c r="AN587">
        <f t="shared" si="475"/>
        <v>1081.08927360337</v>
      </c>
      <c r="AO587">
        <f t="shared" si="476"/>
        <v>-50.26360774214956</v>
      </c>
      <c r="AQ587">
        <f t="shared" si="500"/>
        <v>7.1875736052459508E-4</v>
      </c>
      <c r="AR587">
        <f t="shared" si="501"/>
        <v>-2.6809649547567398</v>
      </c>
      <c r="AT587">
        <f t="shared" si="470"/>
        <v>-12168.99803118447</v>
      </c>
      <c r="AU587">
        <f t="shared" si="471"/>
        <v>-11400.01417031275</v>
      </c>
      <c r="AV587">
        <f t="shared" si="511"/>
        <v>-2.3888098227127945</v>
      </c>
      <c r="AW587">
        <f t="shared" si="512"/>
        <v>6502.2814599210978</v>
      </c>
      <c r="AX587">
        <f t="shared" si="513"/>
        <v>-9018.32632316749</v>
      </c>
      <c r="AY587">
        <f t="shared" ref="AY587:AY650" si="521">ATAN2(AW587,AX587)</f>
        <v>-0.94611002370967923</v>
      </c>
      <c r="BA587">
        <f t="shared" si="502"/>
        <v>1.4997913182057159</v>
      </c>
      <c r="BB587">
        <f t="shared" si="514"/>
        <v>3.5206167056929853</v>
      </c>
      <c r="BC587">
        <f t="shared" si="515"/>
        <v>-1.4426997990031154</v>
      </c>
      <c r="BD587">
        <f t="shared" si="503"/>
        <v>-262.66060968170422</v>
      </c>
      <c r="BF587">
        <f t="shared" si="504"/>
        <v>-72.567420063947324</v>
      </c>
      <c r="BG587">
        <f t="shared" si="505"/>
        <v>-208.02825694747028</v>
      </c>
      <c r="BH587">
        <f t="shared" si="516"/>
        <v>-28.028256947470283</v>
      </c>
      <c r="BI587">
        <f t="shared" si="517"/>
        <v>-28.028256947470283</v>
      </c>
      <c r="BJ587">
        <f t="shared" si="506"/>
        <v>0</v>
      </c>
      <c r="BK587">
        <f t="shared" si="518"/>
        <v>0</v>
      </c>
      <c r="BM587">
        <f t="shared" si="519"/>
        <v>-76.088036769640297</v>
      </c>
      <c r="BN587">
        <f t="shared" si="507"/>
        <v>-125.3676472657661</v>
      </c>
      <c r="BQ587" s="56">
        <f t="shared" si="520"/>
        <v>20.422577505978122</v>
      </c>
    </row>
    <row r="588" spans="1:69" x14ac:dyDescent="0.25">
      <c r="A588">
        <f t="shared" si="472"/>
        <v>1870000</v>
      </c>
      <c r="B588">
        <f t="shared" si="508"/>
        <v>1870</v>
      </c>
      <c r="C588">
        <f t="shared" si="477"/>
        <v>1.7285687507746483</v>
      </c>
      <c r="D588">
        <f t="shared" si="478"/>
        <v>0.95389149226686709</v>
      </c>
      <c r="F588">
        <f t="shared" si="479"/>
        <v>6.0293100077703735E-6</v>
      </c>
      <c r="G588">
        <f t="shared" si="480"/>
        <v>8.8452132784193566E-4</v>
      </c>
      <c r="H588">
        <f t="shared" si="481"/>
        <v>-3.1407081286721583</v>
      </c>
      <c r="J588">
        <f t="shared" si="482"/>
        <v>15</v>
      </c>
      <c r="M588">
        <f t="shared" si="483"/>
        <v>8.4283615897761505E-4</v>
      </c>
      <c r="N588">
        <f t="shared" si="484"/>
        <v>-1.5707963250000001</v>
      </c>
      <c r="O588">
        <f t="shared" si="485"/>
        <v>598.75823486272634</v>
      </c>
      <c r="P588">
        <f t="shared" si="486"/>
        <v>1.5691262028506054</v>
      </c>
      <c r="Q588">
        <f t="shared" si="487"/>
        <v>337.50749223032085</v>
      </c>
      <c r="R588">
        <f t="shared" si="488"/>
        <v>1.5678334252707729</v>
      </c>
      <c r="S588">
        <f t="shared" si="489"/>
        <v>4.9278951771606537E-2</v>
      </c>
      <c r="T588">
        <f t="shared" si="490"/>
        <v>-1.5214974082378143</v>
      </c>
      <c r="U588">
        <f t="shared" si="491"/>
        <v>0.68372375922164363</v>
      </c>
      <c r="V588">
        <f t="shared" si="492"/>
        <v>-0.81794295978534115</v>
      </c>
      <c r="X588">
        <f t="shared" si="509"/>
        <v>-60.942685184549717</v>
      </c>
      <c r="Y588">
        <f t="shared" si="493"/>
        <v>-169.60087624195083</v>
      </c>
      <c r="Z588">
        <f t="shared" si="510"/>
        <v>10.399123758049171</v>
      </c>
      <c r="AC588">
        <v>1</v>
      </c>
      <c r="AD588">
        <f t="shared" si="494"/>
        <v>598.75739980056005</v>
      </c>
      <c r="AE588">
        <f t="shared" si="495"/>
        <v>-7.0351339053360981E-2</v>
      </c>
      <c r="AF588">
        <f t="shared" si="496"/>
        <v>6.591501202670999E-2</v>
      </c>
      <c r="AG588">
        <f t="shared" si="473"/>
        <v>4238.8989863614352</v>
      </c>
      <c r="AH588">
        <f t="shared" si="474"/>
        <v>-4539.3638050345062</v>
      </c>
      <c r="AJ588">
        <f t="shared" si="497"/>
        <v>18000</v>
      </c>
      <c r="AK588">
        <f t="shared" si="498"/>
        <v>364823.72966655</v>
      </c>
      <c r="AL588">
        <v>1</v>
      </c>
      <c r="AM588">
        <f t="shared" si="499"/>
        <v>337.506010778475</v>
      </c>
      <c r="AN588">
        <f t="shared" si="475"/>
        <v>1081.088476144118</v>
      </c>
      <c r="AO588">
        <f t="shared" si="476"/>
        <v>-50.129215431842354</v>
      </c>
      <c r="AQ588">
        <f t="shared" si="500"/>
        <v>7.1491887708263909E-4</v>
      </c>
      <c r="AR588">
        <f t="shared" si="501"/>
        <v>-2.6737966002890703</v>
      </c>
      <c r="AT588">
        <f t="shared" si="470"/>
        <v>-12134.305040473124</v>
      </c>
      <c r="AU588">
        <f t="shared" si="471"/>
        <v>-11337.198975576155</v>
      </c>
      <c r="AV588">
        <f t="shared" si="511"/>
        <v>-2.3901420308517562</v>
      </c>
      <c r="AW588">
        <f t="shared" si="512"/>
        <v>6487.1973486729512</v>
      </c>
      <c r="AX588">
        <f t="shared" si="513"/>
        <v>-9009.0124877380258</v>
      </c>
      <c r="AY588">
        <f t="shared" si="521"/>
        <v>-0.9467214925215085</v>
      </c>
      <c r="BA588">
        <f t="shared" si="502"/>
        <v>1.4958558316245334</v>
      </c>
      <c r="BB588">
        <f t="shared" si="514"/>
        <v>3.4977947776940308</v>
      </c>
      <c r="BC588">
        <f t="shared" si="515"/>
        <v>-1.4434205383302476</v>
      </c>
      <c r="BD588">
        <f t="shared" si="503"/>
        <v>-262.70190500332512</v>
      </c>
      <c r="BF588">
        <f t="shared" si="504"/>
        <v>-72.621294601448227</v>
      </c>
      <c r="BG588">
        <f t="shared" si="505"/>
        <v>-207.99726898151386</v>
      </c>
      <c r="BH588">
        <f t="shared" si="516"/>
        <v>-27.997268981513855</v>
      </c>
      <c r="BI588">
        <f t="shared" si="517"/>
        <v>-27.997268981513855</v>
      </c>
      <c r="BJ588">
        <f t="shared" si="506"/>
        <v>0</v>
      </c>
      <c r="BK588">
        <f t="shared" si="518"/>
        <v>0</v>
      </c>
      <c r="BM588">
        <f t="shared" si="519"/>
        <v>-76.119089379142252</v>
      </c>
      <c r="BN588">
        <f t="shared" si="507"/>
        <v>-125.29536397818872</v>
      </c>
      <c r="BQ588" s="56">
        <f t="shared" si="520"/>
        <v>20.399755577979167</v>
      </c>
    </row>
    <row r="589" spans="1:69" x14ac:dyDescent="0.25">
      <c r="A589">
        <f t="shared" si="472"/>
        <v>1875000</v>
      </c>
      <c r="B589">
        <f t="shared" si="508"/>
        <v>1875</v>
      </c>
      <c r="C589">
        <f t="shared" si="477"/>
        <v>1.7316451387779022</v>
      </c>
      <c r="D589">
        <f t="shared" si="478"/>
        <v>0.95515095603250688</v>
      </c>
      <c r="F589">
        <f t="shared" si="479"/>
        <v>5.9971963815943413E-6</v>
      </c>
      <c r="G589">
        <f t="shared" si="480"/>
        <v>8.8216257703045741E-4</v>
      </c>
      <c r="H589">
        <f t="shared" si="481"/>
        <v>-3.1407104874229699</v>
      </c>
      <c r="J589">
        <f t="shared" si="482"/>
        <v>15</v>
      </c>
      <c r="M589">
        <f t="shared" si="483"/>
        <v>8.4058859588700789E-4</v>
      </c>
      <c r="N589">
        <f t="shared" si="484"/>
        <v>-1.5707963250000001</v>
      </c>
      <c r="O589">
        <f t="shared" si="485"/>
        <v>600.35918825033696</v>
      </c>
      <c r="P589">
        <f t="shared" si="486"/>
        <v>1.5691306565062082</v>
      </c>
      <c r="Q589">
        <f t="shared" si="487"/>
        <v>338.40991076851236</v>
      </c>
      <c r="R589">
        <f t="shared" si="488"/>
        <v>1.5678413262954476</v>
      </c>
      <c r="S589">
        <f t="shared" si="489"/>
        <v>4.9147859080622885E-2</v>
      </c>
      <c r="T589">
        <f t="shared" si="490"/>
        <v>-1.521628659968421</v>
      </c>
      <c r="U589">
        <f t="shared" si="491"/>
        <v>0.68275101398926652</v>
      </c>
      <c r="V589">
        <f t="shared" si="492"/>
        <v>-0.81927512958608051</v>
      </c>
      <c r="X589">
        <f t="shared" si="509"/>
        <v>-60.985937711611804</v>
      </c>
      <c r="Y589">
        <f t="shared" si="493"/>
        <v>-169.61198943656666</v>
      </c>
      <c r="Z589">
        <f t="shared" si="510"/>
        <v>10.38801056343334</v>
      </c>
      <c r="AC589">
        <v>1</v>
      </c>
      <c r="AD589">
        <f t="shared" si="494"/>
        <v>600.35835541500001</v>
      </c>
      <c r="AE589">
        <f t="shared" si="495"/>
        <v>-7.0728052377669423E-2</v>
      </c>
      <c r="AF589">
        <f t="shared" si="496"/>
        <v>6.6091255374374991E-2</v>
      </c>
      <c r="AG589">
        <f t="shared" si="473"/>
        <v>4226.8460613868083</v>
      </c>
      <c r="AH589">
        <f t="shared" si="474"/>
        <v>-4538.5215929551186</v>
      </c>
      <c r="AJ589">
        <f t="shared" si="497"/>
        <v>18000</v>
      </c>
      <c r="AK589">
        <f t="shared" si="498"/>
        <v>365799.194184375</v>
      </c>
      <c r="AL589">
        <v>1</v>
      </c>
      <c r="AM589">
        <f t="shared" si="499"/>
        <v>338.40843326718755</v>
      </c>
      <c r="AN589">
        <f t="shared" si="475"/>
        <v>1081.0876850559557</v>
      </c>
      <c r="AO589">
        <f t="shared" si="476"/>
        <v>-49.995539861696813</v>
      </c>
      <c r="AQ589">
        <f t="shared" si="500"/>
        <v>7.1111106054321351E-4</v>
      </c>
      <c r="AR589">
        <f t="shared" si="501"/>
        <v>-2.6666664770370505</v>
      </c>
      <c r="AT589">
        <f t="shared" si="470"/>
        <v>-12099.717630256744</v>
      </c>
      <c r="AU589">
        <f t="shared" si="471"/>
        <v>-11274.816088399559</v>
      </c>
      <c r="AV589">
        <f t="shared" si="511"/>
        <v>-2.39147046000932</v>
      </c>
      <c r="AW589">
        <f t="shared" si="512"/>
        <v>6472.1551981350231</v>
      </c>
      <c r="AX589">
        <f t="shared" si="513"/>
        <v>-8999.7038062438878</v>
      </c>
      <c r="AY589">
        <f t="shared" si="521"/>
        <v>-0.94733196591247748</v>
      </c>
      <c r="BA589">
        <f t="shared" si="502"/>
        <v>1.4919405326634385</v>
      </c>
      <c r="BB589">
        <f t="shared" si="514"/>
        <v>3.4750302582983892</v>
      </c>
      <c r="BC589">
        <f t="shared" si="515"/>
        <v>-1.4441384940968425</v>
      </c>
      <c r="BD589">
        <f t="shared" si="503"/>
        <v>-262.74304083867514</v>
      </c>
      <c r="BF589">
        <f t="shared" si="504"/>
        <v>-72.67500119401798</v>
      </c>
      <c r="BG589">
        <f t="shared" si="505"/>
        <v>-207.96637800502711</v>
      </c>
      <c r="BH589">
        <f t="shared" si="516"/>
        <v>-27.96637800502711</v>
      </c>
      <c r="BI589">
        <f t="shared" si="517"/>
        <v>-27.96637800502711</v>
      </c>
      <c r="BJ589">
        <f t="shared" si="506"/>
        <v>0</v>
      </c>
      <c r="BK589">
        <f t="shared" si="518"/>
        <v>0</v>
      </c>
      <c r="BM589">
        <f t="shared" si="519"/>
        <v>-76.150031452316369</v>
      </c>
      <c r="BN589">
        <f t="shared" si="507"/>
        <v>-125.223337166352</v>
      </c>
      <c r="BQ589" s="56">
        <f t="shared" si="520"/>
        <v>20.376991058583528</v>
      </c>
    </row>
    <row r="590" spans="1:69" x14ac:dyDescent="0.25">
      <c r="A590">
        <f t="shared" si="472"/>
        <v>1880000</v>
      </c>
      <c r="B590">
        <f t="shared" si="508"/>
        <v>1880</v>
      </c>
      <c r="C590">
        <f t="shared" si="477"/>
        <v>1.7347242638564384</v>
      </c>
      <c r="D590">
        <f t="shared" si="478"/>
        <v>0.95640595070186185</v>
      </c>
      <c r="F590">
        <f t="shared" si="479"/>
        <v>5.9653386421994522E-6</v>
      </c>
      <c r="G590">
        <f t="shared" si="480"/>
        <v>8.7981637298256677E-4</v>
      </c>
      <c r="H590">
        <f t="shared" si="481"/>
        <v>-3.1407128336270178</v>
      </c>
      <c r="J590">
        <f t="shared" si="482"/>
        <v>15</v>
      </c>
      <c r="M590">
        <f t="shared" si="483"/>
        <v>8.3835298791922331E-4</v>
      </c>
      <c r="N590">
        <f t="shared" si="484"/>
        <v>-1.5707963250000001</v>
      </c>
      <c r="O590">
        <f t="shared" si="485"/>
        <v>601.96014164979238</v>
      </c>
      <c r="P590">
        <f t="shared" si="486"/>
        <v>1.5691350864722189</v>
      </c>
      <c r="Q590">
        <f t="shared" si="487"/>
        <v>339.31232932771718</v>
      </c>
      <c r="R590">
        <f t="shared" si="488"/>
        <v>1.5678491852937613</v>
      </c>
      <c r="S590">
        <f t="shared" si="489"/>
        <v>4.9017461171359834E-2</v>
      </c>
      <c r="T590">
        <f t="shared" si="490"/>
        <v>-1.5217592152334418</v>
      </c>
      <c r="U590">
        <f t="shared" si="491"/>
        <v>0.68177982792107417</v>
      </c>
      <c r="V590">
        <f t="shared" si="492"/>
        <v>-0.82060351182193891</v>
      </c>
      <c r="X590">
        <f t="shared" si="509"/>
        <v>-61.029078625584255</v>
      </c>
      <c r="Y590">
        <f t="shared" si="493"/>
        <v>-169.62310482188713</v>
      </c>
      <c r="Z590">
        <f t="shared" si="510"/>
        <v>10.376895178112875</v>
      </c>
      <c r="AC590">
        <v>1</v>
      </c>
      <c r="AD590">
        <f t="shared" si="494"/>
        <v>601.95931102944007</v>
      </c>
      <c r="AE590">
        <f t="shared" si="495"/>
        <v>-7.1105771612056126E-2</v>
      </c>
      <c r="AF590">
        <f t="shared" si="496"/>
        <v>6.6267498722039991E-2</v>
      </c>
      <c r="AG590">
        <f t="shared" si="473"/>
        <v>4214.829574306109</v>
      </c>
      <c r="AH590">
        <f t="shared" si="474"/>
        <v>-4537.6499021886302</v>
      </c>
      <c r="AJ590">
        <f t="shared" si="497"/>
        <v>18000</v>
      </c>
      <c r="AK590">
        <f t="shared" si="498"/>
        <v>366774.65870220005</v>
      </c>
      <c r="AL590">
        <v>1</v>
      </c>
      <c r="AM590">
        <f t="shared" si="499"/>
        <v>339.31085575590004</v>
      </c>
      <c r="AN590">
        <f t="shared" si="475"/>
        <v>1081.086900271197</v>
      </c>
      <c r="AO590">
        <f t="shared" si="476"/>
        <v>-49.862575313240953</v>
      </c>
      <c r="AQ590">
        <f t="shared" si="500"/>
        <v>7.073335850969341E-4</v>
      </c>
      <c r="AR590">
        <f t="shared" si="501"/>
        <v>-2.6595742799644722</v>
      </c>
      <c r="AT590">
        <f t="shared" si="470"/>
        <v>-12065.235680830818</v>
      </c>
      <c r="AU590">
        <f t="shared" si="471"/>
        <v>-11212.861962431361</v>
      </c>
      <c r="AV590">
        <f t="shared" si="511"/>
        <v>-2.3927951214989753</v>
      </c>
      <c r="AW590">
        <f t="shared" si="512"/>
        <v>6457.1550212004531</v>
      </c>
      <c r="AX590">
        <f t="shared" si="513"/>
        <v>-8990.4002818107365</v>
      </c>
      <c r="AY590">
        <f t="shared" si="521"/>
        <v>-0.94794143348907711</v>
      </c>
      <c r="BA590">
        <f t="shared" si="502"/>
        <v>1.4880452679796177</v>
      </c>
      <c r="BB590">
        <f t="shared" si="514"/>
        <v>3.4523228625670628</v>
      </c>
      <c r="BC590">
        <f t="shared" si="515"/>
        <v>-1.4448536880098981</v>
      </c>
      <c r="BD590">
        <f t="shared" si="503"/>
        <v>-262.7840184314735</v>
      </c>
      <c r="BF590">
        <f t="shared" si="504"/>
        <v>-72.728540837437961</v>
      </c>
      <c r="BG590">
        <f t="shared" si="505"/>
        <v>-207.93558412746785</v>
      </c>
      <c r="BH590">
        <f t="shared" si="516"/>
        <v>-27.935584127467848</v>
      </c>
      <c r="BI590">
        <f t="shared" si="517"/>
        <v>-27.935584127467848</v>
      </c>
      <c r="BJ590">
        <f t="shared" si="506"/>
        <v>0</v>
      </c>
      <c r="BK590">
        <f t="shared" si="518"/>
        <v>0</v>
      </c>
      <c r="BM590">
        <f t="shared" si="519"/>
        <v>-76.180863700005034</v>
      </c>
      <c r="BN590">
        <f t="shared" si="507"/>
        <v>-125.15156569599438</v>
      </c>
      <c r="BQ590" s="56">
        <f t="shared" si="520"/>
        <v>20.3542836628522</v>
      </c>
    </row>
    <row r="591" spans="1:69" x14ac:dyDescent="0.25">
      <c r="A591">
        <f t="shared" si="472"/>
        <v>1885000</v>
      </c>
      <c r="B591">
        <f t="shared" si="508"/>
        <v>1885</v>
      </c>
      <c r="C591">
        <f t="shared" si="477"/>
        <v>1.737806111461228</v>
      </c>
      <c r="D591">
        <f t="shared" si="478"/>
        <v>0.95765649608780001</v>
      </c>
      <c r="F591">
        <f t="shared" si="479"/>
        <v>5.9337340781852654E-6</v>
      </c>
      <c r="G591">
        <f t="shared" si="480"/>
        <v>8.7748261585435445E-4</v>
      </c>
      <c r="H591">
        <f t="shared" si="481"/>
        <v>-3.1407151673841458</v>
      </c>
      <c r="J591">
        <f t="shared" si="482"/>
        <v>15</v>
      </c>
      <c r="M591">
        <f t="shared" si="483"/>
        <v>8.3612923994065785E-4</v>
      </c>
      <c r="N591">
        <f t="shared" si="484"/>
        <v>-1.5707963250000001</v>
      </c>
      <c r="O591">
        <f t="shared" si="485"/>
        <v>603.56109506099847</v>
      </c>
      <c r="P591">
        <f t="shared" si="486"/>
        <v>1.5691394929371485</v>
      </c>
      <c r="Q591">
        <f t="shared" si="487"/>
        <v>340.21474790776801</v>
      </c>
      <c r="R591">
        <f t="shared" si="488"/>
        <v>1.5678570026001373</v>
      </c>
      <c r="S591">
        <f t="shared" si="489"/>
        <v>4.8887752541599869E-2</v>
      </c>
      <c r="T591">
        <f t="shared" si="490"/>
        <v>-1.5218890795573117</v>
      </c>
      <c r="U591">
        <f t="shared" si="491"/>
        <v>0.68081020463361552</v>
      </c>
      <c r="V591">
        <f t="shared" si="492"/>
        <v>-0.82192811795475484</v>
      </c>
      <c r="X591">
        <f t="shared" si="509"/>
        <v>-61.072108545623578</v>
      </c>
      <c r="Y591">
        <f t="shared" si="493"/>
        <v>-169.63422221171885</v>
      </c>
      <c r="Z591">
        <f t="shared" si="510"/>
        <v>10.36577778828115</v>
      </c>
      <c r="AC591">
        <v>1</v>
      </c>
      <c r="AD591">
        <f t="shared" si="494"/>
        <v>603.56026664388003</v>
      </c>
      <c r="AE591">
        <f t="shared" si="495"/>
        <v>-7.148449675652109E-2</v>
      </c>
      <c r="AF591">
        <f t="shared" si="496"/>
        <v>6.6443742069704992E-2</v>
      </c>
      <c r="AG591">
        <f t="shared" si="473"/>
        <v>4202.8494873885247</v>
      </c>
      <c r="AH591">
        <f t="shared" si="474"/>
        <v>-4536.7490023836599</v>
      </c>
      <c r="AJ591">
        <f t="shared" si="497"/>
        <v>18000</v>
      </c>
      <c r="AK591">
        <f t="shared" si="498"/>
        <v>367750.12322002504</v>
      </c>
      <c r="AL591">
        <v>1</v>
      </c>
      <c r="AM591">
        <f t="shared" si="499"/>
        <v>340.21327824461252</v>
      </c>
      <c r="AN591">
        <f t="shared" si="475"/>
        <v>1081.086121723052</v>
      </c>
      <c r="AO591">
        <f t="shared" si="476"/>
        <v>-49.730316128673529</v>
      </c>
      <c r="AQ591">
        <f t="shared" si="500"/>
        <v>7.0358612924975692E-4</v>
      </c>
      <c r="AR591">
        <f t="shared" si="501"/>
        <v>-2.6525197072715838</v>
      </c>
      <c r="AT591">
        <f t="shared" si="470"/>
        <v>-12030.859069164706</v>
      </c>
      <c r="AU591">
        <f t="shared" si="471"/>
        <v>-11151.333085664301</v>
      </c>
      <c r="AV591">
        <f t="shared" si="511"/>
        <v>-2.3941160266242303</v>
      </c>
      <c r="AW591">
        <f t="shared" si="512"/>
        <v>6442.1968283431979</v>
      </c>
      <c r="AX591">
        <f t="shared" si="513"/>
        <v>-8981.1019190364332</v>
      </c>
      <c r="AY591">
        <f t="shared" si="521"/>
        <v>-0.94854988507251081</v>
      </c>
      <c r="BA591">
        <f t="shared" si="502"/>
        <v>1.4841698857581869</v>
      </c>
      <c r="BB591">
        <f t="shared" si="514"/>
        <v>3.4296723076004305</v>
      </c>
      <c r="BC591">
        <f t="shared" si="515"/>
        <v>-1.4455661415517196</v>
      </c>
      <c r="BD591">
        <f t="shared" si="503"/>
        <v>-262.82483901256563</v>
      </c>
      <c r="BF591">
        <f t="shared" si="504"/>
        <v>-72.781914519268028</v>
      </c>
      <c r="BG591">
        <f t="shared" si="505"/>
        <v>-207.90488745020829</v>
      </c>
      <c r="BH591">
        <f t="shared" si="516"/>
        <v>-27.904887450208292</v>
      </c>
      <c r="BI591">
        <f t="shared" si="517"/>
        <v>-27.904887450208292</v>
      </c>
      <c r="BJ591">
        <f t="shared" si="506"/>
        <v>0</v>
      </c>
      <c r="BK591">
        <f t="shared" si="518"/>
        <v>0</v>
      </c>
      <c r="BM591">
        <f t="shared" si="519"/>
        <v>-76.211586826868455</v>
      </c>
      <c r="BN591">
        <f t="shared" si="507"/>
        <v>-125.08004843764266</v>
      </c>
      <c r="BQ591" s="56">
        <f t="shared" si="520"/>
        <v>20.331633107885565</v>
      </c>
    </row>
    <row r="592" spans="1:69" x14ac:dyDescent="0.25">
      <c r="A592">
        <f>A591+5000</f>
        <v>1890000</v>
      </c>
      <c r="B592">
        <f t="shared" si="508"/>
        <v>1890</v>
      </c>
      <c r="C592">
        <f t="shared" si="477"/>
        <v>1.7408906671334465</v>
      </c>
      <c r="D592">
        <f t="shared" si="478"/>
        <v>0.95890261191862014</v>
      </c>
      <c r="F592">
        <f t="shared" si="479"/>
        <v>5.9023800139693215E-6</v>
      </c>
      <c r="G592">
        <f t="shared" si="480"/>
        <v>8.7516120685848873E-4</v>
      </c>
      <c r="H592">
        <f t="shared" si="481"/>
        <v>-3.1407174887931415</v>
      </c>
      <c r="J592">
        <f t="shared" si="482"/>
        <v>15</v>
      </c>
      <c r="M592">
        <f t="shared" si="483"/>
        <v>8.3391725782441274E-4</v>
      </c>
      <c r="N592">
        <f t="shared" si="484"/>
        <v>-1.5707963250000001</v>
      </c>
      <c r="O592">
        <f t="shared" si="485"/>
        <v>605.16204848386178</v>
      </c>
      <c r="P592">
        <f t="shared" si="486"/>
        <v>1.5691438760875127</v>
      </c>
      <c r="Q592">
        <f t="shared" si="487"/>
        <v>341.11716650849945</v>
      </c>
      <c r="R592">
        <f t="shared" si="488"/>
        <v>1.5678647785454605</v>
      </c>
      <c r="S592">
        <f t="shared" si="489"/>
        <v>4.8758727747001469E-2</v>
      </c>
      <c r="T592">
        <f t="shared" si="490"/>
        <v>-1.5220182584062383</v>
      </c>
      <c r="U592">
        <f t="shared" si="491"/>
        <v>0.67984214765460782</v>
      </c>
      <c r="V592">
        <f t="shared" si="492"/>
        <v>-0.82324895943429977</v>
      </c>
      <c r="X592">
        <f t="shared" si="509"/>
        <v>-61.115028085571417</v>
      </c>
      <c r="Y592">
        <f t="shared" si="493"/>
        <v>-169.64534142094311</v>
      </c>
      <c r="Z592">
        <f t="shared" si="510"/>
        <v>10.354658579056888</v>
      </c>
      <c r="AC592">
        <v>1</v>
      </c>
      <c r="AD592">
        <f t="shared" si="494"/>
        <v>605.16122225832009</v>
      </c>
      <c r="AE592">
        <f t="shared" si="495"/>
        <v>-7.1864227811064316E-2</v>
      </c>
      <c r="AF592">
        <f t="shared" si="496"/>
        <v>6.6619985417369992E-2</v>
      </c>
      <c r="AG592">
        <f t="shared" si="473"/>
        <v>4190.9057616863183</v>
      </c>
      <c r="AH592">
        <f t="shared" si="474"/>
        <v>-4535.8191614635271</v>
      </c>
      <c r="AJ592">
        <f t="shared" si="497"/>
        <v>18000</v>
      </c>
      <c r="AK592">
        <f t="shared" si="498"/>
        <v>368725.58773785003</v>
      </c>
      <c r="AL592">
        <v>1</v>
      </c>
      <c r="AM592">
        <f t="shared" si="499"/>
        <v>341.11570073332501</v>
      </c>
      <c r="AN592">
        <f t="shared" si="475"/>
        <v>1081.0853493456125</v>
      </c>
      <c r="AO592">
        <f t="shared" si="476"/>
        <v>-49.598756710061657</v>
      </c>
      <c r="AQ592">
        <f t="shared" si="500"/>
        <v>6.9986837575457185E-4</v>
      </c>
      <c r="AR592">
        <f t="shared" si="501"/>
        <v>-2.6455024603522816</v>
      </c>
      <c r="AT592">
        <f t="shared" si="470"/>
        <v>-11996.587668956412</v>
      </c>
      <c r="AU592">
        <f t="shared" si="471"/>
        <v>-11090.225980034957</v>
      </c>
      <c r="AV592">
        <f t="shared" si="511"/>
        <v>-2.3954331866782015</v>
      </c>
      <c r="AW592">
        <f t="shared" si="512"/>
        <v>6427.2806276573237</v>
      </c>
      <c r="AX592">
        <f t="shared" si="513"/>
        <v>-8971.8087239468987</v>
      </c>
      <c r="AY592">
        <f t="shared" si="521"/>
        <v>-0.94915731069540266</v>
      </c>
      <c r="BA592">
        <f t="shared" si="502"/>
        <v>1.4803142356934926</v>
      </c>
      <c r="BB592">
        <f t="shared" si="514"/>
        <v>3.4070783125195758</v>
      </c>
      <c r="BC592">
        <f t="shared" si="515"/>
        <v>-1.4462758759827987</v>
      </c>
      <c r="BD592">
        <f t="shared" si="503"/>
        <v>-262.86550380008805</v>
      </c>
      <c r="BF592">
        <f t="shared" si="504"/>
        <v>-72.835123218931059</v>
      </c>
      <c r="BG592">
        <f t="shared" si="505"/>
        <v>-207.87428806669686</v>
      </c>
      <c r="BH592">
        <f t="shared" si="516"/>
        <v>-27.874288066696863</v>
      </c>
      <c r="BI592">
        <f t="shared" si="517"/>
        <v>-27.874288066696863</v>
      </c>
      <c r="BJ592">
        <f t="shared" si="506"/>
        <v>0</v>
      </c>
      <c r="BK592">
        <f t="shared" si="518"/>
        <v>0</v>
      </c>
      <c r="BM592">
        <f t="shared" si="519"/>
        <v>-76.242201531450633</v>
      </c>
      <c r="BN592">
        <f t="shared" si="507"/>
        <v>-125.0087842666088</v>
      </c>
      <c r="BQ592" s="56">
        <f t="shared" si="520"/>
        <v>20.309039112804715</v>
      </c>
    </row>
    <row r="593" spans="1:69" x14ac:dyDescent="0.25">
      <c r="A593">
        <f t="shared" ref="A593:A598" si="522">A592+5000</f>
        <v>1895000</v>
      </c>
      <c r="B593">
        <f t="shared" si="508"/>
        <v>1895</v>
      </c>
      <c r="C593">
        <f t="shared" si="477"/>
        <v>1.7439779165039011</v>
      </c>
      <c r="D593">
        <f t="shared" si="478"/>
        <v>0.96014431783813614</v>
      </c>
      <c r="F593">
        <f t="shared" si="479"/>
        <v>5.8712738092208437E-6</v>
      </c>
      <c r="G593">
        <f t="shared" si="480"/>
        <v>8.7285204825027912E-4</v>
      </c>
      <c r="H593">
        <f t="shared" si="481"/>
        <v>-3.1407197979517498</v>
      </c>
      <c r="J593">
        <f t="shared" si="482"/>
        <v>15</v>
      </c>
      <c r="M593">
        <f t="shared" si="483"/>
        <v>8.317169484370132E-4</v>
      </c>
      <c r="N593">
        <f t="shared" si="484"/>
        <v>-1.5707963250000001</v>
      </c>
      <c r="O593">
        <f t="shared" si="485"/>
        <v>606.76300191829012</v>
      </c>
      <c r="P593">
        <f t="shared" si="486"/>
        <v>1.5691482361078588</v>
      </c>
      <c r="Q593">
        <f t="shared" si="487"/>
        <v>342.01958512974784</v>
      </c>
      <c r="R593">
        <f t="shared" si="488"/>
        <v>1.567872513457123</v>
      </c>
      <c r="S593">
        <f t="shared" si="489"/>
        <v>4.8630381400341004E-2</v>
      </c>
      <c r="T593">
        <f t="shared" si="490"/>
        <v>-1.522146757188968</v>
      </c>
      <c r="U593">
        <f t="shared" si="491"/>
        <v>0.67887566042385328</v>
      </c>
      <c r="V593">
        <f t="shared" si="492"/>
        <v>-0.82456604769789932</v>
      </c>
      <c r="X593">
        <f t="shared" si="509"/>
        <v>-61.157837854014041</v>
      </c>
      <c r="Y593">
        <f t="shared" si="493"/>
        <v>-169.65646226552951</v>
      </c>
      <c r="Z593">
        <f t="shared" si="510"/>
        <v>10.343537734470488</v>
      </c>
      <c r="AC593">
        <v>1</v>
      </c>
      <c r="AD593">
        <f t="shared" si="494"/>
        <v>606.76217787276005</v>
      </c>
      <c r="AE593">
        <f t="shared" si="495"/>
        <v>-7.2244964775685802E-2</v>
      </c>
      <c r="AF593">
        <f t="shared" si="496"/>
        <v>6.6796228765034993E-2</v>
      </c>
      <c r="AG593">
        <f t="shared" si="473"/>
        <v>4178.998357054943</v>
      </c>
      <c r="AH593">
        <f t="shared" si="474"/>
        <v>-4534.8606456304105</v>
      </c>
      <c r="AJ593">
        <f t="shared" si="497"/>
        <v>18000</v>
      </c>
      <c r="AK593">
        <f t="shared" si="498"/>
        <v>369701.05225567502</v>
      </c>
      <c r="AL593">
        <v>1</v>
      </c>
      <c r="AM593">
        <f t="shared" si="499"/>
        <v>342.0181232220375</v>
      </c>
      <c r="AN593">
        <f t="shared" si="475"/>
        <v>1081.0845830738399</v>
      </c>
      <c r="AO593">
        <f t="shared" si="476"/>
        <v>-49.467891518550999</v>
      </c>
      <c r="AQ593">
        <f t="shared" si="500"/>
        <v>6.9618001154405696E-4</v>
      </c>
      <c r="AR593">
        <f t="shared" si="501"/>
        <v>-2.638522243751976</v>
      </c>
      <c r="AT593">
        <f t="shared" si="470"/>
        <v>-11962.421350686827</v>
      </c>
      <c r="AU593">
        <f t="shared" si="471"/>
        <v>-11029.537201029056</v>
      </c>
      <c r="AV593">
        <f t="shared" si="511"/>
        <v>-2.3967466129432125</v>
      </c>
      <c r="AW593">
        <f t="shared" si="512"/>
        <v>6412.4064248957966</v>
      </c>
      <c r="AX593">
        <f t="shared" si="513"/>
        <v>-8962.5207039529305</v>
      </c>
      <c r="AY593">
        <f t="shared" si="521"/>
        <v>-0.94976370059855475</v>
      </c>
      <c r="BA593">
        <f t="shared" si="502"/>
        <v>1.476478168970685</v>
      </c>
      <c r="BB593">
        <f t="shared" si="514"/>
        <v>3.3845405984478356</v>
      </c>
      <c r="BC593">
        <f t="shared" si="515"/>
        <v>-1.4469829123446578</v>
      </c>
      <c r="BD593">
        <f t="shared" si="503"/>
        <v>-262.90601399963117</v>
      </c>
      <c r="BF593">
        <f t="shared" si="504"/>
        <v>-72.8881679077966</v>
      </c>
      <c r="BG593">
        <f t="shared" si="505"/>
        <v>-207.84378606261663</v>
      </c>
      <c r="BH593">
        <f t="shared" si="516"/>
        <v>-27.84378606261663</v>
      </c>
      <c r="BI593">
        <f t="shared" si="517"/>
        <v>-27.84378606261663</v>
      </c>
      <c r="BJ593">
        <f t="shared" si="506"/>
        <v>0</v>
      </c>
      <c r="BK593">
        <f t="shared" si="518"/>
        <v>0</v>
      </c>
      <c r="BM593">
        <f t="shared" si="519"/>
        <v>-76.272708506244442</v>
      </c>
      <c r="BN593">
        <f t="shared" si="507"/>
        <v>-124.93777206298547</v>
      </c>
      <c r="BQ593" s="56">
        <f t="shared" si="520"/>
        <v>20.286501398732973</v>
      </c>
    </row>
    <row r="594" spans="1:69" x14ac:dyDescent="0.25">
      <c r="A594">
        <f t="shared" si="522"/>
        <v>1900000</v>
      </c>
      <c r="B594">
        <f t="shared" si="508"/>
        <v>1900</v>
      </c>
      <c r="C594">
        <f t="shared" si="477"/>
        <v>1.7470678452924633</v>
      </c>
      <c r="D594">
        <f t="shared" si="478"/>
        <v>0.96138163340576754</v>
      </c>
      <c r="F594">
        <f t="shared" si="479"/>
        <v>5.8404128583048597E-6</v>
      </c>
      <c r="G594">
        <f t="shared" si="480"/>
        <v>8.7055504331395525E-4</v>
      </c>
      <c r="H594">
        <f t="shared" si="481"/>
        <v>-3.1407220949566863</v>
      </c>
      <c r="J594">
        <f t="shared" si="482"/>
        <v>15</v>
      </c>
      <c r="M594">
        <f t="shared" si="483"/>
        <v>8.2952821962533686E-4</v>
      </c>
      <c r="N594">
        <f t="shared" si="484"/>
        <v>-1.5707963250000001</v>
      </c>
      <c r="O594">
        <f t="shared" si="485"/>
        <v>608.36395536419218</v>
      </c>
      <c r="P594">
        <f t="shared" si="486"/>
        <v>1.5691525731807916</v>
      </c>
      <c r="Q594">
        <f t="shared" si="487"/>
        <v>342.92200377135117</v>
      </c>
      <c r="R594">
        <f t="shared" si="488"/>
        <v>1.5678802076590712</v>
      </c>
      <c r="S594">
        <f t="shared" si="489"/>
        <v>4.8502708170766594E-2</v>
      </c>
      <c r="T594">
        <f t="shared" si="490"/>
        <v>-1.5222745812575365</v>
      </c>
      <c r="U594">
        <f t="shared" si="491"/>
        <v>0.67791074629415415</v>
      </c>
      <c r="V594">
        <f t="shared" si="492"/>
        <v>-0.82587939417005851</v>
      </c>
      <c r="X594">
        <f t="shared" si="509"/>
        <v>-61.200538454340858</v>
      </c>
      <c r="Y594">
        <f t="shared" si="493"/>
        <v>-169.66758456254891</v>
      </c>
      <c r="Z594">
        <f t="shared" si="510"/>
        <v>10.33241543745109</v>
      </c>
      <c r="AC594">
        <v>1</v>
      </c>
      <c r="AD594">
        <f t="shared" si="494"/>
        <v>608.3631334872</v>
      </c>
      <c r="AE594">
        <f t="shared" si="495"/>
        <v>-7.2626707650385536E-2</v>
      </c>
      <c r="AF594">
        <f t="shared" si="496"/>
        <v>6.6972472112699993E-2</v>
      </c>
      <c r="AG594">
        <f t="shared" si="473"/>
        <v>4167.1272321729575</v>
      </c>
      <c r="AH594">
        <f t="shared" si="474"/>
        <v>-4533.8737193696252</v>
      </c>
      <c r="AJ594">
        <f t="shared" si="497"/>
        <v>18000</v>
      </c>
      <c r="AK594">
        <f t="shared" si="498"/>
        <v>370676.51677350001</v>
      </c>
      <c r="AL594">
        <v>1</v>
      </c>
      <c r="AM594">
        <f t="shared" si="499"/>
        <v>342.92054571075005</v>
      </c>
      <c r="AN594">
        <f t="shared" si="475"/>
        <v>1081.0838228435487</v>
      </c>
      <c r="AO594">
        <f t="shared" si="476"/>
        <v>-49.337715073588448</v>
      </c>
      <c r="AQ594">
        <f t="shared" si="500"/>
        <v>6.9252072766476955E-4</v>
      </c>
      <c r="AR594">
        <f t="shared" si="501"/>
        <v>-2.6315787651261244</v>
      </c>
      <c r="AT594">
        <f t="shared" si="470"/>
        <v>-11928.359981673411</v>
      </c>
      <c r="AU594">
        <f t="shared" si="471"/>
        <v>-10969.263337292436</v>
      </c>
      <c r="AV594">
        <f t="shared" si="511"/>
        <v>-2.3980563166903979</v>
      </c>
      <c r="AW594">
        <f t="shared" si="512"/>
        <v>6397.5742235087364</v>
      </c>
      <c r="AX594">
        <f t="shared" si="513"/>
        <v>-8953.2378678079385</v>
      </c>
      <c r="AY594">
        <f t="shared" si="521"/>
        <v>-0.95036904522775745</v>
      </c>
      <c r="BA594">
        <f t="shared" si="502"/>
        <v>1.4726615382475532</v>
      </c>
      <c r="BB594">
        <f t="shared" si="514"/>
        <v>3.36205888849253</v>
      </c>
      <c r="BC594">
        <f t="shared" si="515"/>
        <v>-1.4476872714626405</v>
      </c>
      <c r="BD594">
        <f t="shared" si="503"/>
        <v>-262.94637080439929</v>
      </c>
      <c r="BF594">
        <f t="shared" si="504"/>
        <v>-72.941049549263482</v>
      </c>
      <c r="BG594">
        <f t="shared" si="505"/>
        <v>-207.81338151604109</v>
      </c>
      <c r="BH594">
        <f t="shared" si="516"/>
        <v>-27.81338151604109</v>
      </c>
      <c r="BI594">
        <f t="shared" si="517"/>
        <v>-27.81338151604109</v>
      </c>
      <c r="BJ594">
        <f t="shared" si="506"/>
        <v>0</v>
      </c>
      <c r="BK594">
        <f t="shared" si="518"/>
        <v>0</v>
      </c>
      <c r="BM594">
        <f t="shared" si="519"/>
        <v>-76.303108437756009</v>
      </c>
      <c r="BN594">
        <f t="shared" si="507"/>
        <v>-124.86701071164185</v>
      </c>
      <c r="BQ594" s="56">
        <f t="shared" si="520"/>
        <v>20.264019688777669</v>
      </c>
    </row>
    <row r="595" spans="1:69" x14ac:dyDescent="0.25">
      <c r="A595">
        <f t="shared" si="522"/>
        <v>1905000</v>
      </c>
      <c r="B595">
        <f t="shared" si="508"/>
        <v>1905</v>
      </c>
      <c r="C595">
        <f t="shared" si="477"/>
        <v>1.7501604393075005</v>
      </c>
      <c r="D595">
        <f t="shared" si="478"/>
        <v>0.9626145780966362</v>
      </c>
      <c r="F595">
        <f t="shared" si="479"/>
        <v>5.8097945897365252E-6</v>
      </c>
      <c r="G595">
        <f t="shared" si="480"/>
        <v>8.6827009634916387E-4</v>
      </c>
      <c r="H595">
        <f t="shared" si="481"/>
        <v>-3.1407243799036508</v>
      </c>
      <c r="J595">
        <f t="shared" si="482"/>
        <v>15</v>
      </c>
      <c r="M595">
        <f t="shared" si="483"/>
        <v>8.2735098020374795E-4</v>
      </c>
      <c r="N595">
        <f t="shared" si="484"/>
        <v>-1.5707963250000001</v>
      </c>
      <c r="O595">
        <f t="shared" si="485"/>
        <v>609.96490882147759</v>
      </c>
      <c r="P595">
        <f t="shared" si="486"/>
        <v>1.5691568874869986</v>
      </c>
      <c r="Q595">
        <f t="shared" si="487"/>
        <v>343.82442243314921</v>
      </c>
      <c r="R595">
        <f t="shared" si="488"/>
        <v>1.5678878614718506</v>
      </c>
      <c r="S595">
        <f t="shared" si="489"/>
        <v>4.8375702783063565E-2</v>
      </c>
      <c r="T595">
        <f t="shared" si="490"/>
        <v>-1.5224017359080113</v>
      </c>
      <c r="U595">
        <f t="shared" si="491"/>
        <v>0.67694740853221724</v>
      </c>
      <c r="V595">
        <f t="shared" si="492"/>
        <v>-0.82718901026209535</v>
      </c>
      <c r="X595">
        <f t="shared" si="509"/>
        <v>-61.243130484802357</v>
      </c>
      <c r="Y595">
        <f t="shared" si="493"/>
        <v>-169.67870813018644</v>
      </c>
      <c r="Z595">
        <f t="shared" si="510"/>
        <v>10.321291869813564</v>
      </c>
      <c r="AC595">
        <v>1</v>
      </c>
      <c r="AD595">
        <f t="shared" si="494"/>
        <v>609.96408910164007</v>
      </c>
      <c r="AE595">
        <f t="shared" si="495"/>
        <v>-7.3009456435163531E-2</v>
      </c>
      <c r="AF595">
        <f t="shared" si="496"/>
        <v>6.7148715460364994E-2</v>
      </c>
      <c r="AG595">
        <f t="shared" si="473"/>
        <v>4155.292344561738</v>
      </c>
      <c r="AH595">
        <f t="shared" si="474"/>
        <v>-4532.8586454540391</v>
      </c>
      <c r="AJ595">
        <f t="shared" si="497"/>
        <v>18000</v>
      </c>
      <c r="AK595">
        <f t="shared" si="498"/>
        <v>371651.98129132501</v>
      </c>
      <c r="AL595">
        <v>1</v>
      </c>
      <c r="AM595">
        <f t="shared" si="499"/>
        <v>343.82296819946254</v>
      </c>
      <c r="AN595">
        <f t="shared" si="475"/>
        <v>1081.0830685913968</v>
      </c>
      <c r="AO595">
        <f t="shared" si="476"/>
        <v>-49.208221952157096</v>
      </c>
      <c r="AQ595">
        <f t="shared" si="500"/>
        <v>6.8889021921244556E-4</v>
      </c>
      <c r="AR595">
        <f t="shared" si="501"/>
        <v>-2.6246717351994175</v>
      </c>
      <c r="AT595">
        <f t="shared" si="470"/>
        <v>-11894.403426123397</v>
      </c>
      <c r="AU595">
        <f t="shared" si="471"/>
        <v>-10909.40101024764</v>
      </c>
      <c r="AV595">
        <f t="shared" si="511"/>
        <v>-2.3993623091793159</v>
      </c>
      <c r="AW595">
        <f t="shared" si="512"/>
        <v>6382.7840246812275</v>
      </c>
      <c r="AX595">
        <f t="shared" si="513"/>
        <v>-8943.9602255666141</v>
      </c>
      <c r="AY595">
        <f t="shared" si="521"/>
        <v>-0.95097333523064587</v>
      </c>
      <c r="BA595">
        <f t="shared" si="502"/>
        <v>1.4688641976366248</v>
      </c>
      <c r="BB595">
        <f t="shared" si="514"/>
        <v>3.3396329077269113</v>
      </c>
      <c r="BC595">
        <f t="shared" si="515"/>
        <v>-1.4483889739486702</v>
      </c>
      <c r="BD595">
        <f t="shared" si="503"/>
        <v>-262.9865753953685</v>
      </c>
      <c r="BF595">
        <f t="shared" si="504"/>
        <v>-72.993769098841341</v>
      </c>
      <c r="BG595">
        <f t="shared" si="505"/>
        <v>-207.78307449758745</v>
      </c>
      <c r="BH595">
        <f t="shared" si="516"/>
        <v>-27.78307449758745</v>
      </c>
      <c r="BI595">
        <f t="shared" si="517"/>
        <v>-27.78307449758745</v>
      </c>
      <c r="BJ595">
        <f t="shared" si="506"/>
        <v>0</v>
      </c>
      <c r="BK595">
        <f t="shared" si="518"/>
        <v>0</v>
      </c>
      <c r="BM595">
        <f t="shared" si="519"/>
        <v>-76.333402006568264</v>
      </c>
      <c r="BN595">
        <f t="shared" si="507"/>
        <v>-124.79649910221893</v>
      </c>
      <c r="BQ595" s="56">
        <f t="shared" si="520"/>
        <v>20.241593708012047</v>
      </c>
    </row>
    <row r="596" spans="1:69" x14ac:dyDescent="0.25">
      <c r="A596">
        <f t="shared" si="522"/>
        <v>1910000</v>
      </c>
      <c r="B596">
        <f t="shared" si="508"/>
        <v>1910</v>
      </c>
      <c r="C596">
        <f t="shared" si="477"/>
        <v>1.7532556844453142</v>
      </c>
      <c r="D596">
        <f t="shared" si="478"/>
        <v>0.96384317130166941</v>
      </c>
      <c r="F596">
        <f t="shared" si="479"/>
        <v>5.7794164656454222E-6</v>
      </c>
      <c r="G596">
        <f t="shared" si="480"/>
        <v>8.6599711265767775E-4</v>
      </c>
      <c r="H596">
        <f t="shared" si="481"/>
        <v>-3.1407266528873423</v>
      </c>
      <c r="J596">
        <f t="shared" si="482"/>
        <v>15</v>
      </c>
      <c r="M596">
        <f t="shared" si="483"/>
        <v>8.2518513994143451E-4</v>
      </c>
      <c r="N596">
        <f t="shared" si="484"/>
        <v>-1.5707963250000001</v>
      </c>
      <c r="O596">
        <f t="shared" si="485"/>
        <v>611.565862290057</v>
      </c>
      <c r="P596">
        <f t="shared" si="486"/>
        <v>1.5691611792052755</v>
      </c>
      <c r="Q596">
        <f t="shared" si="487"/>
        <v>344.72684111498324</v>
      </c>
      <c r="R596">
        <f t="shared" si="488"/>
        <v>1.5678954752126497</v>
      </c>
      <c r="S596">
        <f t="shared" si="489"/>
        <v>4.8249360016931316E-2</v>
      </c>
      <c r="T596">
        <f t="shared" si="490"/>
        <v>-1.5225282263812199</v>
      </c>
      <c r="U596">
        <f t="shared" si="491"/>
        <v>0.67598565031955471</v>
      </c>
      <c r="V596">
        <f t="shared" si="492"/>
        <v>-0.82849490737177944</v>
      </c>
      <c r="X596">
        <f t="shared" si="509"/>
        <v>-61.285614538567152</v>
      </c>
      <c r="Y596">
        <f t="shared" si="493"/>
        <v>-169.68983278775315</v>
      </c>
      <c r="Z596">
        <f t="shared" si="510"/>
        <v>10.310167212246853</v>
      </c>
      <c r="AC596">
        <v>1</v>
      </c>
      <c r="AD596">
        <f t="shared" si="494"/>
        <v>611.56504471608002</v>
      </c>
      <c r="AE596">
        <f t="shared" si="495"/>
        <v>-7.33932111300198E-2</v>
      </c>
      <c r="AF596">
        <f t="shared" si="496"/>
        <v>6.7324958808029994E-2</v>
      </c>
      <c r="AG596">
        <f t="shared" si="473"/>
        <v>4143.4936506049744</v>
      </c>
      <c r="AH596">
        <f t="shared" si="474"/>
        <v>-4531.8156849485795</v>
      </c>
      <c r="AJ596">
        <f t="shared" si="497"/>
        <v>18000</v>
      </c>
      <c r="AK596">
        <f t="shared" si="498"/>
        <v>372627.44580915</v>
      </c>
      <c r="AL596">
        <v>1</v>
      </c>
      <c r="AM596">
        <f t="shared" si="499"/>
        <v>344.72539068817503</v>
      </c>
      <c r="AN596">
        <f t="shared" si="475"/>
        <v>1081.0823202548677</v>
      </c>
      <c r="AO596">
        <f t="shared" si="476"/>
        <v>-49.079406788023107</v>
      </c>
      <c r="AQ596">
        <f t="shared" si="500"/>
        <v>6.8528818526848322E-4</v>
      </c>
      <c r="AR596">
        <f t="shared" si="501"/>
        <v>-2.6178008677256059</v>
      </c>
      <c r="AT596">
        <f t="shared" si="470"/>
        <v>-11860.551545186407</v>
      </c>
      <c r="AU596">
        <f t="shared" si="471"/>
        <v>-10849.946873715951</v>
      </c>
      <c r="AV596">
        <f t="shared" si="511"/>
        <v>-2.4006646016575646</v>
      </c>
      <c r="AW596">
        <f t="shared" si="512"/>
        <v>6368.035827370587</v>
      </c>
      <c r="AX596">
        <f t="shared" si="513"/>
        <v>-8934.6877885444519</v>
      </c>
      <c r="AY596">
        <f t="shared" si="521"/>
        <v>-0.95157656145360681</v>
      </c>
      <c r="BA596">
        <f t="shared" si="502"/>
        <v>1.4650860026875194</v>
      </c>
      <c r="BB596">
        <f t="shared" si="514"/>
        <v>3.3172623831722969</v>
      </c>
      <c r="BC596">
        <f t="shared" si="515"/>
        <v>-1.4490880402039577</v>
      </c>
      <c r="BD596">
        <f t="shared" si="503"/>
        <v>-263.02662894144225</v>
      </c>
      <c r="BF596">
        <f t="shared" si="504"/>
        <v>-73.0463275042313</v>
      </c>
      <c r="BG596">
        <f t="shared" si="505"/>
        <v>-207.75286507056649</v>
      </c>
      <c r="BH596">
        <f t="shared" si="516"/>
        <v>-27.752865070566486</v>
      </c>
      <c r="BI596">
        <f t="shared" si="517"/>
        <v>-27.752865070566486</v>
      </c>
      <c r="BJ596">
        <f t="shared" si="506"/>
        <v>0</v>
      </c>
      <c r="BK596">
        <f t="shared" si="518"/>
        <v>0</v>
      </c>
      <c r="BM596">
        <f t="shared" si="519"/>
        <v>-76.363589887403606</v>
      </c>
      <c r="BN596">
        <f t="shared" si="507"/>
        <v>-124.72623612912422</v>
      </c>
      <c r="BQ596" s="56">
        <f t="shared" si="520"/>
        <v>20.219223183457437</v>
      </c>
    </row>
    <row r="597" spans="1:69" x14ac:dyDescent="0.25">
      <c r="A597">
        <f t="shared" si="522"/>
        <v>1915000</v>
      </c>
      <c r="B597">
        <f t="shared" si="508"/>
        <v>1915</v>
      </c>
      <c r="C597">
        <f t="shared" si="477"/>
        <v>1.7563535666895773</v>
      </c>
      <c r="D597">
        <f t="shared" si="478"/>
        <v>0.96506743232770853</v>
      </c>
      <c r="F597">
        <f t="shared" si="479"/>
        <v>5.7492759812496555E-6</v>
      </c>
      <c r="G597">
        <f t="shared" si="480"/>
        <v>8.6373599853031315E-4</v>
      </c>
      <c r="H597">
        <f t="shared" si="481"/>
        <v>-3.1407289140014698</v>
      </c>
      <c r="J597">
        <f t="shared" si="482"/>
        <v>15</v>
      </c>
      <c r="M597">
        <f t="shared" si="483"/>
        <v>8.2303060954994252E-4</v>
      </c>
      <c r="N597">
        <f t="shared" si="484"/>
        <v>-1.5707963250000001</v>
      </c>
      <c r="O597">
        <f t="shared" si="485"/>
        <v>613.16681576984195</v>
      </c>
      <c r="P597">
        <f t="shared" si="486"/>
        <v>1.5691654485125508</v>
      </c>
      <c r="Q597">
        <f t="shared" si="487"/>
        <v>345.62925981669645</v>
      </c>
      <c r="R597">
        <f t="shared" si="488"/>
        <v>1.567903049195345</v>
      </c>
      <c r="S597">
        <f t="shared" si="489"/>
        <v>4.8123674706271477E-2</v>
      </c>
      <c r="T597">
        <f t="shared" si="490"/>
        <v>-1.5226540578634675</v>
      </c>
      <c r="U597">
        <f t="shared" si="491"/>
        <v>0.67502547475337926</v>
      </c>
      <c r="V597">
        <f t="shared" si="492"/>
        <v>-0.82979709688297687</v>
      </c>
      <c r="X597">
        <f t="shared" si="509"/>
        <v>-61.327991203778318</v>
      </c>
      <c r="Y597">
        <f t="shared" si="493"/>
        <v>-169.70095835569762</v>
      </c>
      <c r="Z597">
        <f t="shared" si="510"/>
        <v>10.299041644302378</v>
      </c>
      <c r="AC597">
        <v>1</v>
      </c>
      <c r="AD597">
        <f t="shared" si="494"/>
        <v>613.16600033051998</v>
      </c>
      <c r="AE597">
        <f t="shared" si="495"/>
        <v>-7.3777971734954317E-2</v>
      </c>
      <c r="AF597">
        <f t="shared" si="496"/>
        <v>6.7501202155694995E-2</v>
      </c>
      <c r="AG597">
        <f t="shared" si="473"/>
        <v>4131.7311055679793</v>
      </c>
      <c r="AH597">
        <f t="shared" si="474"/>
        <v>-4530.7450972148863</v>
      </c>
      <c r="AJ597">
        <f t="shared" si="497"/>
        <v>18000</v>
      </c>
      <c r="AK597">
        <f t="shared" si="498"/>
        <v>373602.91032697505</v>
      </c>
      <c r="AL597">
        <v>1</v>
      </c>
      <c r="AM597">
        <f t="shared" si="499"/>
        <v>345.62781317688751</v>
      </c>
      <c r="AN597">
        <f t="shared" si="475"/>
        <v>1081.0815777722619</v>
      </c>
      <c r="AO597">
        <f t="shared" si="476"/>
        <v>-48.951264270994514</v>
      </c>
      <c r="AQ597">
        <f t="shared" si="500"/>
        <v>6.8171432883758643E-4</v>
      </c>
      <c r="AR597">
        <f t="shared" si="501"/>
        <v>-2.610965879447956</v>
      </c>
      <c r="AT597">
        <f t="shared" si="470"/>
        <v>-11826.804197006612</v>
      </c>
      <c r="AU597">
        <f t="shared" si="471"/>
        <v>-10790.897613544857</v>
      </c>
      <c r="AV597">
        <f t="shared" si="511"/>
        <v>-2.4019632053604081</v>
      </c>
      <c r="AW597">
        <f t="shared" si="512"/>
        <v>6353.3296283432037</v>
      </c>
      <c r="AX597">
        <f t="shared" si="513"/>
        <v>-8925.4205692782125</v>
      </c>
      <c r="AY597">
        <f t="shared" si="521"/>
        <v>-0.95217871493873218</v>
      </c>
      <c r="BA597">
        <f t="shared" si="502"/>
        <v>1.4613268103695534</v>
      </c>
      <c r="BB597">
        <f t="shared" si="514"/>
        <v>3.2949470437803892</v>
      </c>
      <c r="BC597">
        <f t="shared" si="515"/>
        <v>-1.4497844904216759</v>
      </c>
      <c r="BD597">
        <f t="shared" si="503"/>
        <v>-263.0665325996041</v>
      </c>
      <c r="BF597">
        <f t="shared" si="504"/>
        <v>-73.098725705405514</v>
      </c>
      <c r="BG597">
        <f t="shared" si="505"/>
        <v>-207.7227532911304</v>
      </c>
      <c r="BH597">
        <f t="shared" si="516"/>
        <v>-27.722753291130402</v>
      </c>
      <c r="BI597">
        <f t="shared" si="517"/>
        <v>-27.722753291130402</v>
      </c>
      <c r="BJ597">
        <f t="shared" si="506"/>
        <v>0</v>
      </c>
      <c r="BK597">
        <f t="shared" si="518"/>
        <v>0</v>
      </c>
      <c r="BM597">
        <f t="shared" si="519"/>
        <v>-76.393672749185896</v>
      </c>
      <c r="BN597">
        <f t="shared" si="507"/>
        <v>-124.65622069152631</v>
      </c>
      <c r="BQ597" s="56">
        <f t="shared" si="520"/>
        <v>20.196907844065528</v>
      </c>
    </row>
    <row r="598" spans="1:69" x14ac:dyDescent="0.25">
      <c r="A598">
        <f t="shared" si="522"/>
        <v>1920000</v>
      </c>
      <c r="B598">
        <f t="shared" si="508"/>
        <v>1920</v>
      </c>
      <c r="C598">
        <f t="shared" si="477"/>
        <v>1.7594540721107792</v>
      </c>
      <c r="D598">
        <f t="shared" si="478"/>
        <v>0.96628738039762418</v>
      </c>
      <c r="F598">
        <f t="shared" si="479"/>
        <v>5.7193706643395087E-6</v>
      </c>
      <c r="G598">
        <f t="shared" si="480"/>
        <v>8.6148666123404957E-4</v>
      </c>
      <c r="H598">
        <f t="shared" si="481"/>
        <v>-3.1407311633387662</v>
      </c>
      <c r="J598">
        <f t="shared" si="482"/>
        <v>15</v>
      </c>
      <c r="M598">
        <f t="shared" si="483"/>
        <v>8.2088730067090621E-4</v>
      </c>
      <c r="N598">
        <f t="shared" si="484"/>
        <v>-1.5707963250000001</v>
      </c>
      <c r="O598">
        <f t="shared" si="485"/>
        <v>614.7677692607449</v>
      </c>
      <c r="P598">
        <f t="shared" si="486"/>
        <v>1.5691696955839096</v>
      </c>
      <c r="Q598">
        <f t="shared" si="487"/>
        <v>346.53167853813346</v>
      </c>
      <c r="R598">
        <f t="shared" si="488"/>
        <v>1.5679105837305432</v>
      </c>
      <c r="S598">
        <f t="shared" si="489"/>
        <v>4.7998641738487093E-2</v>
      </c>
      <c r="T598">
        <f t="shared" si="490"/>
        <v>-1.5227792354872443</v>
      </c>
      <c r="U598">
        <f t="shared" si="491"/>
        <v>0.674066884847492</v>
      </c>
      <c r="V598">
        <f t="shared" si="492"/>
        <v>-0.83109559016530121</v>
      </c>
      <c r="X598">
        <f t="shared" si="509"/>
        <v>-61.370261063608929</v>
      </c>
      <c r="Y598">
        <f t="shared" si="493"/>
        <v>-169.71208465561637</v>
      </c>
      <c r="Z598">
        <f t="shared" si="510"/>
        <v>10.287915344383634</v>
      </c>
      <c r="AC598">
        <v>1</v>
      </c>
      <c r="AD598">
        <f t="shared" si="494"/>
        <v>614.76695594496005</v>
      </c>
      <c r="AE598">
        <f t="shared" si="495"/>
        <v>-7.4163738249967096E-2</v>
      </c>
      <c r="AF598">
        <f t="shared" si="496"/>
        <v>6.7677445503359995E-2</v>
      </c>
      <c r="AG598">
        <f t="shared" si="473"/>
        <v>4120.0046636167854</v>
      </c>
      <c r="AH598">
        <f t="shared" si="474"/>
        <v>-4529.6471399160509</v>
      </c>
      <c r="AJ598">
        <f t="shared" si="497"/>
        <v>18000</v>
      </c>
      <c r="AK598">
        <f t="shared" si="498"/>
        <v>374578.37484480004</v>
      </c>
      <c r="AL598">
        <v>1</v>
      </c>
      <c r="AM598">
        <f t="shared" si="499"/>
        <v>346.5302356656</v>
      </c>
      <c r="AN598">
        <f t="shared" si="475"/>
        <v>1081.0808410826803</v>
      </c>
      <c r="AO598">
        <f t="shared" si="476"/>
        <v>-48.823789146191551</v>
      </c>
      <c r="AQ598">
        <f t="shared" si="500"/>
        <v>6.7816835678654263E-4</v>
      </c>
      <c r="AR598">
        <f t="shared" si="501"/>
        <v>-2.6041664900603236</v>
      </c>
      <c r="AT598">
        <f t="shared" ref="AT598:AT626" si="523">-AR598*AH598+AG598*AQ598</f>
        <v>-11793.161236774287</v>
      </c>
      <c r="AU598">
        <f t="shared" ref="AU598:AU626" si="524">AQ598*AH598+AG598*AR598</f>
        <v>-10732.249947240789</v>
      </c>
      <c r="AV598">
        <f t="shared" si="511"/>
        <v>-2.4032581315104045</v>
      </c>
      <c r="AW598">
        <f t="shared" si="512"/>
        <v>6338.6654222108727</v>
      </c>
      <c r="AX598">
        <f t="shared" si="513"/>
        <v>-8916.1585814871778</v>
      </c>
      <c r="AY598">
        <f t="shared" si="521"/>
        <v>-0.95277978692081777</v>
      </c>
      <c r="BA598">
        <f t="shared" si="502"/>
        <v>1.4575864790545945</v>
      </c>
      <c r="BB598">
        <f t="shared" si="514"/>
        <v>3.2726866204157949</v>
      </c>
      <c r="BC598">
        <f t="shared" si="515"/>
        <v>-1.4504783445895866</v>
      </c>
      <c r="BD598">
        <f t="shared" si="503"/>
        <v>-263.10628751506835</v>
      </c>
      <c r="BF598">
        <f t="shared" si="504"/>
        <v>-73.15096463468582</v>
      </c>
      <c r="BG598">
        <f t="shared" si="505"/>
        <v>-207.69273920841746</v>
      </c>
      <c r="BH598">
        <f t="shared" si="516"/>
        <v>-27.692739208417464</v>
      </c>
      <c r="BI598">
        <f t="shared" si="517"/>
        <v>-27.692739208417464</v>
      </c>
      <c r="BJ598">
        <f t="shared" si="506"/>
        <v>0</v>
      </c>
      <c r="BK598">
        <f t="shared" si="518"/>
        <v>0</v>
      </c>
      <c r="BM598">
        <f t="shared" si="519"/>
        <v>-76.423651255101618</v>
      </c>
      <c r="BN598">
        <f t="shared" si="507"/>
        <v>-124.58645169334909</v>
      </c>
      <c r="BQ598" s="56">
        <f t="shared" si="520"/>
        <v>20.174647420700932</v>
      </c>
    </row>
    <row r="599" spans="1:69" x14ac:dyDescent="0.25">
      <c r="A599">
        <f t="shared" ref="A599:A614" si="525">A598+5000</f>
        <v>1925000</v>
      </c>
      <c r="B599">
        <f t="shared" si="508"/>
        <v>1925</v>
      </c>
      <c r="C599">
        <f t="shared" si="477"/>
        <v>1.7625571868656678</v>
      </c>
      <c r="D599">
        <f t="shared" si="478"/>
        <v>0.9675030346504363</v>
      </c>
      <c r="F599">
        <f t="shared" si="479"/>
        <v>5.6896980747704725E-6</v>
      </c>
      <c r="G599">
        <f t="shared" si="480"/>
        <v>8.5924900899935408E-4</v>
      </c>
      <c r="H599">
        <f t="shared" si="481"/>
        <v>-3.1407334009910008</v>
      </c>
      <c r="J599">
        <f t="shared" si="482"/>
        <v>15</v>
      </c>
      <c r="M599">
        <f t="shared" si="483"/>
        <v>8.1875512586396888E-4</v>
      </c>
      <c r="N599">
        <f t="shared" si="484"/>
        <v>-1.5707963250000001</v>
      </c>
      <c r="O599">
        <f t="shared" si="485"/>
        <v>616.36872276267923</v>
      </c>
      <c r="P599">
        <f t="shared" si="486"/>
        <v>1.5691739205926185</v>
      </c>
      <c r="Q599">
        <f t="shared" si="487"/>
        <v>347.43409727914064</v>
      </c>
      <c r="R599">
        <f t="shared" si="488"/>
        <v>1.5679180791256238</v>
      </c>
      <c r="S599">
        <f t="shared" si="489"/>
        <v>4.7874256053792585E-2</v>
      </c>
      <c r="T599">
        <f t="shared" si="490"/>
        <v>-1.5229037643319201</v>
      </c>
      <c r="U599">
        <f t="shared" si="491"/>
        <v>0.67310988353316381</v>
      </c>
      <c r="V599">
        <f t="shared" si="492"/>
        <v>-0.83239039857377084</v>
      </c>
      <c r="X599">
        <f t="shared" si="509"/>
        <v>-61.412424696317004</v>
      </c>
      <c r="Y599">
        <f t="shared" si="493"/>
        <v>-169.72321151026449</v>
      </c>
      <c r="Z599">
        <f t="shared" si="510"/>
        <v>10.276788489735509</v>
      </c>
      <c r="AC599">
        <v>1</v>
      </c>
      <c r="AD599">
        <f t="shared" si="494"/>
        <v>616.3679115594</v>
      </c>
      <c r="AE599">
        <f t="shared" si="495"/>
        <v>-7.4550510675058149E-2</v>
      </c>
      <c r="AF599">
        <f t="shared" si="496"/>
        <v>6.7853688851024996E-2</v>
      </c>
      <c r="AG599">
        <f t="shared" si="473"/>
        <v>4108.3142778370348</v>
      </c>
      <c r="AH599">
        <f t="shared" si="474"/>
        <v>-4528.5220690214828</v>
      </c>
      <c r="AJ599">
        <f t="shared" si="497"/>
        <v>18000</v>
      </c>
      <c r="AK599">
        <f t="shared" si="498"/>
        <v>375553.83936262503</v>
      </c>
      <c r="AL599">
        <v>1</v>
      </c>
      <c r="AM599">
        <f t="shared" si="499"/>
        <v>347.43265815431255</v>
      </c>
      <c r="AN599">
        <f t="shared" si="475"/>
        <v>1081.0801101260151</v>
      </c>
      <c r="AO599">
        <f t="shared" si="476"/>
        <v>-48.69697621332832</v>
      </c>
      <c r="AQ599">
        <f t="shared" si="500"/>
        <v>6.7464997978411336E-4</v>
      </c>
      <c r="AR599">
        <f t="shared" si="501"/>
        <v>-2.5974024221688365</v>
      </c>
      <c r="AT599">
        <f t="shared" si="523"/>
        <v>-11759.622516776941</v>
      </c>
      <c r="AU599">
        <f t="shared" si="524"/>
        <v>-10674.000623607046</v>
      </c>
      <c r="AV599">
        <f t="shared" si="511"/>
        <v>-2.4045493913170466</v>
      </c>
      <c r="AW599">
        <f t="shared" si="512"/>
        <v>6324.0432014666512</v>
      </c>
      <c r="AX599">
        <f t="shared" si="513"/>
        <v>-8906.9018400353143</v>
      </c>
      <c r="AY599">
        <f t="shared" si="521"/>
        <v>-0.95337976882441267</v>
      </c>
      <c r="BA599">
        <f t="shared" si="502"/>
        <v>1.4538648685001574</v>
      </c>
      <c r="BB599">
        <f t="shared" si="514"/>
        <v>3.2504808458387195</v>
      </c>
      <c r="BC599">
        <f t="shared" si="515"/>
        <v>-1.451169622492634</v>
      </c>
      <c r="BD599">
        <f t="shared" si="503"/>
        <v>-263.1458948214289</v>
      </c>
      <c r="BF599">
        <f t="shared" si="504"/>
        <v>-73.20304521682155</v>
      </c>
      <c r="BG599">
        <f t="shared" si="505"/>
        <v>-207.66282286469433</v>
      </c>
      <c r="BH599">
        <f t="shared" si="516"/>
        <v>-27.662822864694334</v>
      </c>
      <c r="BI599">
        <f t="shared" si="517"/>
        <v>-27.662822864694334</v>
      </c>
      <c r="BJ599">
        <f t="shared" si="506"/>
        <v>0</v>
      </c>
      <c r="BK599">
        <f t="shared" si="518"/>
        <v>0</v>
      </c>
      <c r="BM599">
        <f t="shared" si="519"/>
        <v>-76.453526062660274</v>
      </c>
      <c r="BN599">
        <f t="shared" si="507"/>
        <v>-124.51692804326542</v>
      </c>
      <c r="BQ599" s="56">
        <f t="shared" si="520"/>
        <v>20.152441646123854</v>
      </c>
    </row>
    <row r="600" spans="1:69" x14ac:dyDescent="0.25">
      <c r="A600">
        <f t="shared" si="525"/>
        <v>1930000</v>
      </c>
      <c r="B600">
        <f t="shared" si="508"/>
        <v>1930</v>
      </c>
      <c r="C600">
        <f t="shared" si="477"/>
        <v>1.765662897196699</v>
      </c>
      <c r="D600">
        <f t="shared" si="478"/>
        <v>0.96871441414144022</v>
      </c>
      <c r="F600">
        <f t="shared" si="479"/>
        <v>5.6602558039654716E-6</v>
      </c>
      <c r="G600">
        <f t="shared" si="480"/>
        <v>8.5702295100769873E-4</v>
      </c>
      <c r="H600">
        <f t="shared" si="481"/>
        <v>-3.1407356270489926</v>
      </c>
      <c r="J600">
        <f t="shared" si="482"/>
        <v>15</v>
      </c>
      <c r="M600">
        <f t="shared" si="483"/>
        <v>8.1663399859489122E-4</v>
      </c>
      <c r="N600">
        <f t="shared" si="484"/>
        <v>-1.5707963250000001</v>
      </c>
      <c r="O600">
        <f t="shared" si="485"/>
        <v>617.96967627555898</v>
      </c>
      <c r="P600">
        <f t="shared" si="486"/>
        <v>1.5691781237101479</v>
      </c>
      <c r="Q600">
        <f t="shared" si="487"/>
        <v>348.33651603956594</v>
      </c>
      <c r="R600">
        <f t="shared" si="488"/>
        <v>1.5679255356847812</v>
      </c>
      <c r="S600">
        <f t="shared" si="489"/>
        <v>4.7750512644534462E-2</v>
      </c>
      <c r="T600">
        <f t="shared" si="490"/>
        <v>-1.5230276494244304</v>
      </c>
      <c r="U600">
        <f t="shared" si="491"/>
        <v>0.67215447366001291</v>
      </c>
      <c r="V600">
        <f t="shared" si="492"/>
        <v>-0.83368153344847185</v>
      </c>
      <c r="X600">
        <f t="shared" si="509"/>
        <v>-61.454482675299559</v>
      </c>
      <c r="Y600">
        <f t="shared" si="493"/>
        <v>-169.73433874356516</v>
      </c>
      <c r="Z600">
        <f t="shared" si="510"/>
        <v>10.265661256434839</v>
      </c>
      <c r="AC600">
        <v>1</v>
      </c>
      <c r="AD600">
        <f t="shared" si="494"/>
        <v>617.96886717384007</v>
      </c>
      <c r="AE600">
        <f t="shared" si="495"/>
        <v>-7.4938289010227449E-2</v>
      </c>
      <c r="AF600">
        <f t="shared" si="496"/>
        <v>6.8029932198689996E-2</v>
      </c>
      <c r="AG600">
        <f t="shared" si="473"/>
        <v>4096.6599002526864</v>
      </c>
      <c r="AH600">
        <f t="shared" si="474"/>
        <v>-4527.3701388118716</v>
      </c>
      <c r="AJ600">
        <f t="shared" si="497"/>
        <v>18000</v>
      </c>
      <c r="AK600">
        <f t="shared" si="498"/>
        <v>376529.30388045002</v>
      </c>
      <c r="AL600">
        <v>1</v>
      </c>
      <c r="AM600">
        <f t="shared" si="499"/>
        <v>348.33508064302504</v>
      </c>
      <c r="AN600">
        <f t="shared" si="475"/>
        <v>1081.0793848429362</v>
      </c>
      <c r="AO600">
        <f t="shared" si="476"/>
        <v>-48.570820326005666</v>
      </c>
      <c r="AQ600">
        <f t="shared" si="500"/>
        <v>6.7115891224201244E-4</v>
      </c>
      <c r="AR600">
        <f t="shared" si="501"/>
        <v>-2.5906734012541679</v>
      </c>
      <c r="AT600">
        <f t="shared" si="523"/>
        <v>-11726.187886449827</v>
      </c>
      <c r="AU600">
        <f t="shared" si="524"/>
        <v>-10616.146422386868</v>
      </c>
      <c r="AV600">
        <f t="shared" si="511"/>
        <v>-2.4058369959763999</v>
      </c>
      <c r="AW600">
        <f t="shared" si="512"/>
        <v>6309.4629565202904</v>
      </c>
      <c r="AX600">
        <f t="shared" si="513"/>
        <v>-8897.6503608942003</v>
      </c>
      <c r="AY600">
        <f t="shared" si="521"/>
        <v>-0.95397865226090617</v>
      </c>
      <c r="BA600">
        <f t="shared" si="502"/>
        <v>1.4501618398327438</v>
      </c>
      <c r="BB600">
        <f t="shared" si="514"/>
        <v>3.22832945468787</v>
      </c>
      <c r="BC600">
        <f t="shared" si="515"/>
        <v>-1.4518583437154937</v>
      </c>
      <c r="BD600">
        <f t="shared" si="503"/>
        <v>-263.18535564080497</v>
      </c>
      <c r="BF600">
        <f t="shared" si="504"/>
        <v>-73.254968369066148</v>
      </c>
      <c r="BG600">
        <f t="shared" si="505"/>
        <v>-207.63300429549585</v>
      </c>
      <c r="BH600">
        <f t="shared" si="516"/>
        <v>-27.633004295495851</v>
      </c>
      <c r="BI600">
        <f t="shared" si="517"/>
        <v>-27.633004295495851</v>
      </c>
      <c r="BJ600">
        <f t="shared" si="506"/>
        <v>0</v>
      </c>
      <c r="BK600">
        <f t="shared" si="518"/>
        <v>0</v>
      </c>
      <c r="BM600">
        <f t="shared" si="519"/>
        <v>-76.483297823754015</v>
      </c>
      <c r="BN600">
        <f t="shared" si="507"/>
        <v>-124.44764865469092</v>
      </c>
      <c r="BQ600" s="56">
        <f t="shared" si="520"/>
        <v>20.130290254973005</v>
      </c>
    </row>
    <row r="601" spans="1:69" x14ac:dyDescent="0.25">
      <c r="A601">
        <f t="shared" si="525"/>
        <v>1935000</v>
      </c>
      <c r="B601">
        <f t="shared" si="508"/>
        <v>1935</v>
      </c>
      <c r="C601">
        <f t="shared" si="477"/>
        <v>1.7687711894314859</v>
      </c>
      <c r="D601">
        <f t="shared" si="478"/>
        <v>0.96992153784233781</v>
      </c>
      <c r="F601">
        <f t="shared" si="479"/>
        <v>5.6310414744260714E-6</v>
      </c>
      <c r="G601">
        <f t="shared" si="480"/>
        <v>8.5480839737927421E-4</v>
      </c>
      <c r="H601">
        <f t="shared" si="481"/>
        <v>-3.140737841602621</v>
      </c>
      <c r="J601">
        <f t="shared" si="482"/>
        <v>15</v>
      </c>
      <c r="M601">
        <f t="shared" si="483"/>
        <v>8.1452383322384489E-4</v>
      </c>
      <c r="N601">
        <f t="shared" si="484"/>
        <v>-1.5707963250000001</v>
      </c>
      <c r="O601">
        <f t="shared" si="485"/>
        <v>619.57062979929958</v>
      </c>
      <c r="P601">
        <f t="shared" si="486"/>
        <v>1.5691823051061964</v>
      </c>
      <c r="Q601">
        <f t="shared" si="487"/>
        <v>349.23893481925865</v>
      </c>
      <c r="R601">
        <f t="shared" si="488"/>
        <v>1.5679329537090663</v>
      </c>
      <c r="S601">
        <f t="shared" si="489"/>
        <v>4.76274065545223E-2</v>
      </c>
      <c r="T601">
        <f t="shared" si="490"/>
        <v>-1.52315089573995</v>
      </c>
      <c r="U601">
        <f t="shared" si="491"/>
        <v>0.67120065799687401</v>
      </c>
      <c r="V601">
        <f t="shared" si="492"/>
        <v>-0.83496900611422609</v>
      </c>
      <c r="X601">
        <f t="shared" si="509"/>
        <v>-61.496435569146037</v>
      </c>
      <c r="Y601">
        <f t="shared" si="493"/>
        <v>-169.74546618061871</v>
      </c>
      <c r="Z601">
        <f t="shared" si="510"/>
        <v>10.254533819381294</v>
      </c>
      <c r="AC601">
        <v>1</v>
      </c>
      <c r="AD601">
        <f t="shared" si="494"/>
        <v>619.56982278828002</v>
      </c>
      <c r="AE601">
        <f t="shared" si="495"/>
        <v>-7.5327073255475011E-2</v>
      </c>
      <c r="AF601">
        <f t="shared" si="496"/>
        <v>6.8206175546354997E-2</v>
      </c>
      <c r="AG601">
        <f t="shared" si="473"/>
        <v>4085.0414818445088</v>
      </c>
      <c r="AH601">
        <f t="shared" si="474"/>
        <v>-4526.1916018842585</v>
      </c>
      <c r="AJ601">
        <f t="shared" si="497"/>
        <v>18000</v>
      </c>
      <c r="AK601">
        <f t="shared" si="498"/>
        <v>377504.76839827502</v>
      </c>
      <c r="AL601">
        <v>1</v>
      </c>
      <c r="AM601">
        <f t="shared" si="499"/>
        <v>349.23750313173753</v>
      </c>
      <c r="AN601">
        <f t="shared" si="475"/>
        <v>1081.0786651748781</v>
      </c>
      <c r="AO601">
        <f t="shared" si="476"/>
        <v>-48.445316391015012</v>
      </c>
      <c r="AQ601">
        <f t="shared" si="500"/>
        <v>6.6769487225695084E-4</v>
      </c>
      <c r="AR601">
        <f t="shared" si="501"/>
        <v>-2.5839791556343998</v>
      </c>
      <c r="AT601">
        <f t="shared" si="523"/>
        <v>-11692.857192426012</v>
      </c>
      <c r="AU601">
        <f t="shared" si="524"/>
        <v>-10558.684153911503</v>
      </c>
      <c r="AV601">
        <f t="shared" si="511"/>
        <v>-2.4071209566707572</v>
      </c>
      <c r="AW601">
        <f t="shared" si="512"/>
        <v>6294.9246757331603</v>
      </c>
      <c r="AX601">
        <f t="shared" si="513"/>
        <v>-8888.4041611068187</v>
      </c>
      <c r="AY601">
        <f t="shared" si="521"/>
        <v>-0.95457642902566708</v>
      </c>
      <c r="BA601">
        <f t="shared" si="502"/>
        <v>1.4464772555314143</v>
      </c>
      <c r="BB601">
        <f t="shared" si="514"/>
        <v>3.2062321834635163</v>
      </c>
      <c r="BC601">
        <f t="shared" si="515"/>
        <v>-1.4525445276450901</v>
      </c>
      <c r="BD601">
        <f t="shared" si="503"/>
        <v>-263.22467108398541</v>
      </c>
      <c r="BF601">
        <f t="shared" si="504"/>
        <v>-73.306735001253159</v>
      </c>
      <c r="BG601">
        <f t="shared" si="505"/>
        <v>-207.60328352976222</v>
      </c>
      <c r="BH601">
        <f t="shared" si="516"/>
        <v>-27.603283529762223</v>
      </c>
      <c r="BI601">
        <f t="shared" si="517"/>
        <v>-27.603283529762223</v>
      </c>
      <c r="BJ601">
        <f t="shared" si="506"/>
        <v>0</v>
      </c>
      <c r="BK601">
        <f t="shared" si="518"/>
        <v>0</v>
      </c>
      <c r="BM601">
        <f t="shared" si="519"/>
        <v>-76.512967184716672</v>
      </c>
      <c r="BN601">
        <f t="shared" si="507"/>
        <v>-124.37861244577681</v>
      </c>
      <c r="BQ601" s="56">
        <f t="shared" si="520"/>
        <v>20.108192983748655</v>
      </c>
    </row>
    <row r="602" spans="1:69" x14ac:dyDescent="0.25">
      <c r="A602">
        <f t="shared" si="525"/>
        <v>1940000</v>
      </c>
      <c r="B602">
        <f t="shared" si="508"/>
        <v>1940</v>
      </c>
      <c r="C602">
        <f t="shared" si="477"/>
        <v>1.7718820499822547</v>
      </c>
      <c r="D602">
        <f t="shared" si="478"/>
        <v>0.97112442464137505</v>
      </c>
      <c r="F602">
        <f t="shared" si="479"/>
        <v>5.6020527392524962E-6</v>
      </c>
      <c r="G602">
        <f t="shared" si="480"/>
        <v>8.5260525916089228E-4</v>
      </c>
      <c r="H602">
        <f t="shared" si="481"/>
        <v>-3.1407400447408391</v>
      </c>
      <c r="J602">
        <f t="shared" si="482"/>
        <v>15</v>
      </c>
      <c r="M602">
        <f t="shared" si="483"/>
        <v>8.1242454499388657E-4</v>
      </c>
      <c r="N602">
        <f t="shared" si="484"/>
        <v>-1.5707963250000001</v>
      </c>
      <c r="O602">
        <f t="shared" si="485"/>
        <v>621.17158333381701</v>
      </c>
      <c r="P602">
        <f t="shared" si="486"/>
        <v>1.5691864649487128</v>
      </c>
      <c r="Q602">
        <f t="shared" si="487"/>
        <v>350.1413536180699</v>
      </c>
      <c r="R602">
        <f t="shared" si="488"/>
        <v>1.5679403334964253</v>
      </c>
      <c r="S602">
        <f t="shared" si="489"/>
        <v>4.750493287837023E-2</v>
      </c>
      <c r="T602">
        <f t="shared" si="490"/>
        <v>-1.5232735082025575</v>
      </c>
      <c r="U602">
        <f t="shared" si="491"/>
        <v>0.67024843923266242</v>
      </c>
      <c r="V602">
        <f t="shared" si="492"/>
        <v>-0.83625282788026678</v>
      </c>
      <c r="X602">
        <f t="shared" si="509"/>
        <v>-61.53828394169107</v>
      </c>
      <c r="Y602">
        <f t="shared" si="493"/>
        <v>-169.7565936477115</v>
      </c>
      <c r="Z602">
        <f t="shared" si="510"/>
        <v>10.243406352288503</v>
      </c>
      <c r="AC602">
        <v>1</v>
      </c>
      <c r="AD602">
        <f t="shared" si="494"/>
        <v>621.17077840271998</v>
      </c>
      <c r="AE602">
        <f t="shared" si="495"/>
        <v>-7.5716863410800833E-2</v>
      </c>
      <c r="AF602">
        <f t="shared" si="496"/>
        <v>6.8382418894019997E-2</v>
      </c>
      <c r="AG602">
        <f t="shared" si="473"/>
        <v>4073.4589725683759</v>
      </c>
      <c r="AH602">
        <f t="shared" si="474"/>
        <v>-4524.9867091572014</v>
      </c>
      <c r="AJ602">
        <f t="shared" si="497"/>
        <v>18000</v>
      </c>
      <c r="AK602">
        <f t="shared" si="498"/>
        <v>378480.23291610001</v>
      </c>
      <c r="AL602">
        <v>1</v>
      </c>
      <c r="AM602">
        <f t="shared" si="499"/>
        <v>350.13992562045001</v>
      </c>
      <c r="AN602">
        <f t="shared" si="475"/>
        <v>1081.0779510640291</v>
      </c>
      <c r="AO602">
        <f t="shared" si="476"/>
        <v>-48.320459367652923</v>
      </c>
      <c r="AQ602">
        <f t="shared" si="500"/>
        <v>6.6425758155372642E-4</v>
      </c>
      <c r="AR602">
        <f t="shared" si="501"/>
        <v>-2.5773194164284585</v>
      </c>
      <c r="AT602">
        <f t="shared" si="523"/>
        <v>-11659.630278585893</v>
      </c>
      <c r="AU602">
        <f t="shared" si="524"/>
        <v>-10501.610658753181</v>
      </c>
      <c r="AV602">
        <f t="shared" si="511"/>
        <v>-2.4084012845682907</v>
      </c>
      <c r="AW602">
        <f t="shared" si="512"/>
        <v>6280.4283454527522</v>
      </c>
      <c r="AX602">
        <f t="shared" si="513"/>
        <v>-8879.163258752109</v>
      </c>
      <c r="AY602">
        <f t="shared" si="521"/>
        <v>-0.95517309109522164</v>
      </c>
      <c r="BA602">
        <f t="shared" si="502"/>
        <v>1.4428109794115938</v>
      </c>
      <c r="BB602">
        <f t="shared" si="514"/>
        <v>3.1841887705107479</v>
      </c>
      <c r="BC602">
        <f t="shared" si="515"/>
        <v>-1.4532281934730691</v>
      </c>
      <c r="BD602">
        <f t="shared" si="503"/>
        <v>-263.26384225057075</v>
      </c>
      <c r="BF602">
        <f t="shared" si="504"/>
        <v>-73.358346015871064</v>
      </c>
      <c r="BG602">
        <f t="shared" si="505"/>
        <v>-207.57366058997366</v>
      </c>
      <c r="BH602">
        <f t="shared" si="516"/>
        <v>-27.573660589973656</v>
      </c>
      <c r="BI602">
        <f t="shared" si="517"/>
        <v>-27.573660589973656</v>
      </c>
      <c r="BJ602">
        <f t="shared" si="506"/>
        <v>0</v>
      </c>
      <c r="BK602">
        <f t="shared" si="518"/>
        <v>0</v>
      </c>
      <c r="BM602">
        <f t="shared" si="519"/>
        <v>-76.542534786381808</v>
      </c>
      <c r="BN602">
        <f t="shared" si="507"/>
        <v>-124.30981833940294</v>
      </c>
      <c r="BQ602" s="56">
        <f t="shared" si="520"/>
        <v>20.086149570795886</v>
      </c>
    </row>
    <row r="603" spans="1:69" x14ac:dyDescent="0.25">
      <c r="A603">
        <f t="shared" si="525"/>
        <v>1945000</v>
      </c>
      <c r="B603">
        <f t="shared" si="508"/>
        <v>1945</v>
      </c>
      <c r="C603">
        <f t="shared" si="477"/>
        <v>1.7749954653452982</v>
      </c>
      <c r="D603">
        <f t="shared" si="478"/>
        <v>0.97232309334348266</v>
      </c>
      <c r="F603">
        <f t="shared" si="479"/>
        <v>5.5732872816722642E-6</v>
      </c>
      <c r="G603">
        <f t="shared" si="480"/>
        <v>8.5041344831407505E-4</v>
      </c>
      <c r="H603">
        <f t="shared" si="481"/>
        <v>-3.1407422365516862</v>
      </c>
      <c r="J603">
        <f t="shared" si="482"/>
        <v>15</v>
      </c>
      <c r="M603">
        <f t="shared" si="483"/>
        <v>8.1033605001960927E-4</v>
      </c>
      <c r="N603">
        <f t="shared" si="484"/>
        <v>-1.5707963250000001</v>
      </c>
      <c r="O603">
        <f t="shared" si="485"/>
        <v>622.77253687902805</v>
      </c>
      <c r="P603">
        <f t="shared" si="486"/>
        <v>1.5691906034039196</v>
      </c>
      <c r="Q603">
        <f t="shared" si="487"/>
        <v>351.04377243585225</v>
      </c>
      <c r="R603">
        <f t="shared" si="488"/>
        <v>1.5679476753417414</v>
      </c>
      <c r="S603">
        <f t="shared" si="489"/>
        <v>4.7383086760848243E-2</v>
      </c>
      <c r="T603">
        <f t="shared" si="490"/>
        <v>-1.5233954916858887</v>
      </c>
      <c r="U603">
        <f t="shared" si="491"/>
        <v>0.66929781997723192</v>
      </c>
      <c r="V603">
        <f t="shared" si="492"/>
        <v>-0.83753301003991831</v>
      </c>
      <c r="X603">
        <f t="shared" si="509"/>
        <v>-61.580028352066492</v>
      </c>
      <c r="Y603">
        <f t="shared" si="493"/>
        <v>-169.76772097232364</v>
      </c>
      <c r="Z603">
        <f t="shared" si="510"/>
        <v>10.232279027676356</v>
      </c>
      <c r="AC603">
        <v>1</v>
      </c>
      <c r="AD603">
        <f t="shared" si="494"/>
        <v>622.77173401716004</v>
      </c>
      <c r="AE603">
        <f t="shared" si="495"/>
        <v>-7.6107659476204917E-2</v>
      </c>
      <c r="AF603">
        <f t="shared" si="496"/>
        <v>6.8558662241684998E-2</v>
      </c>
      <c r="AG603">
        <f t="shared" si="473"/>
        <v>4061.9123213733774</v>
      </c>
      <c r="AH603">
        <f t="shared" si="474"/>
        <v>-4523.7557098760499</v>
      </c>
      <c r="AJ603">
        <f t="shared" si="497"/>
        <v>18000</v>
      </c>
      <c r="AK603">
        <f t="shared" si="498"/>
        <v>379455.697433925</v>
      </c>
      <c r="AL603">
        <v>1</v>
      </c>
      <c r="AM603">
        <f t="shared" si="499"/>
        <v>351.04234810916256</v>
      </c>
      <c r="AN603">
        <f t="shared" si="475"/>
        <v>1081.0772424533204</v>
      </c>
      <c r="AO603">
        <f t="shared" si="476"/>
        <v>-48.196244267046247</v>
      </c>
      <c r="AQ603">
        <f t="shared" si="500"/>
        <v>6.6084676542933459E-4</v>
      </c>
      <c r="AR603">
        <f t="shared" si="501"/>
        <v>-2.5706939175201118</v>
      </c>
      <c r="AT603">
        <f t="shared" si="523"/>
        <v>-11626.506986106198</v>
      </c>
      <c r="AU603">
        <f t="shared" si="524"/>
        <v>-10444.922807383004</v>
      </c>
      <c r="AV603">
        <f t="shared" si="511"/>
        <v>-2.4096779908227139</v>
      </c>
      <c r="AW603">
        <f t="shared" si="512"/>
        <v>6265.9739500467367</v>
      </c>
      <c r="AX603">
        <f t="shared" si="513"/>
        <v>-8869.9276729103112</v>
      </c>
      <c r="AY603">
        <f t="shared" si="521"/>
        <v>-0.95576863062447448</v>
      </c>
      <c r="BA603">
        <f t="shared" si="502"/>
        <v>1.4391628766091058</v>
      </c>
      <c r="BB603">
        <f t="shared" si="514"/>
        <v>3.1621989560029022</v>
      </c>
      <c r="BC603">
        <f t="shared" si="515"/>
        <v>-1.4539093601982396</v>
      </c>
      <c r="BD603">
        <f t="shared" si="503"/>
        <v>-263.30287022911233</v>
      </c>
      <c r="BF603">
        <f t="shared" si="504"/>
        <v>-73.409802308137373</v>
      </c>
      <c r="BG603">
        <f t="shared" si="505"/>
        <v>-207.54413549228278</v>
      </c>
      <c r="BH603">
        <f t="shared" si="516"/>
        <v>-27.544135492282777</v>
      </c>
      <c r="BI603">
        <f t="shared" si="517"/>
        <v>-27.544135492282777</v>
      </c>
      <c r="BJ603">
        <f t="shared" si="506"/>
        <v>0</v>
      </c>
      <c r="BK603">
        <f t="shared" si="518"/>
        <v>0</v>
      </c>
      <c r="BM603">
        <f t="shared" si="519"/>
        <v>-76.572001264140269</v>
      </c>
      <c r="BN603">
        <f t="shared" si="507"/>
        <v>-124.24126526317046</v>
      </c>
      <c r="BQ603" s="56">
        <f t="shared" si="520"/>
        <v>20.064159756288042</v>
      </c>
    </row>
    <row r="604" spans="1:69" x14ac:dyDescent="0.25">
      <c r="A604">
        <f t="shared" si="525"/>
        <v>1950000</v>
      </c>
      <c r="B604">
        <f t="shared" si="508"/>
        <v>1950</v>
      </c>
      <c r="C604">
        <f t="shared" si="477"/>
        <v>1.7781114221004364</v>
      </c>
      <c r="D604">
        <f t="shared" si="478"/>
        <v>0.97351756267042378</v>
      </c>
      <c r="F604">
        <f t="shared" si="479"/>
        <v>5.5447428145772929E-6</v>
      </c>
      <c r="G604">
        <f t="shared" si="480"/>
        <v>8.4823287770332764E-4</v>
      </c>
      <c r="H604">
        <f t="shared" si="481"/>
        <v>-3.1407444171222969</v>
      </c>
      <c r="J604">
        <f t="shared" si="482"/>
        <v>15</v>
      </c>
      <c r="M604">
        <f t="shared" si="483"/>
        <v>8.0825826527596923E-4</v>
      </c>
      <c r="N604">
        <f t="shared" si="484"/>
        <v>-1.5707963250000001</v>
      </c>
      <c r="O604">
        <f t="shared" si="485"/>
        <v>624.37349043485051</v>
      </c>
      <c r="P604">
        <f t="shared" si="486"/>
        <v>1.5691947206363337</v>
      </c>
      <c r="Q604">
        <f t="shared" si="487"/>
        <v>351.94619127245977</v>
      </c>
      <c r="R604">
        <f t="shared" si="488"/>
        <v>1.5679549795368737</v>
      </c>
      <c r="S604">
        <f t="shared" si="489"/>
        <v>4.7261863396243581E-2</v>
      </c>
      <c r="T604">
        <f t="shared" si="490"/>
        <v>-1.52351685101378</v>
      </c>
      <c r="U604">
        <f t="shared" si="491"/>
        <v>0.66834880276222608</v>
      </c>
      <c r="V604">
        <f t="shared" si="492"/>
        <v>-0.83880956387028205</v>
      </c>
      <c r="X604">
        <f t="shared" si="509"/>
        <v>-61.621669354752711</v>
      </c>
      <c r="Y604">
        <f t="shared" si="493"/>
        <v>-169.77884798313713</v>
      </c>
      <c r="Z604">
        <f t="shared" si="510"/>
        <v>10.221152016862874</v>
      </c>
      <c r="AC604">
        <v>1</v>
      </c>
      <c r="AD604">
        <f t="shared" si="494"/>
        <v>624.3726896316</v>
      </c>
      <c r="AE604">
        <f t="shared" si="495"/>
        <v>-7.6499461451687262E-2</v>
      </c>
      <c r="AF604">
        <f t="shared" si="496"/>
        <v>6.8734905589349998E-2</v>
      </c>
      <c r="AG604">
        <f t="shared" si="473"/>
        <v>4050.4014762197176</v>
      </c>
      <c r="AH604">
        <f t="shared" si="474"/>
        <v>-4522.4988516182975</v>
      </c>
      <c r="AJ604">
        <f t="shared" si="497"/>
        <v>18000</v>
      </c>
      <c r="AK604">
        <f t="shared" si="498"/>
        <v>380431.16195175005</v>
      </c>
      <c r="AL604">
        <v>1</v>
      </c>
      <c r="AM604">
        <f t="shared" si="499"/>
        <v>351.94477059787505</v>
      </c>
      <c r="AN604">
        <f t="shared" si="475"/>
        <v>1081.0765392864137</v>
      </c>
      <c r="AO604">
        <f t="shared" si="476"/>
        <v>-48.072666151487745</v>
      </c>
      <c r="AQ604">
        <f t="shared" si="500"/>
        <v>6.5746215269808328E-4</v>
      </c>
      <c r="AR604">
        <f t="shared" si="501"/>
        <v>-2.5641023955225251</v>
      </c>
      <c r="AT604">
        <f t="shared" si="523"/>
        <v>-11593.487153508499</v>
      </c>
      <c r="AU604">
        <f t="shared" si="524"/>
        <v>-10388.61749983351</v>
      </c>
      <c r="AV604">
        <f t="shared" si="511"/>
        <v>-2.4109510865729504</v>
      </c>
      <c r="AW604">
        <f t="shared" si="512"/>
        <v>6251.5614719365449</v>
      </c>
      <c r="AX604">
        <f t="shared" si="513"/>
        <v>-8860.6974236290753</v>
      </c>
      <c r="AY604">
        <f t="shared" si="521"/>
        <v>-0.95636303994397609</v>
      </c>
      <c r="BA604">
        <f t="shared" si="502"/>
        <v>1.4355328135644319</v>
      </c>
      <c r="BB604">
        <f t="shared" si="514"/>
        <v>3.1402624819251805</v>
      </c>
      <c r="BC604">
        <f t="shared" si="515"/>
        <v>-1.4545880466289742</v>
      </c>
      <c r="BD604">
        <f t="shared" si="503"/>
        <v>-263.34175609725065</v>
      </c>
      <c r="BF604">
        <f t="shared" si="504"/>
        <v>-73.461104766071784</v>
      </c>
      <c r="BG604">
        <f t="shared" si="505"/>
        <v>-207.5147082466444</v>
      </c>
      <c r="BH604">
        <f t="shared" si="516"/>
        <v>-27.514708246644403</v>
      </c>
      <c r="BI604">
        <f t="shared" si="517"/>
        <v>-27.514708246644403</v>
      </c>
      <c r="BJ604">
        <f t="shared" si="506"/>
        <v>0</v>
      </c>
      <c r="BK604">
        <f t="shared" si="518"/>
        <v>0</v>
      </c>
      <c r="BM604">
        <f t="shared" si="519"/>
        <v>-76.601367247996976</v>
      </c>
      <c r="BN604">
        <f t="shared" si="507"/>
        <v>-124.17295214939377</v>
      </c>
      <c r="BQ604" s="56">
        <f t="shared" si="520"/>
        <v>20.042223282210315</v>
      </c>
    </row>
    <row r="605" spans="1:69" x14ac:dyDescent="0.25">
      <c r="A605">
        <f t="shared" si="525"/>
        <v>1955000</v>
      </c>
      <c r="B605">
        <f t="shared" si="508"/>
        <v>1955</v>
      </c>
      <c r="C605">
        <f t="shared" si="477"/>
        <v>1.7812299069104782</v>
      </c>
      <c r="D605">
        <f t="shared" si="478"/>
        <v>0.97470785126094539</v>
      </c>
      <c r="F605">
        <f t="shared" si="479"/>
        <v>5.5164170800692614E-6</v>
      </c>
      <c r="G605">
        <f t="shared" si="480"/>
        <v>8.4606346108459041E-4</v>
      </c>
      <c r="H605">
        <f t="shared" si="481"/>
        <v>-3.1407465865389157</v>
      </c>
      <c r="J605">
        <f t="shared" si="482"/>
        <v>15</v>
      </c>
      <c r="M605">
        <f t="shared" si="483"/>
        <v>8.0619110858728396E-4</v>
      </c>
      <c r="N605">
        <f t="shared" si="484"/>
        <v>-1.5707963250000001</v>
      </c>
      <c r="O605">
        <f t="shared" si="485"/>
        <v>625.97444400120298</v>
      </c>
      <c r="P605">
        <f t="shared" si="486"/>
        <v>1.5691988168087894</v>
      </c>
      <c r="Q605">
        <f t="shared" si="487"/>
        <v>352.84861012774809</v>
      </c>
      <c r="R605">
        <f t="shared" si="488"/>
        <v>1.5679622463706948</v>
      </c>
      <c r="S605">
        <f t="shared" si="489"/>
        <v>4.7141258027731794E-2</v>
      </c>
      <c r="T605">
        <f t="shared" si="490"/>
        <v>-1.5236375909609037</v>
      </c>
      <c r="U605">
        <f t="shared" si="491"/>
        <v>0.667401390041925</v>
      </c>
      <c r="V605">
        <f t="shared" si="492"/>
        <v>-0.84008250063192813</v>
      </c>
      <c r="X605">
        <f t="shared" si="509"/>
        <v>-61.663207499629358</v>
      </c>
      <c r="Y605">
        <f t="shared" si="493"/>
        <v>-169.78997451004258</v>
      </c>
      <c r="Z605">
        <f t="shared" si="510"/>
        <v>10.210025489957417</v>
      </c>
      <c r="AC605">
        <v>1</v>
      </c>
      <c r="AD605">
        <f t="shared" si="494"/>
        <v>625.97364524604006</v>
      </c>
      <c r="AE605">
        <f t="shared" si="495"/>
        <v>-7.6892269337247868E-2</v>
      </c>
      <c r="AF605">
        <f t="shared" si="496"/>
        <v>6.8911148937014999E-2</v>
      </c>
      <c r="AG605">
        <f t="shared" si="473"/>
        <v>4038.9263840964327</v>
      </c>
      <c r="AH605">
        <f t="shared" si="474"/>
        <v>-4521.2163802990481</v>
      </c>
      <c r="AJ605">
        <f t="shared" si="497"/>
        <v>18000</v>
      </c>
      <c r="AK605">
        <f t="shared" si="498"/>
        <v>381406.62646957504</v>
      </c>
      <c r="AL605">
        <v>1</v>
      </c>
      <c r="AM605">
        <f t="shared" si="499"/>
        <v>352.84719308658754</v>
      </c>
      <c r="AN605">
        <f t="shared" si="475"/>
        <v>1081.0758415076896</v>
      </c>
      <c r="AO605">
        <f t="shared" si="476"/>
        <v>-47.94972013378171</v>
      </c>
      <c r="AQ605">
        <f t="shared" si="500"/>
        <v>6.5410347563768707E-4</v>
      </c>
      <c r="AR605">
        <f t="shared" si="501"/>
        <v>-2.5575445897433564</v>
      </c>
      <c r="AT605">
        <f t="shared" si="523"/>
        <v>-11560.570616707189</v>
      </c>
      <c r="AU605">
        <f t="shared" si="524"/>
        <v>-10332.691665365992</v>
      </c>
      <c r="AV605">
        <f t="shared" si="511"/>
        <v>-2.4122205829428047</v>
      </c>
      <c r="AW605">
        <f t="shared" si="512"/>
        <v>6237.1908916305583</v>
      </c>
      <c r="AX605">
        <f t="shared" si="513"/>
        <v>-8851.4725318903165</v>
      </c>
      <c r="AY605">
        <f t="shared" si="521"/>
        <v>-0.95695631155722649</v>
      </c>
      <c r="BA605">
        <f t="shared" si="502"/>
        <v>1.4319206580071899</v>
      </c>
      <c r="BB605">
        <f t="shared" si="514"/>
        <v>3.1183790920584213</v>
      </c>
      <c r="BC605">
        <f t="shared" si="515"/>
        <v>-1.4552642713855781</v>
      </c>
      <c r="BD605">
        <f t="shared" si="503"/>
        <v>-263.38050092185057</v>
      </c>
      <c r="BF605">
        <f t="shared" si="504"/>
        <v>-73.512254270568462</v>
      </c>
      <c r="BG605">
        <f t="shared" si="505"/>
        <v>-207.48537885694336</v>
      </c>
      <c r="BH605">
        <f t="shared" si="516"/>
        <v>-27.485378856943356</v>
      </c>
      <c r="BI605">
        <f t="shared" si="517"/>
        <v>-27.485378856943356</v>
      </c>
      <c r="BJ605">
        <f t="shared" si="506"/>
        <v>0</v>
      </c>
      <c r="BK605">
        <f t="shared" si="518"/>
        <v>0</v>
      </c>
      <c r="BM605">
        <f t="shared" si="519"/>
        <v>-76.630633362626881</v>
      </c>
      <c r="BN605">
        <f t="shared" si="507"/>
        <v>-124.10487793509279</v>
      </c>
      <c r="BQ605" s="56">
        <f t="shared" si="520"/>
        <v>20.020339892343557</v>
      </c>
    </row>
    <row r="606" spans="1:69" x14ac:dyDescent="0.25">
      <c r="A606">
        <f t="shared" si="525"/>
        <v>1960000</v>
      </c>
      <c r="B606">
        <f t="shared" si="508"/>
        <v>1960</v>
      </c>
      <c r="C606">
        <f t="shared" si="477"/>
        <v>1.7843509065206866</v>
      </c>
      <c r="D606">
        <f t="shared" si="478"/>
        <v>0.97589397767093522</v>
      </c>
      <c r="F606">
        <f t="shared" si="479"/>
        <v>5.4883078490130871E-6</v>
      </c>
      <c r="G606">
        <f t="shared" si="480"/>
        <v>8.4390511309386906E-4</v>
      </c>
      <c r="H606">
        <f t="shared" si="481"/>
        <v>-3.1407487448869063</v>
      </c>
      <c r="J606">
        <f t="shared" si="482"/>
        <v>15</v>
      </c>
      <c r="M606">
        <f t="shared" si="483"/>
        <v>8.0413449861639803E-4</v>
      </c>
      <c r="N606">
        <f t="shared" si="484"/>
        <v>-1.5707963250000001</v>
      </c>
      <c r="O606">
        <f t="shared" si="485"/>
        <v>627.57539757800475</v>
      </c>
      <c r="P606">
        <f t="shared" si="486"/>
        <v>1.5692028920824592</v>
      </c>
      <c r="Q606">
        <f t="shared" si="487"/>
        <v>353.75102900157412</v>
      </c>
      <c r="R606">
        <f t="shared" si="488"/>
        <v>1.5679694761291301</v>
      </c>
      <c r="S606">
        <f t="shared" si="489"/>
        <v>4.7021265946757297E-2</v>
      </c>
      <c r="T606">
        <f t="shared" si="490"/>
        <v>-1.5237577162533906</v>
      </c>
      <c r="U606">
        <f t="shared" si="491"/>
        <v>0.66645558419408368</v>
      </c>
      <c r="V606">
        <f t="shared" si="492"/>
        <v>-0.84135183156859283</v>
      </c>
      <c r="X606">
        <f t="shared" si="509"/>
        <v>-61.704643332025356</v>
      </c>
      <c r="Y606">
        <f t="shared" si="493"/>
        <v>-169.80110038414611</v>
      </c>
      <c r="Z606">
        <f t="shared" si="510"/>
        <v>10.19889961585389</v>
      </c>
      <c r="AC606">
        <v>1</v>
      </c>
      <c r="AD606">
        <f t="shared" si="494"/>
        <v>627.57460086048013</v>
      </c>
      <c r="AE606">
        <f t="shared" si="495"/>
        <v>-7.7286083132886735E-2</v>
      </c>
      <c r="AF606">
        <f t="shared" si="496"/>
        <v>6.9087392284679999E-2</v>
      </c>
      <c r="AG606">
        <f t="shared" si="473"/>
        <v>4027.4869910389061</v>
      </c>
      <c r="AH606">
        <f t="shared" si="474"/>
        <v>-4519.9085401765524</v>
      </c>
      <c r="AJ606">
        <f t="shared" si="497"/>
        <v>18000</v>
      </c>
      <c r="AK606">
        <f t="shared" si="498"/>
        <v>382382.09098740004</v>
      </c>
      <c r="AL606">
        <v>1</v>
      </c>
      <c r="AM606">
        <f t="shared" si="499"/>
        <v>353.74961557530003</v>
      </c>
      <c r="AN606">
        <f t="shared" si="475"/>
        <v>1081.0751490622376</v>
      </c>
      <c r="AO606">
        <f t="shared" si="476"/>
        <v>-47.827401376599823</v>
      </c>
      <c r="AQ606">
        <f t="shared" si="500"/>
        <v>6.5077046993632407E-4</v>
      </c>
      <c r="AR606">
        <f t="shared" si="501"/>
        <v>-2.5510202421503902</v>
      </c>
      <c r="AT606">
        <f t="shared" si="523"/>
        <v>-11527.757209056985</v>
      </c>
      <c r="AU606">
        <f t="shared" si="524"/>
        <v>-10277.142262142377</v>
      </c>
      <c r="AV606">
        <f t="shared" si="511"/>
        <v>-2.4134864910406444</v>
      </c>
      <c r="AW606">
        <f t="shared" si="512"/>
        <v>6222.8621877568312</v>
      </c>
      <c r="AX606">
        <f t="shared" si="513"/>
        <v>-8842.2530195778018</v>
      </c>
      <c r="AY606">
        <f t="shared" si="521"/>
        <v>-0.95754843813802326</v>
      </c>
      <c r="BA606">
        <f t="shared" si="502"/>
        <v>1.4283262789408355</v>
      </c>
      <c r="BB606">
        <f t="shared" si="514"/>
        <v>3.0965485319630774</v>
      </c>
      <c r="BC606">
        <f t="shared" si="515"/>
        <v>-1.4559380529026211</v>
      </c>
      <c r="BD606">
        <f t="shared" si="503"/>
        <v>-263.41910575913516</v>
      </c>
      <c r="BF606">
        <f t="shared" si="504"/>
        <v>-73.5632516954674</v>
      </c>
      <c r="BG606">
        <f t="shared" si="505"/>
        <v>-207.45614732111957</v>
      </c>
      <c r="BH606">
        <f t="shared" si="516"/>
        <v>-27.456147321119573</v>
      </c>
      <c r="BI606">
        <f t="shared" si="517"/>
        <v>-27.456147321119573</v>
      </c>
      <c r="BJ606">
        <f t="shared" si="506"/>
        <v>0</v>
      </c>
      <c r="BK606">
        <f t="shared" si="518"/>
        <v>0</v>
      </c>
      <c r="BM606">
        <f t="shared" si="519"/>
        <v>-76.65980022743048</v>
      </c>
      <c r="BN606">
        <f t="shared" si="507"/>
        <v>-124.03704156198441</v>
      </c>
      <c r="BQ606" s="56">
        <f t="shared" si="520"/>
        <v>19.998509332248215</v>
      </c>
    </row>
    <row r="607" spans="1:69" x14ac:dyDescent="0.25">
      <c r="A607">
        <f t="shared" si="525"/>
        <v>1965000</v>
      </c>
      <c r="B607">
        <f t="shared" si="508"/>
        <v>1965</v>
      </c>
      <c r="C607">
        <f t="shared" si="477"/>
        <v>1.7874744077582456</v>
      </c>
      <c r="D607">
        <f t="shared" si="478"/>
        <v>0.97707596037358235</v>
      </c>
      <c r="F607">
        <f t="shared" si="479"/>
        <v>5.4604129205983489E-6</v>
      </c>
      <c r="G607">
        <f t="shared" si="480"/>
        <v>8.4175774923603633E-4</v>
      </c>
      <c r="H607">
        <f t="shared" si="481"/>
        <v>-3.1407508922507641</v>
      </c>
      <c r="J607">
        <f t="shared" si="482"/>
        <v>15</v>
      </c>
      <c r="M607">
        <f t="shared" si="483"/>
        <v>8.0208835485401516E-4</v>
      </c>
      <c r="N607">
        <f t="shared" si="484"/>
        <v>-1.5707963250000001</v>
      </c>
      <c r="O607">
        <f t="shared" si="485"/>
        <v>629.17635116517636</v>
      </c>
      <c r="P607">
        <f t="shared" si="486"/>
        <v>1.5692069466168754</v>
      </c>
      <c r="Q607">
        <f t="shared" si="487"/>
        <v>354.65344789379645</v>
      </c>
      <c r="R607">
        <f t="shared" si="488"/>
        <v>1.5679766690951951</v>
      </c>
      <c r="S607">
        <f t="shared" si="489"/>
        <v>4.6901882492423386E-2</v>
      </c>
      <c r="T607">
        <f t="shared" si="490"/>
        <v>-1.5238772315694464</v>
      </c>
      <c r="U607">
        <f t="shared" si="491"/>
        <v>0.665511387520766</v>
      </c>
      <c r="V607">
        <f t="shared" si="492"/>
        <v>-0.84261756790688058</v>
      </c>
      <c r="X607">
        <f t="shared" si="509"/>
        <v>-61.745977392768268</v>
      </c>
      <c r="Y607">
        <f t="shared" si="493"/>
        <v>-169.8122254377756</v>
      </c>
      <c r="Z607">
        <f t="shared" si="510"/>
        <v>10.187774562224405</v>
      </c>
      <c r="AC607">
        <v>1</v>
      </c>
      <c r="AD607">
        <f t="shared" si="494"/>
        <v>629.17555647491997</v>
      </c>
      <c r="AE607">
        <f t="shared" si="495"/>
        <v>-7.7680902838603863E-2</v>
      </c>
      <c r="AF607">
        <f t="shared" si="496"/>
        <v>6.9263635632345E-2</v>
      </c>
      <c r="AG607">
        <f t="shared" si="473"/>
        <v>4016.0832421461919</v>
      </c>
      <c r="AH607">
        <f t="shared" si="474"/>
        <v>-4518.5755738578382</v>
      </c>
      <c r="AJ607">
        <f t="shared" si="497"/>
        <v>18000</v>
      </c>
      <c r="AK607">
        <f t="shared" si="498"/>
        <v>383357.55550522503</v>
      </c>
      <c r="AL607">
        <v>1</v>
      </c>
      <c r="AM607">
        <f t="shared" si="499"/>
        <v>354.65203806401252</v>
      </c>
      <c r="AN607">
        <f t="shared" si="475"/>
        <v>1081.0744618958445</v>
      </c>
      <c r="AO607">
        <f t="shared" si="476"/>
        <v>-47.705705091846653</v>
      </c>
      <c r="AQ607">
        <f t="shared" si="500"/>
        <v>6.4746287464063381E-4</v>
      </c>
      <c r="AR607">
        <f t="shared" si="501"/>
        <v>-2.5445290973376911</v>
      </c>
      <c r="AT607">
        <f t="shared" si="523"/>
        <v>-11495.046761399868</v>
      </c>
      <c r="AU607">
        <f t="shared" si="524"/>
        <v>-10221.966276901609</v>
      </c>
      <c r="AV607">
        <f t="shared" si="511"/>
        <v>-2.4147488219590816</v>
      </c>
      <c r="AW607">
        <f t="shared" si="512"/>
        <v>6208.5753370954017</v>
      </c>
      <c r="AX607">
        <f t="shared" si="513"/>
        <v>-8833.0389094454604</v>
      </c>
      <c r="AY607">
        <f t="shared" si="521"/>
        <v>-0.9581394125278484</v>
      </c>
      <c r="BA607">
        <f t="shared" si="502"/>
        <v>1.4247495466275673</v>
      </c>
      <c r="BB607">
        <f t="shared" si="514"/>
        <v>3.0747705489633068</v>
      </c>
      <c r="BC607">
        <f t="shared" si="515"/>
        <v>-1.4566094094312332</v>
      </c>
      <c r="BD607">
        <f t="shared" si="503"/>
        <v>-263.45757165481717</v>
      </c>
      <c r="BF607">
        <f t="shared" si="504"/>
        <v>-73.614097907625094</v>
      </c>
      <c r="BG607">
        <f t="shared" si="505"/>
        <v>-207.42701363129132</v>
      </c>
      <c r="BH607">
        <f t="shared" si="516"/>
        <v>-27.427013631291317</v>
      </c>
      <c r="BI607">
        <f t="shared" si="517"/>
        <v>-27.427013631291317</v>
      </c>
      <c r="BJ607">
        <f t="shared" si="506"/>
        <v>0</v>
      </c>
      <c r="BK607">
        <f t="shared" si="518"/>
        <v>0</v>
      </c>
      <c r="BM607">
        <f t="shared" si="519"/>
        <v>-76.688868456588409</v>
      </c>
      <c r="BN607">
        <f t="shared" si="507"/>
        <v>-123.96944197647417</v>
      </c>
      <c r="BQ607" s="56">
        <f t="shared" si="520"/>
        <v>19.976731349248446</v>
      </c>
    </row>
    <row r="608" spans="1:69" x14ac:dyDescent="0.25">
      <c r="A608">
        <f t="shared" si="525"/>
        <v>1970000</v>
      </c>
      <c r="B608">
        <f t="shared" si="508"/>
        <v>1970</v>
      </c>
      <c r="C608">
        <f t="shared" si="477"/>
        <v>1.7906003975317315</v>
      </c>
      <c r="D608">
        <f t="shared" si="478"/>
        <v>0.97825381775954379</v>
      </c>
      <c r="F608">
        <f t="shared" si="479"/>
        <v>5.4327301219084928E-6</v>
      </c>
      <c r="G608">
        <f t="shared" si="480"/>
        <v>8.3962128587380665E-4</v>
      </c>
      <c r="H608">
        <f t="shared" si="481"/>
        <v>-3.1407530287141263</v>
      </c>
      <c r="J608">
        <f t="shared" si="482"/>
        <v>15</v>
      </c>
      <c r="M608">
        <f t="shared" si="483"/>
        <v>8.0005259760819285E-4</v>
      </c>
      <c r="N608">
        <f t="shared" si="484"/>
        <v>-1.5707963250000001</v>
      </c>
      <c r="O608">
        <f t="shared" si="485"/>
        <v>630.77730476263855</v>
      </c>
      <c r="P608">
        <f t="shared" si="486"/>
        <v>1.5692109805699503</v>
      </c>
      <c r="Q608">
        <f t="shared" si="487"/>
        <v>355.5558668042749</v>
      </c>
      <c r="R608">
        <f t="shared" si="488"/>
        <v>1.5679838255490313</v>
      </c>
      <c r="S608">
        <f t="shared" si="489"/>
        <v>4.6783103050891429E-2</v>
      </c>
      <c r="T608">
        <f t="shared" si="490"/>
        <v>-1.5239961415399566</v>
      </c>
      <c r="U608">
        <f t="shared" si="491"/>
        <v>0.66456880224917203</v>
      </c>
      <c r="V608">
        <f t="shared" si="492"/>
        <v>-0.84387972085597218</v>
      </c>
      <c r="X608">
        <f t="shared" si="509"/>
        <v>-61.787210218233085</v>
      </c>
      <c r="Y608">
        <f t="shared" si="493"/>
        <v>-169.82334950448629</v>
      </c>
      <c r="Z608">
        <f t="shared" si="510"/>
        <v>10.176650495513712</v>
      </c>
      <c r="AC608">
        <v>1</v>
      </c>
      <c r="AD608">
        <f t="shared" si="494"/>
        <v>630.77651208936004</v>
      </c>
      <c r="AE608">
        <f t="shared" si="495"/>
        <v>-7.8076728454399238E-2</v>
      </c>
      <c r="AF608">
        <f t="shared" si="496"/>
        <v>6.943987898001E-2</v>
      </c>
      <c r="AG608">
        <f t="shared" si="473"/>
        <v>4004.7150815981554</v>
      </c>
      <c r="AH608">
        <f t="shared" si="474"/>
        <v>-4517.2177223044364</v>
      </c>
      <c r="AJ608">
        <f t="shared" si="497"/>
        <v>18000</v>
      </c>
      <c r="AK608">
        <f t="shared" si="498"/>
        <v>384333.02002305002</v>
      </c>
      <c r="AL608">
        <v>1</v>
      </c>
      <c r="AM608">
        <f t="shared" si="499"/>
        <v>355.55446055272506</v>
      </c>
      <c r="AN608">
        <f t="shared" si="475"/>
        <v>1081.073779954985</v>
      </c>
      <c r="AO608">
        <f t="shared" si="476"/>
        <v>-47.584626540034961</v>
      </c>
      <c r="AQ608">
        <f t="shared" si="500"/>
        <v>6.4418043210463858E-4</v>
      </c>
      <c r="AR608">
        <f t="shared" si="501"/>
        <v>-2.5380709024922763</v>
      </c>
      <c r="AT608">
        <f t="shared" si="523"/>
        <v>-11462.439102111606</v>
      </c>
      <c r="AU608">
        <f t="shared" si="524"/>
        <v>-10167.160724640524</v>
      </c>
      <c r="AV608">
        <f t="shared" si="511"/>
        <v>-2.4160075867746658</v>
      </c>
      <c r="AW608">
        <f t="shared" si="512"/>
        <v>6194.3303146101898</v>
      </c>
      <c r="AX608">
        <f t="shared" si="513"/>
        <v>-8823.8302250864053</v>
      </c>
      <c r="AY608">
        <f t="shared" si="521"/>
        <v>-0.95872922773329494</v>
      </c>
      <c r="BA608">
        <f t="shared" si="502"/>
        <v>1.4211903325734552</v>
      </c>
      <c r="BB608">
        <f t="shared" si="514"/>
        <v>3.0530448921313051</v>
      </c>
      <c r="BC608">
        <f t="shared" si="515"/>
        <v>-1.4572783590413709</v>
      </c>
      <c r="BD608">
        <f t="shared" si="503"/>
        <v>-263.49589964422876</v>
      </c>
      <c r="BF608">
        <f t="shared" si="504"/>
        <v>-73.664793766984218</v>
      </c>
      <c r="BG608">
        <f t="shared" si="505"/>
        <v>-207.39797777387579</v>
      </c>
      <c r="BH608">
        <f t="shared" si="516"/>
        <v>-27.397977773875795</v>
      </c>
      <c r="BI608">
        <f t="shared" si="517"/>
        <v>-27.397977773875795</v>
      </c>
      <c r="BJ608">
        <f t="shared" si="506"/>
        <v>0</v>
      </c>
      <c r="BK608">
        <f t="shared" si="518"/>
        <v>0</v>
      </c>
      <c r="BM608">
        <f t="shared" si="519"/>
        <v>-76.717838659115529</v>
      </c>
      <c r="BN608">
        <f t="shared" si="507"/>
        <v>-123.90207812964704</v>
      </c>
      <c r="BQ608" s="56">
        <f t="shared" si="520"/>
        <v>19.955005692416442</v>
      </c>
    </row>
    <row r="609" spans="1:69" x14ac:dyDescent="0.25">
      <c r="A609">
        <f t="shared" si="525"/>
        <v>1975000</v>
      </c>
      <c r="B609">
        <f t="shared" si="508"/>
        <v>1975</v>
      </c>
      <c r="C609">
        <f t="shared" si="477"/>
        <v>1.793728862830587</v>
      </c>
      <c r="D609">
        <f t="shared" si="478"/>
        <v>0.97942756813711407</v>
      </c>
      <c r="F609">
        <f t="shared" si="479"/>
        <v>5.405257307497653E-6</v>
      </c>
      <c r="G609">
        <f t="shared" si="480"/>
        <v>8.374956402168761E-4</v>
      </c>
      <c r="H609">
        <f t="shared" si="481"/>
        <v>-3.1407551543597831</v>
      </c>
      <c r="J609">
        <f t="shared" si="482"/>
        <v>15</v>
      </c>
      <c r="M609">
        <f t="shared" si="483"/>
        <v>7.9802714799399497E-4</v>
      </c>
      <c r="N609">
        <f t="shared" si="484"/>
        <v>-1.5707963250000001</v>
      </c>
      <c r="O609">
        <f t="shared" si="485"/>
        <v>632.37825837031335</v>
      </c>
      <c r="P609">
        <f t="shared" si="486"/>
        <v>1.5692149940979978</v>
      </c>
      <c r="Q609">
        <f t="shared" si="487"/>
        <v>356.45828573287093</v>
      </c>
      <c r="R609">
        <f t="shared" si="488"/>
        <v>1.5679909457679442</v>
      </c>
      <c r="S609">
        <f t="shared" si="489"/>
        <v>4.6664923054789163E-2</v>
      </c>
      <c r="T609">
        <f t="shared" si="490"/>
        <v>-1.5241144507490816</v>
      </c>
      <c r="U609">
        <f t="shared" si="491"/>
        <v>0.66362783053245955</v>
      </c>
      <c r="V609">
        <f t="shared" si="492"/>
        <v>-0.8451383016073386</v>
      </c>
      <c r="X609">
        <f t="shared" si="509"/>
        <v>-61.828342340390279</v>
      </c>
      <c r="Y609">
        <f t="shared" si="493"/>
        <v>-169.83447241906632</v>
      </c>
      <c r="Z609">
        <f t="shared" si="510"/>
        <v>10.165527580933684</v>
      </c>
      <c r="AC609">
        <v>1</v>
      </c>
      <c r="AD609">
        <f t="shared" si="494"/>
        <v>632.37746770379999</v>
      </c>
      <c r="AE609">
        <f t="shared" si="495"/>
        <v>-7.8473559980272889E-2</v>
      </c>
      <c r="AF609">
        <f t="shared" si="496"/>
        <v>6.9616122327675001E-2</v>
      </c>
      <c r="AG609">
        <f t="shared" si="473"/>
        <v>3993.3824526724075</v>
      </c>
      <c r="AH609">
        <f t="shared" si="474"/>
        <v>-4515.8352248381652</v>
      </c>
      <c r="AJ609">
        <f t="shared" si="497"/>
        <v>18000</v>
      </c>
      <c r="AK609">
        <f t="shared" si="498"/>
        <v>385308.48454087501</v>
      </c>
      <c r="AL609">
        <v>1</v>
      </c>
      <c r="AM609">
        <f t="shared" si="499"/>
        <v>356.45688304143755</v>
      </c>
      <c r="AN609">
        <f t="shared" si="475"/>
        <v>1081.0731031868099</v>
      </c>
      <c r="AO609">
        <f t="shared" si="476"/>
        <v>-47.464161029670429</v>
      </c>
      <c r="AQ609">
        <f t="shared" si="500"/>
        <v>6.4092288793956816E-4</v>
      </c>
      <c r="AR609">
        <f t="shared" si="501"/>
        <v>-2.5316454073612942</v>
      </c>
      <c r="AT609">
        <f t="shared" si="523"/>
        <v>-11429.934057147684</v>
      </c>
      <c r="AU609">
        <f t="shared" si="524"/>
        <v>-10112.722648299043</v>
      </c>
      <c r="AV609">
        <f t="shared" si="511"/>
        <v>-2.4172627965475808</v>
      </c>
      <c r="AW609">
        <f t="shared" si="512"/>
        <v>6180.1270934804443</v>
      </c>
      <c r="AX609">
        <f t="shared" si="513"/>
        <v>-8814.6269909026269</v>
      </c>
      <c r="AY609">
        <f t="shared" si="521"/>
        <v>-0.95931787692353365</v>
      </c>
      <c r="BA609">
        <f t="shared" si="502"/>
        <v>1.4176485095137674</v>
      </c>
      <c r="BB609">
        <f t="shared" si="514"/>
        <v>3.0313713122717485</v>
      </c>
      <c r="BC609">
        <f t="shared" si="515"/>
        <v>-1.457944919624047</v>
      </c>
      <c r="BD609">
        <f t="shared" si="503"/>
        <v>-263.53409075244952</v>
      </c>
      <c r="BF609">
        <f t="shared" si="504"/>
        <v>-73.715340126642545</v>
      </c>
      <c r="BG609">
        <f t="shared" si="505"/>
        <v>-207.36903972970805</v>
      </c>
      <c r="BH609">
        <f t="shared" si="516"/>
        <v>-27.369039729708049</v>
      </c>
      <c r="BI609">
        <f t="shared" si="517"/>
        <v>-27.369039729708049</v>
      </c>
      <c r="BJ609">
        <f t="shared" si="506"/>
        <v>0</v>
      </c>
      <c r="BK609">
        <f t="shared" si="518"/>
        <v>0</v>
      </c>
      <c r="BM609">
        <f t="shared" si="519"/>
        <v>-76.746711438914289</v>
      </c>
      <c r="BN609">
        <f t="shared" si="507"/>
        <v>-123.83494897725852</v>
      </c>
      <c r="BQ609" s="56">
        <f t="shared" si="520"/>
        <v>19.933332112556887</v>
      </c>
    </row>
    <row r="610" spans="1:69" x14ac:dyDescent="0.25">
      <c r="A610">
        <f t="shared" si="525"/>
        <v>1980000</v>
      </c>
      <c r="B610">
        <f t="shared" si="508"/>
        <v>1980</v>
      </c>
      <c r="C610">
        <f t="shared" si="477"/>
        <v>1.7968597907245951</v>
      </c>
      <c r="D610">
        <f t="shared" si="478"/>
        <v>0.98059722973239993</v>
      </c>
      <c r="F610">
        <f t="shared" si="479"/>
        <v>5.3779923589749574E-6</v>
      </c>
      <c r="G610">
        <f t="shared" si="480"/>
        <v>8.353807303112282E-4</v>
      </c>
      <c r="H610">
        <f t="shared" si="481"/>
        <v>-3.140757269269689</v>
      </c>
      <c r="J610">
        <f t="shared" si="482"/>
        <v>15</v>
      </c>
      <c r="M610">
        <f t="shared" si="483"/>
        <v>7.9601192792330309E-4</v>
      </c>
      <c r="N610">
        <f t="shared" si="484"/>
        <v>-1.5707963250000001</v>
      </c>
      <c r="O610">
        <f t="shared" si="485"/>
        <v>633.9792119881231</v>
      </c>
      <c r="P610">
        <f t="shared" si="486"/>
        <v>1.5692189873557518</v>
      </c>
      <c r="Q610">
        <f t="shared" si="487"/>
        <v>357.36070467944728</v>
      </c>
      <c r="R610">
        <f t="shared" si="488"/>
        <v>1.5679980300264378</v>
      </c>
      <c r="S610">
        <f t="shared" si="489"/>
        <v>4.6547337982627765E-2</v>
      </c>
      <c r="T610">
        <f t="shared" si="490"/>
        <v>-1.5242321637348468</v>
      </c>
      <c r="U610">
        <f t="shared" si="491"/>
        <v>0.66268847445055856</v>
      </c>
      <c r="V610">
        <f t="shared" si="492"/>
        <v>-0.8463933213344591</v>
      </c>
      <c r="X610">
        <f t="shared" si="509"/>
        <v>-61.869374286853343</v>
      </c>
      <c r="Y610">
        <f t="shared" si="493"/>
        <v>-169.84559401754166</v>
      </c>
      <c r="Z610">
        <f t="shared" si="510"/>
        <v>10.154405982458343</v>
      </c>
      <c r="AC610">
        <v>1</v>
      </c>
      <c r="AD610">
        <f t="shared" si="494"/>
        <v>633.97842331824006</v>
      </c>
      <c r="AE610">
        <f t="shared" si="495"/>
        <v>-7.8871397416224787E-2</v>
      </c>
      <c r="AF610">
        <f t="shared" si="496"/>
        <v>6.9792365675340001E-2</v>
      </c>
      <c r="AG610">
        <f t="shared" si="473"/>
        <v>3982.0852977610721</v>
      </c>
      <c r="AH610">
        <f t="shared" si="474"/>
        <v>-4514.4283191470195</v>
      </c>
      <c r="AJ610">
        <f t="shared" si="497"/>
        <v>18000</v>
      </c>
      <c r="AK610">
        <f t="shared" si="498"/>
        <v>386283.9490587</v>
      </c>
      <c r="AL610">
        <v>1</v>
      </c>
      <c r="AM610">
        <f t="shared" si="499"/>
        <v>357.35930553015004</v>
      </c>
      <c r="AN610">
        <f t="shared" si="475"/>
        <v>1081.0724315391369</v>
      </c>
      <c r="AO610">
        <f t="shared" si="476"/>
        <v>-47.344303916645686</v>
      </c>
      <c r="AQ610">
        <f t="shared" si="500"/>
        <v>6.3768999096457048E-4</v>
      </c>
      <c r="AR610">
        <f t="shared" si="501"/>
        <v>-2.5252523642196993</v>
      </c>
      <c r="AT610">
        <f t="shared" si="523"/>
        <v>-11397.531450088823</v>
      </c>
      <c r="AU610">
        <f t="shared" si="524"/>
        <v>-10058.649118449701</v>
      </c>
      <c r="AV610">
        <f t="shared" si="511"/>
        <v>-2.4185144623213426</v>
      </c>
      <c r="AW610">
        <f t="shared" si="512"/>
        <v>6165.9656451318369</v>
      </c>
      <c r="AX610">
        <f t="shared" si="513"/>
        <v>-8805.4292320753921</v>
      </c>
      <c r="AY610">
        <f t="shared" si="521"/>
        <v>-0.95990535342781491</v>
      </c>
      <c r="BA610">
        <f t="shared" si="502"/>
        <v>1.4141239513985042</v>
      </c>
      <c r="BB610">
        <f t="shared" si="514"/>
        <v>3.0097495619064212</v>
      </c>
      <c r="BC610">
        <f t="shared" si="515"/>
        <v>-1.4586091088935276</v>
      </c>
      <c r="BD610">
        <f t="shared" si="503"/>
        <v>-263.57214599443216</v>
      </c>
      <c r="BF610">
        <f t="shared" si="504"/>
        <v>-73.765737832921033</v>
      </c>
      <c r="BG610">
        <f t="shared" si="505"/>
        <v>-207.34019947415746</v>
      </c>
      <c r="BH610">
        <f t="shared" si="516"/>
        <v>-27.340199474157458</v>
      </c>
      <c r="BI610">
        <f t="shared" si="517"/>
        <v>-27.340199474157458</v>
      </c>
      <c r="BJ610">
        <f t="shared" si="506"/>
        <v>0</v>
      </c>
      <c r="BK610">
        <f t="shared" si="518"/>
        <v>0</v>
      </c>
      <c r="BM610">
        <f t="shared" si="519"/>
        <v>-76.775487394827451</v>
      </c>
      <c r="BN610">
        <f t="shared" si="507"/>
        <v>-123.76805347972534</v>
      </c>
      <c r="BQ610" s="56">
        <f t="shared" si="520"/>
        <v>19.911710362191556</v>
      </c>
    </row>
    <row r="611" spans="1:69" x14ac:dyDescent="0.25">
      <c r="A611">
        <f t="shared" si="525"/>
        <v>1985000</v>
      </c>
      <c r="B611">
        <f t="shared" si="508"/>
        <v>1985</v>
      </c>
      <c r="C611">
        <f t="shared" si="477"/>
        <v>1.7999931683633612</v>
      </c>
      <c r="D611">
        <f t="shared" si="478"/>
        <v>0.98176282068949927</v>
      </c>
      <c r="F611">
        <f t="shared" si="479"/>
        <v>5.3509331845961443E-6</v>
      </c>
      <c r="G611">
        <f t="shared" si="480"/>
        <v>8.3327647502860129E-4</v>
      </c>
      <c r="H611">
        <f t="shared" si="481"/>
        <v>-3.1407593735249715</v>
      </c>
      <c r="J611">
        <f t="shared" si="482"/>
        <v>15</v>
      </c>
      <c r="M611">
        <f t="shared" si="483"/>
        <v>7.9400686009478087E-4</v>
      </c>
      <c r="N611">
        <f t="shared" si="484"/>
        <v>-1.5707963250000001</v>
      </c>
      <c r="O611">
        <f t="shared" si="485"/>
        <v>635.58016561599152</v>
      </c>
      <c r="P611">
        <f t="shared" si="486"/>
        <v>1.5692229604963885</v>
      </c>
      <c r="Q611">
        <f t="shared" si="487"/>
        <v>358.26312364386797</v>
      </c>
      <c r="R611">
        <f t="shared" si="488"/>
        <v>1.5680050785962505</v>
      </c>
      <c r="S611">
        <f t="shared" si="489"/>
        <v>4.6430343358227821E-2</v>
      </c>
      <c r="T611">
        <f t="shared" si="490"/>
        <v>-1.5243492849897184</v>
      </c>
      <c r="U611">
        <f t="shared" si="491"/>
        <v>0.66175073601098089</v>
      </c>
      <c r="V611">
        <f t="shared" si="492"/>
        <v>-0.84764479119254565</v>
      </c>
      <c r="X611">
        <f t="shared" si="509"/>
        <v>-61.910306580925663</v>
      </c>
      <c r="Y611">
        <f t="shared" si="493"/>
        <v>-169.85671413718052</v>
      </c>
      <c r="Z611">
        <f t="shared" si="510"/>
        <v>10.143285862819482</v>
      </c>
      <c r="AC611">
        <v>1</v>
      </c>
      <c r="AD611">
        <f t="shared" si="494"/>
        <v>635.57937893268013</v>
      </c>
      <c r="AE611">
        <f t="shared" si="495"/>
        <v>-7.9270240762254959E-2</v>
      </c>
      <c r="AF611">
        <f t="shared" si="496"/>
        <v>6.9968609023005002E-2</v>
      </c>
      <c r="AG611">
        <f t="shared" si="473"/>
        <v>3970.8235583873361</v>
      </c>
      <c r="AH611">
        <f t="shared" si="474"/>
        <v>-4512.9972412911138</v>
      </c>
      <c r="AJ611">
        <f t="shared" si="497"/>
        <v>18000</v>
      </c>
      <c r="AK611">
        <f t="shared" si="498"/>
        <v>387259.41357652505</v>
      </c>
      <c r="AL611">
        <v>1</v>
      </c>
      <c r="AM611">
        <f t="shared" si="499"/>
        <v>358.26172801886253</v>
      </c>
      <c r="AN611">
        <f t="shared" si="475"/>
        <v>1081.0717649604396</v>
      </c>
      <c r="AO611">
        <f t="shared" si="476"/>
        <v>-47.225050603643538</v>
      </c>
      <c r="AQ611">
        <f t="shared" si="500"/>
        <v>6.344814931582909E-4</v>
      </c>
      <c r="AR611">
        <f t="shared" si="501"/>
        <v>-2.5188915278384147</v>
      </c>
      <c r="AT611">
        <f t="shared" si="523"/>
        <v>-11365.23110218593</v>
      </c>
      <c r="AU611">
        <f t="shared" si="524"/>
        <v>-10004.93723299132</v>
      </c>
      <c r="AV611">
        <f t="shared" si="511"/>
        <v>-2.4197625951225117</v>
      </c>
      <c r="AW611">
        <f t="shared" si="512"/>
        <v>6151.8459392670711</v>
      </c>
      <c r="AX611">
        <f t="shared" si="513"/>
        <v>-8796.2369745362739</v>
      </c>
      <c r="AY611">
        <f t="shared" si="521"/>
        <v>-0.96049165073301268</v>
      </c>
      <c r="BA611">
        <f t="shared" si="502"/>
        <v>1.4106165333781324</v>
      </c>
      <c r="BB611">
        <f t="shared" si="514"/>
        <v>2.9881793952590079</v>
      </c>
      <c r="BC611">
        <f t="shared" si="515"/>
        <v>-1.4592709443894991</v>
      </c>
      <c r="BD611">
        <f t="shared" si="503"/>
        <v>-263.61006637512662</v>
      </c>
      <c r="BF611">
        <f t="shared" si="504"/>
        <v>-73.815987725431157</v>
      </c>
      <c r="BG611">
        <f t="shared" si="505"/>
        <v>-207.31145697724202</v>
      </c>
      <c r="BH611">
        <f t="shared" si="516"/>
        <v>-27.311456977242017</v>
      </c>
      <c r="BI611">
        <f t="shared" si="517"/>
        <v>-27.311456977242017</v>
      </c>
      <c r="BJ611">
        <f t="shared" si="506"/>
        <v>0</v>
      </c>
      <c r="BK611">
        <f t="shared" si="518"/>
        <v>0</v>
      </c>
      <c r="BM611">
        <f t="shared" si="519"/>
        <v>-76.804167120690167</v>
      </c>
      <c r="BN611">
        <f t="shared" si="507"/>
        <v>-123.70139060211545</v>
      </c>
      <c r="BQ611" s="56">
        <f t="shared" si="520"/>
        <v>19.890140195544145</v>
      </c>
    </row>
    <row r="612" spans="1:69" x14ac:dyDescent="0.25">
      <c r="A612">
        <f t="shared" si="525"/>
        <v>1990000</v>
      </c>
      <c r="B612">
        <f t="shared" si="508"/>
        <v>1990</v>
      </c>
      <c r="C612">
        <f t="shared" si="477"/>
        <v>1.8031289829757928</v>
      </c>
      <c r="D612">
        <f t="shared" si="478"/>
        <v>0.98292435907068343</v>
      </c>
      <c r="F612">
        <f t="shared" si="479"/>
        <v>5.3240777188623535E-6</v>
      </c>
      <c r="G612">
        <f t="shared" si="480"/>
        <v>8.3118279405611369E-4</v>
      </c>
      <c r="H612">
        <f t="shared" si="481"/>
        <v>-3.1407614672059441</v>
      </c>
      <c r="J612">
        <f t="shared" si="482"/>
        <v>15</v>
      </c>
      <c r="M612">
        <f t="shared" si="483"/>
        <v>7.9201186798399004E-4</v>
      </c>
      <c r="N612">
        <f t="shared" si="484"/>
        <v>-1.5707963250000001</v>
      </c>
      <c r="O612">
        <f t="shared" si="485"/>
        <v>637.18111925384278</v>
      </c>
      <c r="P612">
        <f t="shared" si="486"/>
        <v>1.5692269136715438</v>
      </c>
      <c r="Q612">
        <f t="shared" si="487"/>
        <v>359.16554262599857</v>
      </c>
      <c r="R612">
        <f t="shared" si="488"/>
        <v>1.5680120917463898</v>
      </c>
      <c r="S612">
        <f t="shared" si="489"/>
        <v>4.6313934750153808E-2</v>
      </c>
      <c r="T612">
        <f t="shared" si="490"/>
        <v>-1.5244658189611755</v>
      </c>
      <c r="U612">
        <f t="shared" si="491"/>
        <v>0.66081461714962331</v>
      </c>
      <c r="V612">
        <f t="shared" si="492"/>
        <v>-0.84889272231827151</v>
      </c>
      <c r="X612">
        <f t="shared" si="509"/>
        <v>-61.951139741646784</v>
      </c>
      <c r="Y612">
        <f t="shared" si="493"/>
        <v>-169.86783261649762</v>
      </c>
      <c r="Z612">
        <f t="shared" si="510"/>
        <v>10.132167383502377</v>
      </c>
      <c r="AC612">
        <v>1</v>
      </c>
      <c r="AD612">
        <f t="shared" si="494"/>
        <v>637.18033454711997</v>
      </c>
      <c r="AE612">
        <f t="shared" si="495"/>
        <v>-7.9670090018363393E-2</v>
      </c>
      <c r="AF612">
        <f t="shared" si="496"/>
        <v>7.0144852370670002E-2</v>
      </c>
      <c r="AG612">
        <f t="shared" si="473"/>
        <v>3959.5971752218502</v>
      </c>
      <c r="AH612">
        <f t="shared" si="474"/>
        <v>-4511.5422257087212</v>
      </c>
      <c r="AJ612">
        <f t="shared" si="497"/>
        <v>18000</v>
      </c>
      <c r="AK612">
        <f t="shared" si="498"/>
        <v>388234.87809435005</v>
      </c>
      <c r="AL612">
        <v>1</v>
      </c>
      <c r="AM612">
        <f t="shared" si="499"/>
        <v>359.16415050757502</v>
      </c>
      <c r="AN612">
        <f t="shared" si="475"/>
        <v>1081.071103399838</v>
      </c>
      <c r="AO612">
        <f t="shared" si="476"/>
        <v>-47.106396539549202</v>
      </c>
      <c r="AQ612">
        <f t="shared" si="500"/>
        <v>6.3129714961130084E-4</v>
      </c>
      <c r="AR612">
        <f t="shared" si="501"/>
        <v>-2.5125626554529776</v>
      </c>
      <c r="AT612">
        <f t="shared" si="523"/>
        <v>-11333.032832404615</v>
      </c>
      <c r="AU612">
        <f t="shared" si="524"/>
        <v>-9951.5841168469615</v>
      </c>
      <c r="AV612">
        <f t="shared" si="511"/>
        <v>-2.4210072059604011</v>
      </c>
      <c r="AW612">
        <f t="shared" si="512"/>
        <v>6137.7679438961786</v>
      </c>
      <c r="AX612">
        <f t="shared" si="513"/>
        <v>-8787.0502449388769</v>
      </c>
      <c r="AY612">
        <f t="shared" si="521"/>
        <v>-0.96107676248120122</v>
      </c>
      <c r="BA612">
        <f t="shared" si="502"/>
        <v>1.4071261317895181</v>
      </c>
      <c r="BB612">
        <f t="shared" si="514"/>
        <v>2.9666605682400462</v>
      </c>
      <c r="BC612">
        <f t="shared" si="515"/>
        <v>-1.4599304434792</v>
      </c>
      <c r="BD612">
        <f t="shared" si="503"/>
        <v>-263.64785288960235</v>
      </c>
      <c r="BF612">
        <f t="shared" si="504"/>
        <v>-73.866090637141369</v>
      </c>
      <c r="BG612">
        <f t="shared" si="505"/>
        <v>-207.28281220374092</v>
      </c>
      <c r="BH612">
        <f t="shared" si="516"/>
        <v>-27.282812203740917</v>
      </c>
      <c r="BI612">
        <f t="shared" si="517"/>
        <v>-27.282812203740917</v>
      </c>
      <c r="BJ612">
        <f t="shared" si="506"/>
        <v>0</v>
      </c>
      <c r="BK612">
        <f t="shared" si="518"/>
        <v>0</v>
      </c>
      <c r="BM612">
        <f t="shared" si="519"/>
        <v>-76.832751205381413</v>
      </c>
      <c r="BN612">
        <f t="shared" si="507"/>
        <v>-123.63495931413861</v>
      </c>
      <c r="BQ612" s="56">
        <f t="shared" si="520"/>
        <v>19.868621368525183</v>
      </c>
    </row>
    <row r="613" spans="1:69" x14ac:dyDescent="0.25">
      <c r="A613">
        <f t="shared" si="525"/>
        <v>1995000</v>
      </c>
      <c r="B613">
        <f t="shared" si="508"/>
        <v>1995</v>
      </c>
      <c r="C613">
        <f t="shared" si="477"/>
        <v>1.8062672218695863</v>
      </c>
      <c r="D613">
        <f t="shared" si="478"/>
        <v>0.98408186285658439</v>
      </c>
      <c r="F613">
        <f t="shared" si="479"/>
        <v>5.2974239221259543E-6</v>
      </c>
      <c r="G613">
        <f t="shared" si="480"/>
        <v>8.2909960788604654E-4</v>
      </c>
      <c r="H613">
        <f t="shared" si="481"/>
        <v>-3.1407635503921143</v>
      </c>
      <c r="J613">
        <f t="shared" si="482"/>
        <v>15</v>
      </c>
      <c r="M613">
        <f t="shared" si="483"/>
        <v>7.9002687583365407E-4</v>
      </c>
      <c r="N613">
        <f t="shared" si="484"/>
        <v>-1.5707963250000001</v>
      </c>
      <c r="O613">
        <f t="shared" si="485"/>
        <v>638.78207290160162</v>
      </c>
      <c r="P613">
        <f t="shared" si="486"/>
        <v>1.5692308470313332</v>
      </c>
      <c r="Q613">
        <f t="shared" si="487"/>
        <v>360.06796162570595</v>
      </c>
      <c r="R613">
        <f t="shared" si="488"/>
        <v>1.568019069743166</v>
      </c>
      <c r="S613">
        <f t="shared" si="489"/>
        <v>4.6198107771156939E-2</v>
      </c>
      <c r="T613">
        <f t="shared" si="490"/>
        <v>-1.5245817700522692</v>
      </c>
      <c r="U613">
        <f t="shared" si="491"/>
        <v>0.65988011973156424</v>
      </c>
      <c r="V613">
        <f t="shared" si="492"/>
        <v>-0.85013712582950596</v>
      </c>
      <c r="X613">
        <f t="shared" si="509"/>
        <v>-61.991874283838087</v>
      </c>
      <c r="Y613">
        <f t="shared" si="493"/>
        <v>-169.87894929525791</v>
      </c>
      <c r="Z613">
        <f t="shared" si="510"/>
        <v>10.121050704742089</v>
      </c>
      <c r="AC613">
        <v>1</v>
      </c>
      <c r="AD613">
        <f t="shared" si="494"/>
        <v>638.78129016156004</v>
      </c>
      <c r="AE613">
        <f t="shared" si="495"/>
        <v>-8.0070945184550074E-2</v>
      </c>
      <c r="AF613">
        <f t="shared" si="496"/>
        <v>7.0321095718335003E-2</v>
      </c>
      <c r="AG613">
        <f t="shared" si="473"/>
        <v>3948.4060880989095</v>
      </c>
      <c r="AH613">
        <f t="shared" si="474"/>
        <v>-4510.0635052223679</v>
      </c>
      <c r="AJ613">
        <f t="shared" si="497"/>
        <v>18000</v>
      </c>
      <c r="AK613">
        <f t="shared" si="498"/>
        <v>389210.34261217504</v>
      </c>
      <c r="AL613">
        <v>1</v>
      </c>
      <c r="AM613">
        <f t="shared" si="499"/>
        <v>360.06657299628756</v>
      </c>
      <c r="AN613">
        <f t="shared" si="475"/>
        <v>1081.0704468070892</v>
      </c>
      <c r="AO613">
        <f t="shared" si="476"/>
        <v>-46.988337218871337</v>
      </c>
      <c r="AQ613">
        <f t="shared" si="500"/>
        <v>6.2813671847936146E-4</v>
      </c>
      <c r="AR613">
        <f t="shared" si="501"/>
        <v>-2.5062655067326518</v>
      </c>
      <c r="AT613">
        <f t="shared" si="523"/>
        <v>-11300.936457469175</v>
      </c>
      <c r="AU613">
        <f t="shared" si="524"/>
        <v>-9898.5869216658048</v>
      </c>
      <c r="AV613">
        <f t="shared" si="511"/>
        <v>-2.4222483058267974</v>
      </c>
      <c r="AW613">
        <f t="shared" si="512"/>
        <v>6123.7316253663348</v>
      </c>
      <c r="AX613">
        <f t="shared" si="513"/>
        <v>-8777.8690706311572</v>
      </c>
      <c r="AY613">
        <f t="shared" si="521"/>
        <v>-0.96166068246727132</v>
      </c>
      <c r="BA613">
        <f t="shared" si="502"/>
        <v>1.4036526241420528</v>
      </c>
      <c r="BB613">
        <f t="shared" si="514"/>
        <v>2.9451928384320336</v>
      </c>
      <c r="BC613">
        <f t="shared" si="515"/>
        <v>-1.4605876233595261</v>
      </c>
      <c r="BD613">
        <f t="shared" si="503"/>
        <v>-263.68550652316895</v>
      </c>
      <c r="BF613">
        <f t="shared" si="504"/>
        <v>-73.916047394442856</v>
      </c>
      <c r="BG613">
        <f t="shared" si="505"/>
        <v>-207.25426511330485</v>
      </c>
      <c r="BH613">
        <f t="shared" si="516"/>
        <v>-27.254265113304854</v>
      </c>
      <c r="BI613">
        <f t="shared" si="517"/>
        <v>-27.254265113304854</v>
      </c>
      <c r="BJ613">
        <f t="shared" si="506"/>
        <v>0</v>
      </c>
      <c r="BK613">
        <f t="shared" si="518"/>
        <v>0</v>
      </c>
      <c r="BM613">
        <f t="shared" si="519"/>
        <v>-76.861240232874891</v>
      </c>
      <c r="BN613">
        <f t="shared" si="507"/>
        <v>-123.5687585901359</v>
      </c>
      <c r="BQ613" s="56">
        <f t="shared" si="520"/>
        <v>19.84715363871717</v>
      </c>
    </row>
    <row r="614" spans="1:69" x14ac:dyDescent="0.25">
      <c r="A614">
        <f t="shared" si="525"/>
        <v>2000000</v>
      </c>
      <c r="B614">
        <f t="shared" si="508"/>
        <v>2000</v>
      </c>
      <c r="C614">
        <f t="shared" si="477"/>
        <v>1.809407872430713</v>
      </c>
      <c r="D614">
        <f t="shared" si="478"/>
        <v>0.98523534994638551</v>
      </c>
      <c r="F614">
        <f t="shared" si="479"/>
        <v>5.270969780203255E-6</v>
      </c>
      <c r="G614">
        <f t="shared" si="480"/>
        <v>8.2702683780577768E-4</v>
      </c>
      <c r="H614">
        <f t="shared" si="481"/>
        <v>-3.1407656231621943</v>
      </c>
      <c r="J614">
        <f t="shared" si="482"/>
        <v>15</v>
      </c>
      <c r="M614">
        <f t="shared" si="483"/>
        <v>7.8805180864407001E-4</v>
      </c>
      <c r="N614">
        <f t="shared" si="484"/>
        <v>-1.5707963250000001</v>
      </c>
      <c r="O614">
        <f t="shared" si="485"/>
        <v>640.38302655919404</v>
      </c>
      <c r="P614">
        <f t="shared" si="486"/>
        <v>1.5692347607243717</v>
      </c>
      <c r="Q614">
        <f t="shared" si="487"/>
        <v>360.97038064285823</v>
      </c>
      <c r="R614">
        <f t="shared" si="488"/>
        <v>1.5680260128502268</v>
      </c>
      <c r="S614">
        <f t="shared" si="489"/>
        <v>4.60828580776265E-2</v>
      </c>
      <c r="T614">
        <f t="shared" si="490"/>
        <v>-1.5246971426221778</v>
      </c>
      <c r="U614">
        <f t="shared" si="491"/>
        <v>0.65894724555185502</v>
      </c>
      <c r="V614">
        <f t="shared" si="492"/>
        <v>-0.85137801282505343</v>
      </c>
      <c r="X614">
        <f t="shared" si="509"/>
        <v>-62.032510718147897</v>
      </c>
      <c r="Y614">
        <f t="shared" si="493"/>
        <v>-169.89006401447986</v>
      </c>
      <c r="Z614">
        <f t="shared" si="510"/>
        <v>10.109935985520139</v>
      </c>
      <c r="AC614">
        <v>1</v>
      </c>
      <c r="AD614">
        <f t="shared" si="494"/>
        <v>640.3822457760001</v>
      </c>
      <c r="AE614">
        <f t="shared" si="495"/>
        <v>-8.0472806260815016E-2</v>
      </c>
      <c r="AF614">
        <f t="shared" si="496"/>
        <v>7.0497339066000003E-2</v>
      </c>
      <c r="AG614">
        <f t="shared" si="473"/>
        <v>3937.2502360324688</v>
      </c>
      <c r="AH614">
        <f t="shared" si="474"/>
        <v>-4508.5613110450022</v>
      </c>
      <c r="AJ614">
        <f t="shared" si="497"/>
        <v>18000</v>
      </c>
      <c r="AK614">
        <f t="shared" si="498"/>
        <v>390185.80713000003</v>
      </c>
      <c r="AL614">
        <v>1</v>
      </c>
      <c r="AM614">
        <f t="shared" si="499"/>
        <v>360.96899548500005</v>
      </c>
      <c r="AN614">
        <f t="shared" si="475"/>
        <v>1081.0697951325772</v>
      </c>
      <c r="AO614">
        <f t="shared" si="476"/>
        <v>-46.870868181171765</v>
      </c>
      <c r="AQ614">
        <f t="shared" si="500"/>
        <v>6.2499996093750242E-4</v>
      </c>
      <c r="AR614">
        <f t="shared" si="501"/>
        <v>-2.4999998437500097</v>
      </c>
      <c r="AT614">
        <f t="shared" si="523"/>
        <v>-11268.941791906123</v>
      </c>
      <c r="AU614">
        <f t="shared" si="524"/>
        <v>-9845.9428255291477</v>
      </c>
      <c r="AV614">
        <f t="shared" si="511"/>
        <v>-2.4234859056956832</v>
      </c>
      <c r="AW614">
        <f t="shared" si="512"/>
        <v>6109.7369483913444</v>
      </c>
      <c r="AX614">
        <f t="shared" si="513"/>
        <v>-8768.6934796283949</v>
      </c>
      <c r="AY614">
        <f t="shared" si="521"/>
        <v>-0.96224340463658065</v>
      </c>
      <c r="BA614">
        <f t="shared" si="502"/>
        <v>1.4001958891039703</v>
      </c>
      <c r="BB614">
        <f t="shared" si="514"/>
        <v>2.9237759650746864</v>
      </c>
      <c r="BC614">
        <f t="shared" si="515"/>
        <v>-1.4612425010591026</v>
      </c>
      <c r="BD614">
        <f t="shared" si="503"/>
        <v>-263.72302825149484</v>
      </c>
      <c r="BF614">
        <f t="shared" si="504"/>
        <v>-73.965858817214439</v>
      </c>
      <c r="BG614">
        <f t="shared" si="505"/>
        <v>-207.22581566056439</v>
      </c>
      <c r="BH614">
        <f t="shared" si="516"/>
        <v>-27.225815660564393</v>
      </c>
      <c r="BI614">
        <f t="shared" si="517"/>
        <v>-27.225815660564393</v>
      </c>
      <c r="BJ614">
        <f t="shared" si="506"/>
        <v>0</v>
      </c>
      <c r="BK614">
        <f t="shared" si="518"/>
        <v>0</v>
      </c>
      <c r="BM614">
        <f t="shared" si="519"/>
        <v>-76.889634782289122</v>
      </c>
      <c r="BN614">
        <f t="shared" si="507"/>
        <v>-123.5027874090696</v>
      </c>
      <c r="BQ614" s="56">
        <f t="shared" si="520"/>
        <v>19.825736765359821</v>
      </c>
    </row>
    <row r="615" spans="1:69" x14ac:dyDescent="0.25">
      <c r="A615">
        <f>A614+250000</f>
        <v>2250000</v>
      </c>
      <c r="B615">
        <f t="shared" si="508"/>
        <v>2250</v>
      </c>
      <c r="C615">
        <f t="shared" si="477"/>
        <v>1.9692578898611837</v>
      </c>
      <c r="D615">
        <f t="shared" ref="D615:D626" si="526">ATAN(A615/Fesr)</f>
        <v>1.0381608320444728</v>
      </c>
      <c r="F615">
        <f t="shared" si="479"/>
        <v>4.1647125279660626E-6</v>
      </c>
      <c r="G615">
        <f t="shared" ref="G615:G626" si="527">-ATAN(A615*Fo/(Q*(Fo^2-A615^2)))</f>
        <v>7.3513418408636727E-4</v>
      </c>
      <c r="H615">
        <f t="shared" si="481"/>
        <v>-3.140857515815914</v>
      </c>
      <c r="J615">
        <f t="shared" si="482"/>
        <v>15</v>
      </c>
      <c r="M615">
        <f t="shared" ref="M615:M626" si="528">1/(2*Pi*_Rfb1*(Cc1ea_u+Cc2ea_u)*A615)</f>
        <v>7.0049049657250665E-4</v>
      </c>
      <c r="N615">
        <f t="shared" si="484"/>
        <v>-1.5707963250000001</v>
      </c>
      <c r="O615">
        <f t="shared" ref="O615:O626" si="529">SQRT(1+(A615/Fz1_u)^2)</f>
        <v>720.43072052759464</v>
      </c>
      <c r="P615">
        <f t="shared" si="486"/>
        <v>1.5694082678287469</v>
      </c>
      <c r="Q615">
        <f t="shared" ref="Q615:Q626" si="530">SQRT(1+(A615/Fz2_u)^2)</f>
        <v>406.09135117255033</v>
      </c>
      <c r="R615">
        <f t="shared" si="488"/>
        <v>1.5683338241886073</v>
      </c>
      <c r="S615">
        <f t="shared" ref="S615:S626" si="531">1/SQRT(1+(A615/Fp1_u)^2)</f>
        <v>4.0971672069870013E-2</v>
      </c>
      <c r="T615">
        <f t="shared" si="490"/>
        <v>-1.5298131830169708</v>
      </c>
      <c r="U615">
        <f t="shared" si="491"/>
        <v>0.61439465958393569</v>
      </c>
      <c r="V615">
        <f t="shared" si="492"/>
        <v>-0.90917781566101175</v>
      </c>
      <c r="X615">
        <f t="shared" ref="X615:X626" si="532">20*LOG(C615*J615*O615*Q615*F615*M615*S615*U615)</f>
        <v>-63.949435718165248</v>
      </c>
      <c r="Y615">
        <f t="shared" ref="Y615:Y626" si="533">(180/Pi)*(D615+H615+N615+P615+R615+T615+V615)</f>
        <v>-170.44015708967626</v>
      </c>
      <c r="Z615">
        <f t="shared" si="510"/>
        <v>9.5598429103237379</v>
      </c>
      <c r="AC615">
        <v>1</v>
      </c>
      <c r="AD615">
        <f t="shared" si="494"/>
        <v>720.43002649800007</v>
      </c>
      <c r="AE615">
        <f t="shared" si="495"/>
        <v>-0.10184839542384398</v>
      </c>
      <c r="AF615">
        <f t="shared" si="496"/>
        <v>7.930950644925E-2</v>
      </c>
      <c r="AG615">
        <f t="shared" si="473"/>
        <v>3422.8399163590575</v>
      </c>
      <c r="AH615">
        <f t="shared" si="474"/>
        <v>-4408.182183022026</v>
      </c>
      <c r="AJ615">
        <f t="shared" si="497"/>
        <v>18000</v>
      </c>
      <c r="AK615">
        <f t="shared" si="498"/>
        <v>438959.03302125004</v>
      </c>
      <c r="AL615">
        <v>1</v>
      </c>
      <c r="AM615">
        <f t="shared" si="499"/>
        <v>406.090119920625</v>
      </c>
      <c r="AN615">
        <f t="shared" si="475"/>
        <v>1081.0425433844691</v>
      </c>
      <c r="AO615">
        <f t="shared" si="476"/>
        <v>-41.663061046455738</v>
      </c>
      <c r="AQ615">
        <f t="shared" si="500"/>
        <v>4.9382713610730193E-4</v>
      </c>
      <c r="AR615">
        <f t="shared" si="501"/>
        <v>-2.2222221124828585</v>
      </c>
      <c r="AT615">
        <f t="shared" si="523"/>
        <v>-9794.2696317312548</v>
      </c>
      <c r="AU615">
        <f t="shared" si="524"/>
        <v>-7608.4874296049557</v>
      </c>
      <c r="AV615">
        <f t="shared" si="511"/>
        <v>-2.4811399792034936</v>
      </c>
      <c r="AW615">
        <f t="shared" si="512"/>
        <v>5461.9207589631624</v>
      </c>
      <c r="AX615">
        <f t="shared" si="513"/>
        <v>-8317.7772829360329</v>
      </c>
      <c r="AY615">
        <f t="shared" si="521"/>
        <v>-0.98975604021372632</v>
      </c>
      <c r="BA615">
        <f t="shared" si="502"/>
        <v>1.2463637663274545</v>
      </c>
      <c r="BB615">
        <f t="shared" si="514"/>
        <v>1.91289629834162</v>
      </c>
      <c r="BC615">
        <f t="shared" si="515"/>
        <v>-1.4913839389897672</v>
      </c>
      <c r="BD615">
        <f t="shared" si="503"/>
        <v>-265.45000543535076</v>
      </c>
      <c r="BF615">
        <f t="shared" si="504"/>
        <v>-76.2875260512251</v>
      </c>
      <c r="BG615">
        <f t="shared" si="505"/>
        <v>-205.92565114927214</v>
      </c>
      <c r="BH615">
        <f t="shared" si="516"/>
        <v>-25.925651149272142</v>
      </c>
      <c r="BI615">
        <f t="shared" si="517"/>
        <v>-25.925651149272142</v>
      </c>
      <c r="BJ615">
        <f t="shared" si="506"/>
        <v>0</v>
      </c>
      <c r="BK615">
        <f t="shared" si="518"/>
        <v>0</v>
      </c>
      <c r="BM615">
        <f t="shared" si="519"/>
        <v>-78.200422349566722</v>
      </c>
      <c r="BN615">
        <f t="shared" si="507"/>
        <v>-120.47564571392137</v>
      </c>
      <c r="BQ615" s="56">
        <f t="shared" si="520"/>
        <v>18.814857098626756</v>
      </c>
    </row>
    <row r="616" spans="1:69" x14ac:dyDescent="0.25">
      <c r="A616">
        <f t="shared" ref="A616:A626" si="534">A615+250000</f>
        <v>2500000</v>
      </c>
      <c r="B616">
        <f t="shared" si="508"/>
        <v>2500</v>
      </c>
      <c r="C616">
        <f t="shared" si="477"/>
        <v>2.1337894873375514</v>
      </c>
      <c r="D616">
        <f t="shared" si="526"/>
        <v>1.0830346188631241</v>
      </c>
      <c r="F616">
        <f t="shared" si="479"/>
        <v>3.3734146357743652E-6</v>
      </c>
      <c r="G616">
        <f t="shared" si="527"/>
        <v>6.6162026170605616E-4</v>
      </c>
      <c r="H616">
        <f t="shared" si="481"/>
        <v>-3.1409310297382942</v>
      </c>
      <c r="J616">
        <f t="shared" si="482"/>
        <v>15</v>
      </c>
      <c r="M616">
        <f t="shared" si="528"/>
        <v>6.3044144691525603E-4</v>
      </c>
      <c r="N616">
        <f t="shared" si="484"/>
        <v>-1.5707963250000001</v>
      </c>
      <c r="O616">
        <f t="shared" si="529"/>
        <v>800.47843184669227</v>
      </c>
      <c r="P616">
        <f t="shared" si="486"/>
        <v>1.569547073572922</v>
      </c>
      <c r="Q616">
        <f t="shared" si="530"/>
        <v>451.21235248330197</v>
      </c>
      <c r="R616">
        <f t="shared" si="488"/>
        <v>1.568580073598089</v>
      </c>
      <c r="S616">
        <f t="shared" si="531"/>
        <v>3.6880386809549789E-2</v>
      </c>
      <c r="T616">
        <f t="shared" si="490"/>
        <v>-1.5339075743080888</v>
      </c>
      <c r="U616">
        <f t="shared" si="491"/>
        <v>0.57391920916778172</v>
      </c>
      <c r="V616">
        <f t="shared" si="492"/>
        <v>-0.95951257891947839</v>
      </c>
      <c r="X616">
        <f t="shared" si="532"/>
        <v>-65.673316887816043</v>
      </c>
      <c r="Y616">
        <f t="shared" si="533"/>
        <v>-170.96978933526299</v>
      </c>
      <c r="Z616">
        <f t="shared" si="510"/>
        <v>9.0302106647370124</v>
      </c>
      <c r="AC616">
        <v>1</v>
      </c>
      <c r="AD616">
        <f t="shared" si="494"/>
        <v>800.47780722000005</v>
      </c>
      <c r="AE616">
        <f t="shared" si="495"/>
        <v>-0.12573875978252347</v>
      </c>
      <c r="AF616">
        <f t="shared" si="496"/>
        <v>8.8121673832499997E-2</v>
      </c>
      <c r="AG616">
        <f t="shared" ref="AG616:AG626" si="535">AC616*AE616/(AE616^2+AF616^2)+AD616*AF616/(AE616^2+AF616^2)</f>
        <v>2986.7113036946384</v>
      </c>
      <c r="AH616">
        <f t="shared" ref="AH616:AH626" si="536">AD616*AE616/(AE616^2+AF616^2)-AC616*AF616/(AE616^2+AF616^2)</f>
        <v>-4273.0166005554765</v>
      </c>
      <c r="AJ616">
        <f t="shared" si="497"/>
        <v>18000</v>
      </c>
      <c r="AK616">
        <f t="shared" si="498"/>
        <v>487732.25891250005</v>
      </c>
      <c r="AL616">
        <v>1</v>
      </c>
      <c r="AM616">
        <f t="shared" si="499"/>
        <v>451.21124435625001</v>
      </c>
      <c r="AN616">
        <f t="shared" ref="AN616:AN626" si="537">AJ616*AL616/(AL616^2+AM616^2)+AK616*AM616/(AL616^2+AM616^2)</f>
        <v>1081.0230503154949</v>
      </c>
      <c r="AO616">
        <f t="shared" ref="AO616:AO626" si="538">AK616*AL616/(AL616^2+AM616^2)-AJ616*AM616/(AL616^2+AM616^2)</f>
        <v>-37.496798143457326</v>
      </c>
      <c r="AQ616">
        <f t="shared" si="500"/>
        <v>3.9999998400000063E-4</v>
      </c>
      <c r="AR616">
        <f t="shared" si="501"/>
        <v>-1.9999999200000032</v>
      </c>
      <c r="AT616">
        <f t="shared" si="523"/>
        <v>-8544.8381747959484</v>
      </c>
      <c r="AU616">
        <f t="shared" si="524"/>
        <v>-5975.1315750242366</v>
      </c>
      <c r="AV616">
        <f t="shared" si="511"/>
        <v>-2.5313581589390162</v>
      </c>
      <c r="AW616">
        <f t="shared" si="512"/>
        <v>4909.4551899874186</v>
      </c>
      <c r="AX616">
        <f t="shared" si="513"/>
        <v>-7885.3697356590455</v>
      </c>
      <c r="AY616">
        <f t="shared" si="521"/>
        <v>-1.0139225233176219</v>
      </c>
      <c r="BA616">
        <f t="shared" si="502"/>
        <v>1.1225043457582038</v>
      </c>
      <c r="BB616">
        <f t="shared" si="514"/>
        <v>1.0037606208596288</v>
      </c>
      <c r="BC616">
        <f t="shared" si="515"/>
        <v>-1.5174356356213943</v>
      </c>
      <c r="BD616">
        <f t="shared" si="503"/>
        <v>-266.94265770320379</v>
      </c>
      <c r="BF616">
        <f t="shared" si="504"/>
        <v>-78.329988279081533</v>
      </c>
      <c r="BG616">
        <f t="shared" si="505"/>
        <v>-204.85143685620142</v>
      </c>
      <c r="BH616">
        <f t="shared" si="516"/>
        <v>-24.851436856201417</v>
      </c>
      <c r="BI616">
        <f t="shared" si="517"/>
        <v>-24.851436856201417</v>
      </c>
      <c r="BJ616">
        <f t="shared" si="506"/>
        <v>0</v>
      </c>
      <c r="BK616">
        <f t="shared" si="518"/>
        <v>0</v>
      </c>
      <c r="BM616">
        <f t="shared" si="519"/>
        <v>-79.333748899941156</v>
      </c>
      <c r="BN616">
        <f t="shared" si="507"/>
        <v>-117.90877915299762</v>
      </c>
      <c r="BQ616" s="56">
        <f t="shared" si="520"/>
        <v>17.905721421144765</v>
      </c>
    </row>
    <row r="617" spans="1:69" x14ac:dyDescent="0.25">
      <c r="A617">
        <f t="shared" si="534"/>
        <v>2750000</v>
      </c>
      <c r="B617">
        <f t="shared" si="508"/>
        <v>2750</v>
      </c>
      <c r="C617">
        <f t="shared" si="477"/>
        <v>2.3019990589245301</v>
      </c>
      <c r="D617">
        <f t="shared" si="526"/>
        <v>1.1214186920441729</v>
      </c>
      <c r="F617">
        <f t="shared" si="479"/>
        <v>2.7879444440254943E-6</v>
      </c>
      <c r="G617">
        <f t="shared" si="527"/>
        <v>6.014726262040769E-4</v>
      </c>
      <c r="H617">
        <f t="shared" si="481"/>
        <v>-3.1409911773737962</v>
      </c>
      <c r="J617">
        <f t="shared" si="482"/>
        <v>15</v>
      </c>
      <c r="M617">
        <f t="shared" si="528"/>
        <v>5.7312858810477821E-4</v>
      </c>
      <c r="N617">
        <f t="shared" si="484"/>
        <v>-1.5707963250000001</v>
      </c>
      <c r="O617">
        <f t="shared" si="529"/>
        <v>880.52615578448604</v>
      </c>
      <c r="P617">
        <f t="shared" si="486"/>
        <v>1.5696606419451122</v>
      </c>
      <c r="Q617">
        <f t="shared" si="530"/>
        <v>496.33337618031879</v>
      </c>
      <c r="R617">
        <f t="shared" si="488"/>
        <v>1.568781550588932</v>
      </c>
      <c r="S617">
        <f t="shared" si="531"/>
        <v>3.3531582360965054E-2</v>
      </c>
      <c r="T617">
        <f t="shared" si="490"/>
        <v>-1.5372584576183042</v>
      </c>
      <c r="U617">
        <f t="shared" si="491"/>
        <v>0.53732913133192706</v>
      </c>
      <c r="V617">
        <f t="shared" si="492"/>
        <v>-1.0035293144263204</v>
      </c>
      <c r="X617">
        <f t="shared" si="532"/>
        <v>-67.241144710947708</v>
      </c>
      <c r="Y617">
        <f t="shared" si="533"/>
        <v>-171.46990402184593</v>
      </c>
      <c r="Z617">
        <f t="shared" si="510"/>
        <v>8.5300959781540655</v>
      </c>
      <c r="AC617">
        <v>1</v>
      </c>
      <c r="AD617">
        <f t="shared" si="494"/>
        <v>880.52558794200002</v>
      </c>
      <c r="AE617">
        <f t="shared" si="495"/>
        <v>-0.15214389933685343</v>
      </c>
      <c r="AF617">
        <f t="shared" si="496"/>
        <v>9.6933841215749994E-2</v>
      </c>
      <c r="AG617">
        <f t="shared" si="535"/>
        <v>2618.0172082120416</v>
      </c>
      <c r="AH617">
        <f t="shared" si="536"/>
        <v>-4119.4627343776547</v>
      </c>
      <c r="AJ617">
        <f t="shared" si="497"/>
        <v>18000</v>
      </c>
      <c r="AK617">
        <f t="shared" si="498"/>
        <v>536505.48480375006</v>
      </c>
      <c r="AL617">
        <v>1</v>
      </c>
      <c r="AM617">
        <f t="shared" si="499"/>
        <v>496.33236879187507</v>
      </c>
      <c r="AN617">
        <f t="shared" si="537"/>
        <v>1081.008627620065</v>
      </c>
      <c r="AO617">
        <f t="shared" si="538"/>
        <v>-34.088027370776828</v>
      </c>
      <c r="AQ617">
        <f t="shared" si="500"/>
        <v>3.3057850146847931E-4</v>
      </c>
      <c r="AR617">
        <f t="shared" si="501"/>
        <v>-1.8181817580766362</v>
      </c>
      <c r="AT617">
        <f t="shared" si="523"/>
        <v>-7489.0665365164414</v>
      </c>
      <c r="AU617">
        <f t="shared" si="524"/>
        <v>-4761.3929361194432</v>
      </c>
      <c r="AV617">
        <f t="shared" si="511"/>
        <v>-2.575279507891187</v>
      </c>
      <c r="AW617">
        <f t="shared" si="512"/>
        <v>4440.5717542903813</v>
      </c>
      <c r="AX617">
        <f t="shared" si="513"/>
        <v>-7475.4486237512847</v>
      </c>
      <c r="AY617">
        <f t="shared" si="521"/>
        <v>-1.0347849181180619</v>
      </c>
      <c r="BA617">
        <f t="shared" si="502"/>
        <v>1.0206591429097922</v>
      </c>
      <c r="BB617">
        <f t="shared" si="514"/>
        <v>0.17761460532441808</v>
      </c>
      <c r="BC617">
        <f t="shared" si="515"/>
        <v>-1.540494589773125</v>
      </c>
      <c r="BD617">
        <f t="shared" si="503"/>
        <v>-268.26383845759335</v>
      </c>
      <c r="BF617">
        <f t="shared" si="504"/>
        <v>-80.15277507391184</v>
      </c>
      <c r="BG617">
        <f t="shared" si="505"/>
        <v>-203.97681841994842</v>
      </c>
      <c r="BH617">
        <f t="shared" si="516"/>
        <v>-23.976818419948415</v>
      </c>
      <c r="BI617">
        <f t="shared" si="517"/>
        <v>-23.976818419948415</v>
      </c>
      <c r="BJ617">
        <f t="shared" si="506"/>
        <v>0</v>
      </c>
      <c r="BK617">
        <f t="shared" si="518"/>
        <v>0</v>
      </c>
      <c r="BM617">
        <f t="shared" si="519"/>
        <v>-80.330389679236276</v>
      </c>
      <c r="BN617">
        <f t="shared" si="507"/>
        <v>-115.71297996235512</v>
      </c>
      <c r="BQ617" s="56">
        <f t="shared" si="520"/>
        <v>17.079575405609553</v>
      </c>
    </row>
    <row r="618" spans="1:69" x14ac:dyDescent="0.25">
      <c r="A618">
        <f t="shared" si="534"/>
        <v>3000000</v>
      </c>
      <c r="B618">
        <f t="shared" si="508"/>
        <v>3000</v>
      </c>
      <c r="C618">
        <f t="shared" si="477"/>
        <v>2.4731362497509188</v>
      </c>
      <c r="D618">
        <f t="shared" si="526"/>
        <v>1.1545338870123083</v>
      </c>
      <c r="F618">
        <f t="shared" si="479"/>
        <v>2.3426467803665138E-6</v>
      </c>
      <c r="G618">
        <f t="shared" si="527"/>
        <v>5.5134967101478141E-4</v>
      </c>
      <c r="H618">
        <f t="shared" si="481"/>
        <v>-3.1410413003289852</v>
      </c>
      <c r="J618">
        <f t="shared" si="482"/>
        <v>15</v>
      </c>
      <c r="M618">
        <f t="shared" si="528"/>
        <v>5.2536787242938004E-4</v>
      </c>
      <c r="N618">
        <f t="shared" si="484"/>
        <v>-1.5707963250000001</v>
      </c>
      <c r="O618">
        <f t="shared" si="529"/>
        <v>960.57388918630568</v>
      </c>
      <c r="P618">
        <f t="shared" si="486"/>
        <v>1.5697552822777736</v>
      </c>
      <c r="Q618">
        <f t="shared" si="530"/>
        <v>541.45441666705653</v>
      </c>
      <c r="R618">
        <f t="shared" si="488"/>
        <v>1.5689494482069462</v>
      </c>
      <c r="S618">
        <f t="shared" si="531"/>
        <v>3.0740044201732809E-2</v>
      </c>
      <c r="T618">
        <f t="shared" si="490"/>
        <v>-1.5400514392309279</v>
      </c>
      <c r="U618">
        <f t="shared" si="491"/>
        <v>0.50431735095205643</v>
      </c>
      <c r="V618">
        <f t="shared" si="492"/>
        <v>-1.0422050878653162</v>
      </c>
      <c r="X618">
        <f t="shared" si="532"/>
        <v>-68.67978599058965</v>
      </c>
      <c r="Y618">
        <f t="shared" si="533"/>
        <v>-171.93635727632488</v>
      </c>
      <c r="Z618">
        <f t="shared" si="510"/>
        <v>8.063642723675116</v>
      </c>
      <c r="AC618">
        <v>1</v>
      </c>
      <c r="AD618">
        <f t="shared" si="494"/>
        <v>960.57336866399999</v>
      </c>
      <c r="AE618">
        <f t="shared" si="495"/>
        <v>-0.18106381408683378</v>
      </c>
      <c r="AF618">
        <f t="shared" si="496"/>
        <v>0.10574600859899999</v>
      </c>
      <c r="AG618">
        <f t="shared" si="535"/>
        <v>2306.213681855917</v>
      </c>
      <c r="AH618">
        <f t="shared" si="536"/>
        <v>-3958.275597174932</v>
      </c>
      <c r="AJ618">
        <f t="shared" si="497"/>
        <v>18000</v>
      </c>
      <c r="AK618">
        <f t="shared" si="498"/>
        <v>585278.71069500002</v>
      </c>
      <c r="AL618">
        <v>1</v>
      </c>
      <c r="AM618">
        <f t="shared" si="499"/>
        <v>541.45349322749996</v>
      </c>
      <c r="AN618">
        <f t="shared" si="537"/>
        <v>1080.9976579609136</v>
      </c>
      <c r="AO618">
        <f t="shared" si="538"/>
        <v>-31.247378682863733</v>
      </c>
      <c r="AQ618">
        <f t="shared" si="500"/>
        <v>2.7777777006172862E-4</v>
      </c>
      <c r="AR618">
        <f t="shared" si="501"/>
        <v>-1.6666666203703717</v>
      </c>
      <c r="AT618">
        <f t="shared" si="523"/>
        <v>-6596.4851971442267</v>
      </c>
      <c r="AU618">
        <f t="shared" si="524"/>
        <v>-3844.7888839593857</v>
      </c>
      <c r="AV618">
        <f t="shared" si="511"/>
        <v>-2.6138757925122125</v>
      </c>
      <c r="AW618">
        <f t="shared" si="512"/>
        <v>4042.9396792587231</v>
      </c>
      <c r="AX618">
        <f t="shared" si="513"/>
        <v>-7090.4363178032963</v>
      </c>
      <c r="AY618">
        <f t="shared" si="521"/>
        <v>-1.0525797418039253</v>
      </c>
      <c r="BA618">
        <f t="shared" si="502"/>
        <v>0.93544504524715899</v>
      </c>
      <c r="BB618">
        <f t="shared" si="514"/>
        <v>-0.57963441976142538</v>
      </c>
      <c r="BC618">
        <f t="shared" si="515"/>
        <v>-1.5612960507082871</v>
      </c>
      <c r="BD618">
        <f t="shared" si="503"/>
        <v>-269.45567437824621</v>
      </c>
      <c r="BF618">
        <f t="shared" si="504"/>
        <v>-81.798712146705128</v>
      </c>
      <c r="BG618">
        <f t="shared" si="505"/>
        <v>-203.27416526279862</v>
      </c>
      <c r="BH618">
        <f t="shared" si="516"/>
        <v>-23.274165262798618</v>
      </c>
      <c r="BI618">
        <f t="shared" si="517"/>
        <v>-23.274165262798618</v>
      </c>
      <c r="BJ618">
        <f t="shared" si="506"/>
        <v>0</v>
      </c>
      <c r="BK618">
        <f t="shared" si="518"/>
        <v>0</v>
      </c>
      <c r="BM618">
        <f t="shared" si="519"/>
        <v>-81.219077726943709</v>
      </c>
      <c r="BN618">
        <f t="shared" si="507"/>
        <v>-113.8184908845524</v>
      </c>
      <c r="BQ618" s="56">
        <f t="shared" si="520"/>
        <v>16.322326380523712</v>
      </c>
    </row>
    <row r="619" spans="1:69" x14ac:dyDescent="0.25">
      <c r="A619">
        <f t="shared" si="534"/>
        <v>3250000</v>
      </c>
      <c r="B619">
        <f t="shared" si="508"/>
        <v>3250</v>
      </c>
      <c r="C619">
        <f t="shared" si="477"/>
        <v>2.6466332016167446</v>
      </c>
      <c r="D619">
        <f t="shared" si="526"/>
        <v>1.1833356696864359</v>
      </c>
      <c r="F619">
        <f t="shared" si="479"/>
        <v>1.9961007477276035E-6</v>
      </c>
      <c r="G619">
        <f t="shared" si="527"/>
        <v>5.0893798808089336E-4</v>
      </c>
      <c r="H619">
        <f t="shared" si="481"/>
        <v>-3.1410837120119193</v>
      </c>
      <c r="J619">
        <f t="shared" si="482"/>
        <v>15</v>
      </c>
      <c r="M619">
        <f t="shared" si="528"/>
        <v>4.8495495916558155E-4</v>
      </c>
      <c r="N619">
        <f t="shared" si="484"/>
        <v>-1.5707963250000001</v>
      </c>
      <c r="O619">
        <f t="shared" si="529"/>
        <v>1040.6216298681477</v>
      </c>
      <c r="P619">
        <f t="shared" si="486"/>
        <v>1.5698353625738901</v>
      </c>
      <c r="Q619">
        <f t="shared" si="530"/>
        <v>586.57547006897698</v>
      </c>
      <c r="R619">
        <f t="shared" si="488"/>
        <v>1.5690915155038969</v>
      </c>
      <c r="S619">
        <f t="shared" si="531"/>
        <v>2.8377408862152485E-2</v>
      </c>
      <c r="T619">
        <f t="shared" si="490"/>
        <v>-1.542415107937912</v>
      </c>
      <c r="U619">
        <f t="shared" si="491"/>
        <v>0.47453618771493611</v>
      </c>
      <c r="V619">
        <f t="shared" si="492"/>
        <v>-1.0763592880705064</v>
      </c>
      <c r="X619">
        <f t="shared" si="532"/>
        <v>-70.009446039058943</v>
      </c>
      <c r="Y619">
        <f t="shared" si="533"/>
        <v>-172.36815834353976</v>
      </c>
      <c r="Z619">
        <f t="shared" si="510"/>
        <v>7.6318416564602387</v>
      </c>
      <c r="AC619">
        <v>1</v>
      </c>
      <c r="AD619">
        <f t="shared" si="494"/>
        <v>1040.6211493860001</v>
      </c>
      <c r="AE619">
        <f t="shared" si="495"/>
        <v>-0.21249850403246462</v>
      </c>
      <c r="AF619">
        <f t="shared" si="496"/>
        <v>0.11455817598225</v>
      </c>
      <c r="AG619">
        <f t="shared" si="535"/>
        <v>2041.8808576701185</v>
      </c>
      <c r="AH619">
        <f t="shared" si="536"/>
        <v>-3796.294973610703</v>
      </c>
      <c r="AJ619">
        <f t="shared" si="497"/>
        <v>18000</v>
      </c>
      <c r="AK619">
        <f t="shared" si="498"/>
        <v>634051.93658625009</v>
      </c>
      <c r="AL619">
        <v>1</v>
      </c>
      <c r="AM619">
        <f t="shared" si="499"/>
        <v>586.57461766312508</v>
      </c>
      <c r="AN619">
        <f t="shared" si="537"/>
        <v>1080.989120976815</v>
      </c>
      <c r="AO619">
        <f t="shared" si="538"/>
        <v>-28.843748722758274</v>
      </c>
      <c r="AQ619">
        <f t="shared" si="500"/>
        <v>2.3668638493049978E-4</v>
      </c>
      <c r="AR619">
        <f t="shared" si="501"/>
        <v>-1.5384615020482484</v>
      </c>
      <c r="AT619">
        <f t="shared" si="523"/>
        <v>-5839.970381920677</v>
      </c>
      <c r="AU619">
        <f t="shared" si="524"/>
        <v>-3142.25362262817</v>
      </c>
      <c r="AV619">
        <f t="shared" si="511"/>
        <v>-2.6479627329337769</v>
      </c>
      <c r="AW619">
        <f t="shared" si="512"/>
        <v>3705.1627777122162</v>
      </c>
      <c r="AX619">
        <f t="shared" si="513"/>
        <v>-6731.2189584391099</v>
      </c>
      <c r="AY619">
        <f t="shared" si="521"/>
        <v>-1.0676118762163624</v>
      </c>
      <c r="BA619">
        <f t="shared" si="502"/>
        <v>0.86309501409722134</v>
      </c>
      <c r="BB619">
        <f t="shared" si="514"/>
        <v>-1.2788278440560163</v>
      </c>
      <c r="BC619">
        <f t="shared" si="515"/>
        <v>-1.5803508567174145</v>
      </c>
      <c r="BD619">
        <f t="shared" si="503"/>
        <v>-270.54743434325724</v>
      </c>
      <c r="BF619">
        <f t="shared" si="504"/>
        <v>-83.299478389212723</v>
      </c>
      <c r="BG619">
        <f t="shared" si="505"/>
        <v>-202.7181346466804</v>
      </c>
      <c r="BH619">
        <f t="shared" si="516"/>
        <v>-22.718134646680397</v>
      </c>
      <c r="BI619">
        <f t="shared" si="517"/>
        <v>-22.718134646680397</v>
      </c>
      <c r="BJ619">
        <f t="shared" si="506"/>
        <v>0</v>
      </c>
      <c r="BK619">
        <f t="shared" si="518"/>
        <v>0</v>
      </c>
      <c r="BM619">
        <f t="shared" si="519"/>
        <v>-82.020650545156712</v>
      </c>
      <c r="BN619">
        <f t="shared" si="507"/>
        <v>-112.17070030342316</v>
      </c>
      <c r="BQ619" s="56">
        <f t="shared" si="520"/>
        <v>15.623132956229121</v>
      </c>
    </row>
    <row r="620" spans="1:69" x14ac:dyDescent="0.25">
      <c r="A620">
        <f t="shared" si="534"/>
        <v>3500000</v>
      </c>
      <c r="B620">
        <f t="shared" si="508"/>
        <v>3500</v>
      </c>
      <c r="C620">
        <f t="shared" si="477"/>
        <v>2.8220547212082208</v>
      </c>
      <c r="D620">
        <f t="shared" si="526"/>
        <v>1.2085755939837324</v>
      </c>
      <c r="F620">
        <f t="shared" si="479"/>
        <v>1.7211272401988457E-6</v>
      </c>
      <c r="G620">
        <f t="shared" si="527"/>
        <v>4.7258514955470589E-4</v>
      </c>
      <c r="H620">
        <f t="shared" si="481"/>
        <v>-3.1411200648504454</v>
      </c>
      <c r="J620">
        <f t="shared" si="482"/>
        <v>15</v>
      </c>
      <c r="M620">
        <f t="shared" si="528"/>
        <v>4.5031531922518287E-4</v>
      </c>
      <c r="N620">
        <f t="shared" si="484"/>
        <v>-1.5707963250000001</v>
      </c>
      <c r="O620">
        <f t="shared" si="529"/>
        <v>1120.6693762700083</v>
      </c>
      <c r="P620">
        <f t="shared" si="486"/>
        <v>1.569904002837553</v>
      </c>
      <c r="Q620">
        <f t="shared" si="530"/>
        <v>631.69653361854898</v>
      </c>
      <c r="R620">
        <f t="shared" si="488"/>
        <v>1.5692132875277018</v>
      </c>
      <c r="S620">
        <f t="shared" si="531"/>
        <v>2.6351912749645566E-2</v>
      </c>
      <c r="T620">
        <f t="shared" si="490"/>
        <v>-1.5444413631947331</v>
      </c>
      <c r="U620">
        <f t="shared" si="491"/>
        <v>0.44763838496386582</v>
      </c>
      <c r="V620">
        <f t="shared" si="492"/>
        <v>-1.106673732314718</v>
      </c>
      <c r="X620">
        <f t="shared" si="532"/>
        <v>-71.245762966632384</v>
      </c>
      <c r="Y620">
        <f t="shared" si="533"/>
        <v>-172.7661758382213</v>
      </c>
      <c r="Z620">
        <f t="shared" si="510"/>
        <v>7.2338241617786991</v>
      </c>
      <c r="AC620">
        <v>1</v>
      </c>
      <c r="AD620">
        <f t="shared" si="494"/>
        <v>1120.6689301080003</v>
      </c>
      <c r="AE620">
        <f t="shared" si="495"/>
        <v>-0.24644796917374595</v>
      </c>
      <c r="AF620">
        <f t="shared" si="496"/>
        <v>0.12337034336550001</v>
      </c>
      <c r="AG620">
        <f t="shared" si="535"/>
        <v>1816.9641739518552</v>
      </c>
      <c r="AH620">
        <f t="shared" si="536"/>
        <v>-3637.7229607143086</v>
      </c>
      <c r="AJ620">
        <f t="shared" si="497"/>
        <v>18000</v>
      </c>
      <c r="AK620">
        <f t="shared" si="498"/>
        <v>682825.16247750004</v>
      </c>
      <c r="AL620">
        <v>1</v>
      </c>
      <c r="AM620">
        <f t="shared" si="499"/>
        <v>631.69574209874997</v>
      </c>
      <c r="AN620">
        <f t="shared" si="537"/>
        <v>1080.982347135139</v>
      </c>
      <c r="AO620">
        <f t="shared" si="538"/>
        <v>-26.78349168011329</v>
      </c>
      <c r="AQ620">
        <f t="shared" si="500"/>
        <v>2.0408162848813003E-4</v>
      </c>
      <c r="AR620">
        <f t="shared" si="501"/>
        <v>-1.4285713994169102</v>
      </c>
      <c r="AT620">
        <f t="shared" si="523"/>
        <v>-5196.3761716711415</v>
      </c>
      <c r="AU620">
        <f t="shared" si="524"/>
        <v>-2596.4054450986036</v>
      </c>
      <c r="AV620">
        <f t="shared" si="511"/>
        <v>-2.6782195259250727</v>
      </c>
      <c r="AW620">
        <f t="shared" si="512"/>
        <v>3417.3149774155731</v>
      </c>
      <c r="AX620">
        <f t="shared" si="513"/>
        <v>-6397.5369301164192</v>
      </c>
      <c r="AY620">
        <f t="shared" si="521"/>
        <v>-1.0801948140406568</v>
      </c>
      <c r="BA620">
        <f t="shared" si="502"/>
        <v>0.80089617253346135</v>
      </c>
      <c r="BB620">
        <f t="shared" si="514"/>
        <v>-1.9284756363298556</v>
      </c>
      <c r="BC620">
        <f t="shared" si="515"/>
        <v>-1.598024711884416</v>
      </c>
      <c r="BD620">
        <f t="shared" si="503"/>
        <v>-271.56007165320904</v>
      </c>
      <c r="BF620">
        <f t="shared" si="504"/>
        <v>-84.679082276701564</v>
      </c>
      <c r="BG620">
        <f t="shared" si="505"/>
        <v>-202.28671368173818</v>
      </c>
      <c r="BH620">
        <f t="shared" si="516"/>
        <v>-22.286713681738178</v>
      </c>
      <c r="BI620">
        <f t="shared" si="517"/>
        <v>-22.286713681738178</v>
      </c>
      <c r="BJ620">
        <f t="shared" si="506"/>
        <v>0</v>
      </c>
      <c r="BK620">
        <f t="shared" si="518"/>
        <v>0</v>
      </c>
      <c r="BM620">
        <f t="shared" si="519"/>
        <v>-82.750606640371714</v>
      </c>
      <c r="BN620">
        <f t="shared" si="507"/>
        <v>-110.72664202852916</v>
      </c>
      <c r="BQ620" s="56">
        <f t="shared" si="520"/>
        <v>14.973485163955282</v>
      </c>
    </row>
    <row r="621" spans="1:69" x14ac:dyDescent="0.25">
      <c r="A621">
        <f t="shared" si="534"/>
        <v>3750000</v>
      </c>
      <c r="B621">
        <f t="shared" si="508"/>
        <v>3750</v>
      </c>
      <c r="C621">
        <f t="shared" si="477"/>
        <v>2.9990631114754089</v>
      </c>
      <c r="D621">
        <f t="shared" si="526"/>
        <v>1.2308489673200769</v>
      </c>
      <c r="F621">
        <f t="shared" si="479"/>
        <v>1.499292749601396E-6</v>
      </c>
      <c r="G621">
        <f t="shared" si="527"/>
        <v>4.4107937872790449E-4</v>
      </c>
      <c r="H621">
        <f t="shared" si="481"/>
        <v>-3.1411515706212723</v>
      </c>
      <c r="J621">
        <f t="shared" si="482"/>
        <v>15</v>
      </c>
      <c r="M621">
        <f t="shared" si="528"/>
        <v>4.2029429794350395E-4</v>
      </c>
      <c r="N621">
        <f t="shared" si="484"/>
        <v>-1.5707963250000001</v>
      </c>
      <c r="O621">
        <f t="shared" si="529"/>
        <v>1200.7171272478852</v>
      </c>
      <c r="P621">
        <f t="shared" si="486"/>
        <v>1.5699634910728855</v>
      </c>
      <c r="Q621">
        <f t="shared" si="530"/>
        <v>676.81760528624693</v>
      </c>
      <c r="R621">
        <f t="shared" si="488"/>
        <v>1.5693188233197717</v>
      </c>
      <c r="S621">
        <f t="shared" si="531"/>
        <v>2.4596219314188147E-2</v>
      </c>
      <c r="T621">
        <f t="shared" si="490"/>
        <v>-1.546197626793095</v>
      </c>
      <c r="U621">
        <f t="shared" si="491"/>
        <v>0.42329779049831534</v>
      </c>
      <c r="V621">
        <f t="shared" si="492"/>
        <v>-1.1337141055826501</v>
      </c>
      <c r="X621">
        <f t="shared" si="532"/>
        <v>-72.40112972298769</v>
      </c>
      <c r="Y621">
        <f t="shared" si="533"/>
        <v>-173.13228127496762</v>
      </c>
      <c r="Z621">
        <f t="shared" si="510"/>
        <v>6.8677187250323755</v>
      </c>
      <c r="AC621">
        <v>1</v>
      </c>
      <c r="AD621">
        <f t="shared" si="494"/>
        <v>1200.71671083</v>
      </c>
      <c r="AE621">
        <f t="shared" si="495"/>
        <v>-0.28291220951067769</v>
      </c>
      <c r="AF621">
        <f t="shared" si="496"/>
        <v>0.13218251074874998</v>
      </c>
      <c r="AG621">
        <f t="shared" si="535"/>
        <v>1624.7394550705258</v>
      </c>
      <c r="AH621">
        <f t="shared" si="536"/>
        <v>-3485.0195120653148</v>
      </c>
      <c r="AJ621">
        <f t="shared" si="497"/>
        <v>18000</v>
      </c>
      <c r="AK621">
        <f t="shared" si="498"/>
        <v>731598.38836874999</v>
      </c>
      <c r="AL621">
        <v>1</v>
      </c>
      <c r="AM621">
        <f t="shared" si="499"/>
        <v>676.81686653437509</v>
      </c>
      <c r="AN621">
        <f t="shared" si="537"/>
        <v>1080.9768823413824</v>
      </c>
      <c r="AO621">
        <f t="shared" si="538"/>
        <v>-24.997933642363371</v>
      </c>
      <c r="AQ621">
        <f t="shared" si="500"/>
        <v>1.77777774617284E-4</v>
      </c>
      <c r="AR621">
        <f t="shared" si="501"/>
        <v>-1.33333330962963</v>
      </c>
      <c r="AT621">
        <f t="shared" si="523"/>
        <v>-4646.403757581229</v>
      </c>
      <c r="AU621">
        <f t="shared" si="524"/>
        <v>-2166.9387939283788</v>
      </c>
      <c r="AV621">
        <f t="shared" si="511"/>
        <v>-2.7052099347670144</v>
      </c>
      <c r="AW621">
        <f t="shared" si="512"/>
        <v>3171.0158687773251</v>
      </c>
      <c r="AX621">
        <f t="shared" si="513"/>
        <v>-6088.3879032126497</v>
      </c>
      <c r="AY621">
        <f t="shared" si="521"/>
        <v>-1.0906238162589901</v>
      </c>
      <c r="BA621">
        <f t="shared" si="502"/>
        <v>0.74684632781606175</v>
      </c>
      <c r="BB621">
        <f t="shared" si="514"/>
        <v>-2.535375001100066</v>
      </c>
      <c r="BC621">
        <f t="shared" si="515"/>
        <v>-1.6145861185080244</v>
      </c>
      <c r="BD621">
        <f t="shared" si="503"/>
        <v>-272.50897035662609</v>
      </c>
      <c r="BF621">
        <f t="shared" si="504"/>
        <v>-85.956108903306685</v>
      </c>
      <c r="BG621">
        <f t="shared" si="505"/>
        <v>-201.96124724370597</v>
      </c>
      <c r="BH621">
        <f t="shared" si="516"/>
        <v>-21.961247243705969</v>
      </c>
      <c r="BI621">
        <f t="shared" si="517"/>
        <v>-21.961247243705969</v>
      </c>
      <c r="BJ621">
        <f t="shared" si="506"/>
        <v>0</v>
      </c>
      <c r="BK621">
        <f t="shared" si="518"/>
        <v>0</v>
      </c>
      <c r="BM621">
        <f t="shared" si="519"/>
        <v>-83.420733902206621</v>
      </c>
      <c r="BN621">
        <f t="shared" si="507"/>
        <v>-109.45227688707992</v>
      </c>
      <c r="BQ621" s="56">
        <f t="shared" si="520"/>
        <v>14.366585799185071</v>
      </c>
    </row>
    <row r="622" spans="1:69" x14ac:dyDescent="0.25">
      <c r="A622">
        <f t="shared" si="534"/>
        <v>4000000</v>
      </c>
      <c r="B622">
        <f t="shared" si="508"/>
        <v>4000</v>
      </c>
      <c r="C622">
        <f t="shared" si="477"/>
        <v>3.1773931760575298</v>
      </c>
      <c r="D622">
        <f t="shared" si="526"/>
        <v>1.2506310897344957</v>
      </c>
      <c r="F622">
        <f t="shared" si="479"/>
        <v>1.3177375430774271E-6</v>
      </c>
      <c r="G622">
        <f t="shared" si="527"/>
        <v>4.1351184528793728E-4</v>
      </c>
      <c r="H622">
        <f t="shared" si="481"/>
        <v>-3.1411791381547123</v>
      </c>
      <c r="J622">
        <f t="shared" si="482"/>
        <v>15</v>
      </c>
      <c r="M622">
        <f t="shared" si="528"/>
        <v>3.94025904322035E-4</v>
      </c>
      <c r="N622">
        <f t="shared" si="484"/>
        <v>-1.5707963250000001</v>
      </c>
      <c r="O622">
        <f t="shared" si="529"/>
        <v>1280.7648819437757</v>
      </c>
      <c r="P622">
        <f t="shared" si="486"/>
        <v>1.5700155432836513</v>
      </c>
      <c r="Q622">
        <f t="shared" si="530"/>
        <v>721.93868354992571</v>
      </c>
      <c r="R622">
        <f t="shared" si="488"/>
        <v>1.5694111671649116</v>
      </c>
      <c r="S622">
        <f t="shared" si="531"/>
        <v>2.3059800286528365E-2</v>
      </c>
      <c r="T622">
        <f t="shared" si="490"/>
        <v>-1.5477344823275099</v>
      </c>
      <c r="U622">
        <f t="shared" si="491"/>
        <v>0.40121830702831485</v>
      </c>
      <c r="V622">
        <f t="shared" si="492"/>
        <v>-1.1579498125757344</v>
      </c>
      <c r="X622">
        <f t="shared" si="532"/>
        <v>-73.485561635543007</v>
      </c>
      <c r="Y622">
        <f t="shared" si="533"/>
        <v>-173.46881442999353</v>
      </c>
      <c r="Z622">
        <f t="shared" si="510"/>
        <v>6.5311855700064712</v>
      </c>
      <c r="AC622">
        <v>1</v>
      </c>
      <c r="AD622">
        <f t="shared" si="494"/>
        <v>1280.7644915520002</v>
      </c>
      <c r="AE622">
        <f t="shared" si="495"/>
        <v>-0.32189122504326007</v>
      </c>
      <c r="AF622">
        <f t="shared" si="496"/>
        <v>0.14099467813200001</v>
      </c>
      <c r="AG622">
        <f t="shared" si="535"/>
        <v>1459.6650380756455</v>
      </c>
      <c r="AH622">
        <f t="shared" si="536"/>
        <v>-3339.5116290713527</v>
      </c>
      <c r="AJ622">
        <f t="shared" si="497"/>
        <v>18000</v>
      </c>
      <c r="AK622">
        <f t="shared" si="498"/>
        <v>780371.61426000006</v>
      </c>
      <c r="AL622">
        <v>1</v>
      </c>
      <c r="AM622">
        <f t="shared" si="499"/>
        <v>721.9379909700001</v>
      </c>
      <c r="AN622">
        <f t="shared" si="537"/>
        <v>1080.9724098055037</v>
      </c>
      <c r="AO622">
        <f t="shared" si="538"/>
        <v>-23.43556898489577</v>
      </c>
      <c r="AQ622">
        <f t="shared" si="500"/>
        <v>1.562499975585938E-4</v>
      </c>
      <c r="AR622">
        <f t="shared" si="501"/>
        <v>-1.2499999804687503</v>
      </c>
      <c r="AT622">
        <f t="shared" si="523"/>
        <v>-4174.1613984557189</v>
      </c>
      <c r="AU622">
        <f t="shared" si="524"/>
        <v>-1825.1030677693639</v>
      </c>
      <c r="AV622">
        <f t="shared" si="511"/>
        <v>-2.7294019228825275</v>
      </c>
      <c r="AW622">
        <f t="shared" si="512"/>
        <v>2959.30740278037</v>
      </c>
      <c r="AX622">
        <f t="shared" si="513"/>
        <v>-5802.3434662833515</v>
      </c>
      <c r="AY622">
        <f t="shared" si="521"/>
        <v>-1.0991654086500529</v>
      </c>
      <c r="BA622">
        <f t="shared" si="502"/>
        <v>0.69943619421554504</v>
      </c>
      <c r="BB622">
        <f t="shared" si="514"/>
        <v>-3.1050379540793389</v>
      </c>
      <c r="BC622">
        <f t="shared" si="515"/>
        <v>-1.6302365142324746</v>
      </c>
      <c r="BD622">
        <f t="shared" si="503"/>
        <v>-273.40567198037132</v>
      </c>
      <c r="BF622">
        <f t="shared" si="504"/>
        <v>-87.145215214992646</v>
      </c>
      <c r="BG622">
        <f t="shared" si="505"/>
        <v>-201.72609624531825</v>
      </c>
      <c r="BH622">
        <f t="shared" si="516"/>
        <v>-21.726096245318246</v>
      </c>
      <c r="BI622">
        <f t="shared" si="517"/>
        <v>-21.726096245318246</v>
      </c>
      <c r="BJ622">
        <f t="shared" si="506"/>
        <v>0</v>
      </c>
      <c r="BK622">
        <f t="shared" si="518"/>
        <v>0</v>
      </c>
      <c r="BM622">
        <f t="shared" si="519"/>
        <v>-84.04017726091331</v>
      </c>
      <c r="BN622">
        <f t="shared" si="507"/>
        <v>-108.32042426494694</v>
      </c>
      <c r="BQ622" s="56">
        <f t="shared" si="520"/>
        <v>13.796922846205797</v>
      </c>
    </row>
    <row r="623" spans="1:69" x14ac:dyDescent="0.25">
      <c r="A623">
        <f>A622+250000</f>
        <v>4250000</v>
      </c>
      <c r="B623">
        <f t="shared" si="508"/>
        <v>4250</v>
      </c>
      <c r="C623">
        <f t="shared" si="477"/>
        <v>3.3568342817939043</v>
      </c>
      <c r="D623">
        <f t="shared" si="526"/>
        <v>1.2683046022349502</v>
      </c>
      <c r="F623">
        <f t="shared" si="479"/>
        <v>1.1672690770361084E-6</v>
      </c>
      <c r="G623">
        <f t="shared" si="527"/>
        <v>3.8918756272262055E-4</v>
      </c>
      <c r="H623">
        <f t="shared" si="481"/>
        <v>-3.1412034624372778</v>
      </c>
      <c r="J623">
        <f t="shared" si="482"/>
        <v>15</v>
      </c>
      <c r="M623">
        <f t="shared" si="528"/>
        <v>3.708479099501506E-4</v>
      </c>
      <c r="N623">
        <f t="shared" si="484"/>
        <v>-1.5707963250000001</v>
      </c>
      <c r="O623">
        <f t="shared" si="529"/>
        <v>1360.8126397015599</v>
      </c>
      <c r="P623">
        <f t="shared" si="486"/>
        <v>1.5700614717084378</v>
      </c>
      <c r="Q623">
        <f t="shared" si="530"/>
        <v>767.05976724559082</v>
      </c>
      <c r="R623">
        <f t="shared" si="488"/>
        <v>1.5694926470479398</v>
      </c>
      <c r="S623">
        <f t="shared" si="531"/>
        <v>2.1704000382646076E-2</v>
      </c>
      <c r="T623">
        <f t="shared" si="490"/>
        <v>-1.5490906220567284</v>
      </c>
      <c r="U623">
        <f t="shared" si="491"/>
        <v>0.3811363788293714</v>
      </c>
      <c r="V623">
        <f t="shared" si="492"/>
        <v>-1.1797711842303948</v>
      </c>
      <c r="X623">
        <f t="shared" si="532"/>
        <v>-74.507285845743581</v>
      </c>
      <c r="Y623">
        <f t="shared" si="533"/>
        <v>-173.77826405723005</v>
      </c>
      <c r="Z623">
        <f t="shared" si="510"/>
        <v>6.2217359427699535</v>
      </c>
      <c r="AC623">
        <v>1</v>
      </c>
      <c r="AD623">
        <f t="shared" si="494"/>
        <v>1360.8122722740002</v>
      </c>
      <c r="AE623">
        <f t="shared" si="495"/>
        <v>-0.36338501577149279</v>
      </c>
      <c r="AF623">
        <f t="shared" si="496"/>
        <v>0.14980684551525</v>
      </c>
      <c r="AG623">
        <f t="shared" si="535"/>
        <v>1317.2024525947356</v>
      </c>
      <c r="AH623">
        <f t="shared" si="536"/>
        <v>-3201.8005075846781</v>
      </c>
      <c r="AJ623">
        <f t="shared" si="497"/>
        <v>18000</v>
      </c>
      <c r="AK623">
        <f t="shared" si="498"/>
        <v>829144.84015125001</v>
      </c>
      <c r="AL623">
        <v>1</v>
      </c>
      <c r="AM623">
        <f t="shared" si="499"/>
        <v>767.05911540562499</v>
      </c>
      <c r="AN623">
        <f t="shared" si="537"/>
        <v>1080.9687030754051</v>
      </c>
      <c r="AO623">
        <f t="shared" si="538"/>
        <v>-22.057010935823016</v>
      </c>
      <c r="AQ623">
        <f t="shared" si="500"/>
        <v>1.3840830258258404E-4</v>
      </c>
      <c r="AR623">
        <f t="shared" si="501"/>
        <v>-1.1764705719519644</v>
      </c>
      <c r="AT623">
        <f t="shared" si="523"/>
        <v>-3766.6417626786147</v>
      </c>
      <c r="AU623">
        <f t="shared" si="524"/>
        <v>-1550.0930785541218</v>
      </c>
      <c r="AV623">
        <f t="shared" si="511"/>
        <v>-2.7511847190534691</v>
      </c>
      <c r="AW623">
        <f t="shared" si="512"/>
        <v>2776.4616003070864</v>
      </c>
      <c r="AX623">
        <f t="shared" si="513"/>
        <v>-5537.7709864086355</v>
      </c>
      <c r="AY623">
        <f t="shared" si="521"/>
        <v>-1.1060548537850217</v>
      </c>
      <c r="BA623">
        <f t="shared" si="502"/>
        <v>0.65750687385629236</v>
      </c>
      <c r="BB623">
        <f t="shared" si="514"/>
        <v>-3.6419940503077424</v>
      </c>
      <c r="BC623">
        <f t="shared" si="515"/>
        <v>-1.6451298652684474</v>
      </c>
      <c r="BD623">
        <f t="shared" si="503"/>
        <v>-274.25899813851441</v>
      </c>
      <c r="BF623">
        <f t="shared" si="504"/>
        <v>-88.258151224131524</v>
      </c>
      <c r="BG623">
        <f t="shared" si="505"/>
        <v>-201.56819840558879</v>
      </c>
      <c r="BH623">
        <f t="shared" si="516"/>
        <v>-21.568198405588788</v>
      </c>
      <c r="BI623">
        <f t="shared" si="517"/>
        <v>-21.568198405588788</v>
      </c>
      <c r="BJ623">
        <f t="shared" si="506"/>
        <v>0</v>
      </c>
      <c r="BK623">
        <f t="shared" si="518"/>
        <v>0</v>
      </c>
      <c r="BM623">
        <f t="shared" si="519"/>
        <v>-84.61615717382378</v>
      </c>
      <c r="BN623">
        <f t="shared" si="507"/>
        <v>-107.3092002670744</v>
      </c>
      <c r="BQ623" s="56">
        <f t="shared" si="520"/>
        <v>13.259966749977394</v>
      </c>
    </row>
    <row r="624" spans="1:69" x14ac:dyDescent="0.25">
      <c r="A624">
        <f t="shared" si="534"/>
        <v>4500000</v>
      </c>
      <c r="B624">
        <f t="shared" si="508"/>
        <v>4500</v>
      </c>
      <c r="C624">
        <f t="shared" si="477"/>
        <v>3.5372173451912854</v>
      </c>
      <c r="D624">
        <f t="shared" si="526"/>
        <v>1.2841801133966793</v>
      </c>
      <c r="F624">
        <f t="shared" si="479"/>
        <v>1.0411750717173609E-6</v>
      </c>
      <c r="G624">
        <f t="shared" si="527"/>
        <v>3.6756598684451234E-4</v>
      </c>
      <c r="H624">
        <f t="shared" si="481"/>
        <v>-3.1412250840131555</v>
      </c>
      <c r="J624">
        <f t="shared" si="482"/>
        <v>15</v>
      </c>
      <c r="M624">
        <f t="shared" si="528"/>
        <v>3.5024524828625332E-4</v>
      </c>
      <c r="N624">
        <f t="shared" si="484"/>
        <v>-1.5707963250000001</v>
      </c>
      <c r="O624">
        <f t="shared" si="529"/>
        <v>1440.8604000109228</v>
      </c>
      <c r="P624">
        <f t="shared" si="486"/>
        <v>1.5701022969775236</v>
      </c>
      <c r="Q624">
        <f t="shared" si="530"/>
        <v>812.18085546791258</v>
      </c>
      <c r="R624">
        <f t="shared" si="488"/>
        <v>1.5695650736251971</v>
      </c>
      <c r="S624">
        <f t="shared" si="531"/>
        <v>2.0498744144953448E-2</v>
      </c>
      <c r="T624">
        <f t="shared" si="490"/>
        <v>-1.5502961467881242</v>
      </c>
      <c r="U624">
        <f t="shared" si="491"/>
        <v>0.36282011483522197</v>
      </c>
      <c r="V624">
        <f t="shared" si="492"/>
        <v>-1.1995038781320577</v>
      </c>
      <c r="X624">
        <f t="shared" si="532"/>
        <v>-75.473154329226759</v>
      </c>
      <c r="Y624">
        <f t="shared" si="533"/>
        <v>-174.06308580079872</v>
      </c>
      <c r="Z624">
        <f t="shared" si="510"/>
        <v>5.9369141992012828</v>
      </c>
      <c r="AC624">
        <v>1</v>
      </c>
      <c r="AD624">
        <f t="shared" si="494"/>
        <v>1440.8600529960001</v>
      </c>
      <c r="AE624">
        <f t="shared" si="495"/>
        <v>-0.40739358169537593</v>
      </c>
      <c r="AF624">
        <f t="shared" si="496"/>
        <v>0.1586190128985</v>
      </c>
      <c r="AG624">
        <f t="shared" si="535"/>
        <v>1193.642948345092</v>
      </c>
      <c r="AH624">
        <f t="shared" si="536"/>
        <v>-3072.030692206783</v>
      </c>
      <c r="AJ624">
        <f t="shared" si="497"/>
        <v>18000</v>
      </c>
      <c r="AK624">
        <f t="shared" si="498"/>
        <v>877918.06604250008</v>
      </c>
      <c r="AL624">
        <v>1</v>
      </c>
      <c r="AM624">
        <f t="shared" si="499"/>
        <v>812.18023984125</v>
      </c>
      <c r="AN624">
        <f t="shared" si="537"/>
        <v>1080.9655967982765</v>
      </c>
      <c r="AO624">
        <f t="shared" si="538"/>
        <v>-20.831625264003893</v>
      </c>
      <c r="AQ624">
        <f t="shared" si="500"/>
        <v>1.234567885992989E-4</v>
      </c>
      <c r="AR624">
        <f t="shared" si="501"/>
        <v>-1.1111110973936902</v>
      </c>
      <c r="AT624">
        <f t="shared" si="523"/>
        <v>-3413.2200303198397</v>
      </c>
      <c r="AU624">
        <f t="shared" si="524"/>
        <v>-1326.6491892756933</v>
      </c>
      <c r="AV624">
        <f t="shared" si="511"/>
        <v>-2.7708831236336735</v>
      </c>
      <c r="AW624">
        <f t="shared" si="512"/>
        <v>2617.7800358937634</v>
      </c>
      <c r="AX624">
        <f t="shared" si="513"/>
        <v>-5292.9785623273647</v>
      </c>
      <c r="AY624">
        <f t="shared" si="521"/>
        <v>-1.1114973448458612</v>
      </c>
      <c r="BA624">
        <f t="shared" si="502"/>
        <v>0.62015397577923004</v>
      </c>
      <c r="BB624">
        <f t="shared" si="514"/>
        <v>-4.1500093542600434</v>
      </c>
      <c r="BC624">
        <f t="shared" si="515"/>
        <v>-1.6593857787878123</v>
      </c>
      <c r="BD624">
        <f t="shared" si="503"/>
        <v>-275.07580181721085</v>
      </c>
      <c r="BF624">
        <f t="shared" si="504"/>
        <v>-89.304474024074395</v>
      </c>
      <c r="BG624">
        <f t="shared" si="505"/>
        <v>-201.47664112111156</v>
      </c>
      <c r="BH624">
        <f t="shared" si="516"/>
        <v>-21.476641121111555</v>
      </c>
      <c r="BI624">
        <f t="shared" si="517"/>
        <v>-21.476641121111555</v>
      </c>
      <c r="BJ624">
        <f t="shared" si="506"/>
        <v>0</v>
      </c>
      <c r="BK624">
        <f t="shared" si="518"/>
        <v>0</v>
      </c>
      <c r="BM624">
        <f t="shared" si="519"/>
        <v>-85.154464669814359</v>
      </c>
      <c r="BN624">
        <f t="shared" si="507"/>
        <v>-106.40083930390075</v>
      </c>
      <c r="BQ624" s="56">
        <f t="shared" si="520"/>
        <v>12.751951446025094</v>
      </c>
    </row>
    <row r="625" spans="1:69" x14ac:dyDescent="0.25">
      <c r="A625">
        <f t="shared" si="534"/>
        <v>4750000</v>
      </c>
      <c r="B625">
        <f t="shared" si="508"/>
        <v>4750</v>
      </c>
      <c r="C625">
        <f t="shared" si="477"/>
        <v>3.7184052832286612</v>
      </c>
      <c r="D625">
        <f t="shared" si="526"/>
        <v>1.2985118071853408</v>
      </c>
      <c r="F625">
        <f t="shared" si="479"/>
        <v>9.3446174338386309E-7</v>
      </c>
      <c r="G625">
        <f t="shared" si="527"/>
        <v>3.4822037281852518E-4</v>
      </c>
      <c r="H625">
        <f t="shared" si="481"/>
        <v>-3.1412444296271818</v>
      </c>
      <c r="J625">
        <f t="shared" si="482"/>
        <v>15</v>
      </c>
      <c r="M625">
        <f t="shared" si="528"/>
        <v>3.3181128785013473E-4</v>
      </c>
      <c r="N625">
        <f t="shared" si="484"/>
        <v>-1.5707963250000001</v>
      </c>
      <c r="O625">
        <f t="shared" si="529"/>
        <v>1520.9081624689834</v>
      </c>
      <c r="P625">
        <f t="shared" si="486"/>
        <v>1.5701388248518284</v>
      </c>
      <c r="Q625">
        <f t="shared" si="530"/>
        <v>857.30194750215696</v>
      </c>
      <c r="R625">
        <f t="shared" si="488"/>
        <v>1.5696298763631888</v>
      </c>
      <c r="S625">
        <f t="shared" si="531"/>
        <v>1.9420281069539417E-2</v>
      </c>
      <c r="T625">
        <f t="shared" si="490"/>
        <v>-1.5513748248003187</v>
      </c>
      <c r="U625">
        <f t="shared" si="491"/>
        <v>0.34606681903069703</v>
      </c>
      <c r="V625">
        <f t="shared" si="492"/>
        <v>-1.2174207004996258</v>
      </c>
      <c r="X625">
        <f t="shared" si="532"/>
        <v>-76.388941240040381</v>
      </c>
      <c r="Y625">
        <f t="shared" si="533"/>
        <v>-174.32560484084979</v>
      </c>
      <c r="Z625">
        <f t="shared" si="510"/>
        <v>5.6743951591502082</v>
      </c>
      <c r="AC625">
        <v>1</v>
      </c>
      <c r="AD625">
        <f t="shared" si="494"/>
        <v>1520.9078337180001</v>
      </c>
      <c r="AE625">
        <f t="shared" si="495"/>
        <v>-0.45391692281490964</v>
      </c>
      <c r="AF625">
        <f t="shared" si="496"/>
        <v>0.16743118028175</v>
      </c>
      <c r="AG625">
        <f t="shared" si="535"/>
        <v>1085.9545414876404</v>
      </c>
      <c r="AH625">
        <f t="shared" si="536"/>
        <v>-2950.0666659445669</v>
      </c>
      <c r="AJ625">
        <f t="shared" si="497"/>
        <v>18000</v>
      </c>
      <c r="AK625">
        <f t="shared" si="498"/>
        <v>926691.29193375004</v>
      </c>
      <c r="AL625">
        <v>1</v>
      </c>
      <c r="AM625">
        <f t="shared" si="499"/>
        <v>857.30136427687501</v>
      </c>
      <c r="AN625">
        <f t="shared" si="537"/>
        <v>1080.9629679551742</v>
      </c>
      <c r="AO625">
        <f t="shared" si="538"/>
        <v>-19.735227000736039</v>
      </c>
      <c r="AQ625">
        <f t="shared" si="500"/>
        <v>1.1080332287198534E-4</v>
      </c>
      <c r="AR625">
        <f t="shared" si="501"/>
        <v>-1.0526315672838606</v>
      </c>
      <c r="AT625">
        <f t="shared" si="523"/>
        <v>-3105.2129707934182</v>
      </c>
      <c r="AU625">
        <f t="shared" si="524"/>
        <v>-1143.4369081944419</v>
      </c>
      <c r="AV625">
        <f t="shared" si="511"/>
        <v>-2.7887692660800845</v>
      </c>
      <c r="AW625">
        <f t="shared" si="512"/>
        <v>2479.4107606862717</v>
      </c>
      <c r="AX625">
        <f t="shared" si="513"/>
        <v>-5066.3043246541502</v>
      </c>
      <c r="AY625">
        <f t="shared" si="521"/>
        <v>-1.11567076313721</v>
      </c>
      <c r="BA625">
        <f t="shared" si="502"/>
        <v>0.58666152445203112</v>
      </c>
      <c r="BB625">
        <f t="shared" si="514"/>
        <v>-4.6322478714703097</v>
      </c>
      <c r="BC625">
        <f t="shared" si="515"/>
        <v>-1.6730985029428744</v>
      </c>
      <c r="BD625">
        <f t="shared" si="503"/>
        <v>-275.86148303782079</v>
      </c>
      <c r="BF625">
        <f t="shared" si="504"/>
        <v>-90.292057698119024</v>
      </c>
      <c r="BG625">
        <f t="shared" si="505"/>
        <v>-201.44228519545609</v>
      </c>
      <c r="BH625">
        <f t="shared" si="516"/>
        <v>-21.442285195456094</v>
      </c>
      <c r="BI625">
        <f t="shared" si="517"/>
        <v>-21.442285195456094</v>
      </c>
      <c r="BJ625">
        <f t="shared" si="506"/>
        <v>0</v>
      </c>
      <c r="BK625">
        <f t="shared" si="518"/>
        <v>0</v>
      </c>
      <c r="BM625">
        <f t="shared" si="519"/>
        <v>-85.659809826648711</v>
      </c>
      <c r="BN625">
        <f t="shared" si="507"/>
        <v>-105.58080215763536</v>
      </c>
      <c r="BQ625" s="56">
        <f t="shared" si="520"/>
        <v>12.269712928814826</v>
      </c>
    </row>
    <row r="626" spans="1:69" x14ac:dyDescent="0.25">
      <c r="A626">
        <f t="shared" si="534"/>
        <v>5000000</v>
      </c>
      <c r="B626">
        <f t="shared" si="508"/>
        <v>5000</v>
      </c>
      <c r="C626">
        <f t="shared" si="477"/>
        <v>3.9002859260686256</v>
      </c>
      <c r="D626">
        <f t="shared" si="526"/>
        <v>1.3115093178146877</v>
      </c>
      <c r="F626">
        <f t="shared" si="479"/>
        <v>8.4335165109945384E-7</v>
      </c>
      <c r="G626">
        <f t="shared" si="527"/>
        <v>3.3080932516392909E-4</v>
      </c>
      <c r="H626">
        <f t="shared" si="481"/>
        <v>-3.1412618406748365</v>
      </c>
      <c r="J626">
        <f t="shared" si="482"/>
        <v>15</v>
      </c>
      <c r="M626">
        <f t="shared" si="528"/>
        <v>3.1522072345762801E-4</v>
      </c>
      <c r="N626">
        <f t="shared" si="484"/>
        <v>-1.5707963250000001</v>
      </c>
      <c r="O626">
        <f t="shared" si="529"/>
        <v>1600.9559267534376</v>
      </c>
      <c r="P626">
        <f t="shared" si="486"/>
        <v>1.570171699940206</v>
      </c>
      <c r="Q626">
        <f t="shared" si="530"/>
        <v>902.42304277653625</v>
      </c>
      <c r="R626">
        <f t="shared" si="488"/>
        <v>1.5696881988357732</v>
      </c>
      <c r="S626">
        <f t="shared" si="531"/>
        <v>1.8449606232380868E-2</v>
      </c>
      <c r="T626">
        <f t="shared" si="490"/>
        <v>-1.5523456737314907</v>
      </c>
      <c r="U626">
        <f t="shared" si="491"/>
        <v>0.33069990895913565</v>
      </c>
      <c r="V626">
        <f t="shared" si="492"/>
        <v>-1.2337512114995417</v>
      </c>
      <c r="X626">
        <f t="shared" si="532"/>
        <v>-77.259562095715637</v>
      </c>
      <c r="Y626">
        <f t="shared" si="533"/>
        <v>-174.56796958597937</v>
      </c>
      <c r="Z626">
        <f t="shared" si="510"/>
        <v>5.4320304140206304</v>
      </c>
      <c r="AC626">
        <v>1</v>
      </c>
      <c r="AD626">
        <f t="shared" si="494"/>
        <v>1600.9556144400001</v>
      </c>
      <c r="AE626">
        <f t="shared" si="495"/>
        <v>-0.50295503913009387</v>
      </c>
      <c r="AF626">
        <f t="shared" si="496"/>
        <v>0.17624334766499999</v>
      </c>
      <c r="AG626">
        <f t="shared" si="535"/>
        <v>991.65332985373823</v>
      </c>
      <c r="AH626">
        <f t="shared" si="536"/>
        <v>-2835.607958775292</v>
      </c>
      <c r="AJ626">
        <f t="shared" si="497"/>
        <v>18000</v>
      </c>
      <c r="AK626">
        <f t="shared" si="498"/>
        <v>975464.5178250001</v>
      </c>
      <c r="AL626">
        <v>1</v>
      </c>
      <c r="AM626">
        <f t="shared" si="499"/>
        <v>902.42248871250001</v>
      </c>
      <c r="AN626">
        <f t="shared" si="537"/>
        <v>1080.9607234909167</v>
      </c>
      <c r="AO626">
        <f t="shared" si="538"/>
        <v>-18.748468137853852</v>
      </c>
      <c r="AQ626">
        <f t="shared" si="500"/>
        <v>9.9999999000000009E-5</v>
      </c>
      <c r="AR626">
        <f t="shared" si="501"/>
        <v>-0.99999999000000006</v>
      </c>
      <c r="AT626">
        <f t="shared" si="523"/>
        <v>-2835.5087650872188</v>
      </c>
      <c r="AU626">
        <f t="shared" si="524"/>
        <v>-991.93688073024691</v>
      </c>
      <c r="AV626">
        <f t="shared" si="511"/>
        <v>-2.8050721651494621</v>
      </c>
      <c r="AW626">
        <f t="shared" si="512"/>
        <v>2358.1912148214301</v>
      </c>
      <c r="AX626">
        <f t="shared" si="513"/>
        <v>-4856.1678401013523</v>
      </c>
      <c r="AY626">
        <f t="shared" si="521"/>
        <v>-1.1187289216375671</v>
      </c>
      <c r="BA626">
        <f t="shared" si="502"/>
        <v>0.55645541083823202</v>
      </c>
      <c r="BB626">
        <f t="shared" si="514"/>
        <v>-5.0913926051208165</v>
      </c>
      <c r="BC626">
        <f t="shared" si="515"/>
        <v>-1.686343243511895</v>
      </c>
      <c r="BD626">
        <f t="shared" si="503"/>
        <v>-276.62035077403846</v>
      </c>
      <c r="BF626">
        <f t="shared" si="504"/>
        <v>-91.227464515807739</v>
      </c>
      <c r="BG626">
        <f t="shared" si="505"/>
        <v>-201.45744800713354</v>
      </c>
      <c r="BH626">
        <f t="shared" si="516"/>
        <v>-21.457448007133536</v>
      </c>
      <c r="BI626">
        <f t="shared" si="517"/>
        <v>-21.457448007133536</v>
      </c>
      <c r="BJ626">
        <f t="shared" si="506"/>
        <v>0</v>
      </c>
      <c r="BK626">
        <f t="shared" si="518"/>
        <v>0</v>
      </c>
      <c r="BM626">
        <f t="shared" si="519"/>
        <v>-86.136071910686923</v>
      </c>
      <c r="BN626">
        <f t="shared" si="507"/>
        <v>-104.83709723309505</v>
      </c>
      <c r="BQ626" s="56">
        <f t="shared" si="520"/>
        <v>11.810568195164318</v>
      </c>
    </row>
    <row r="627" spans="1:69" x14ac:dyDescent="0.25">
      <c r="A627">
        <f>A626+100000</f>
        <v>5100000</v>
      </c>
      <c r="B627">
        <f t="shared" si="508"/>
        <v>5100</v>
      </c>
      <c r="C627">
        <f t="shared" ref="C627:C676" si="539">SQRT((A627/Fesr)^2+1)</f>
        <v>3.9732108438156906</v>
      </c>
      <c r="D627">
        <f t="shared" ref="D627:D676" si="540">ATAN(A627/Fesr)</f>
        <v>1.3163747874823977</v>
      </c>
      <c r="F627">
        <f t="shared" ref="F627:F676" si="541">(Ro/(Ro+Rdcr))/SQRT((A627/(Q*Fo))^2+(1-(A627^2/Fo^2))^2)</f>
        <v>8.106032536625341E-7</v>
      </c>
      <c r="G627">
        <f t="shared" ref="G627:G676" si="542">-ATAN(A627*Fo/(Q*(Fo^2-A627^2)))</f>
        <v>3.2432285758365084E-4</v>
      </c>
      <c r="H627">
        <f t="shared" si="481"/>
        <v>-3.1412683271424164</v>
      </c>
      <c r="J627">
        <f t="shared" si="482"/>
        <v>15</v>
      </c>
      <c r="M627">
        <f t="shared" ref="M627:M676" si="543">1/(2*Pi*_Rfb1*(Cc1ea_u+Cc2ea_u)*A627)</f>
        <v>3.0903992495845883E-4</v>
      </c>
      <c r="N627">
        <f t="shared" si="484"/>
        <v>-1.5707963250000001</v>
      </c>
      <c r="O627">
        <f t="shared" ref="O627:O676" si="544">SQRT(1+(A627/Fz1_u)^2)</f>
        <v>1632.975032918446</v>
      </c>
      <c r="P627">
        <f t="shared" si="486"/>
        <v>1.5701839475224995</v>
      </c>
      <c r="Q627">
        <f t="shared" ref="Q627:Q676" si="545">SQRT(1+(A627/Fz2_u)^2)</f>
        <v>920.47148168679212</v>
      </c>
      <c r="R627">
        <f t="shared" si="488"/>
        <v>1.5697099268177042</v>
      </c>
      <c r="S627">
        <f t="shared" ref="S627:S676" si="546">1/SQRT(1+(A627/Fp1_u)^2)</f>
        <v>1.808796878831646E-2</v>
      </c>
      <c r="T627">
        <f t="shared" si="490"/>
        <v>-1.5527073715406337</v>
      </c>
      <c r="U627">
        <f t="shared" ref="U627:U676" si="547">1/SQRT(1+(A627/Fp2_u)^2)</f>
        <v>0.32490621679580967</v>
      </c>
      <c r="V627">
        <f t="shared" si="492"/>
        <v>-1.239883763574462</v>
      </c>
      <c r="X627">
        <f t="shared" ref="X627:X676" si="548">20*LOG(C627*J627*O627*Q627*F627*M627*S627*U627)</f>
        <v>-77.596129860332695</v>
      </c>
      <c r="Y627">
        <f t="shared" ref="Y627:Y676" si="549">(180/Pi)*(D627+H627+N627+P627+R627+T627+V627)</f>
        <v>-174.65971680901532</v>
      </c>
      <c r="Z627">
        <f t="shared" si="510"/>
        <v>5.3402831909846782</v>
      </c>
      <c r="AC627">
        <v>1</v>
      </c>
      <c r="AD627">
        <f t="shared" ref="AD627:AD676" si="550">Rcea1_u*Cc1ea_u*A627*2*Pi</f>
        <v>1632.9747267288003</v>
      </c>
      <c r="AE627">
        <f t="shared" ref="AE627:AE676" si="551">-Rcea1_u*Cc1ea_u*Cc2ea_u*(A627*2*Pi)^2</f>
        <v>-0.52327442271094948</v>
      </c>
      <c r="AF627">
        <f t="shared" ref="AF627:AF676" si="552">(Cc2ea_u+Cc1ea_u)*A627*2*Pi</f>
        <v>0.1797682146183</v>
      </c>
      <c r="AG627">
        <f t="shared" ref="AG627:AG676" si="553">AC627*AE627/(AE627^2+AF627^2)+AD627*AF627/(AE627^2+AF627^2)</f>
        <v>957.21118866466327</v>
      </c>
      <c r="AH627">
        <f t="shared" ref="AH627:AH676" si="554">AD627*AE627/(AE627^2+AF627^2)-AC627*AF627/(AE627^2+AF627^2)</f>
        <v>-2791.8402217355765</v>
      </c>
      <c r="AJ627">
        <f t="shared" si="497"/>
        <v>18000</v>
      </c>
      <c r="AK627">
        <f t="shared" ref="AK627:AK676" si="555">_Rfb1*Rcea2_u*Cc3ea_u*A627*2*Pi</f>
        <v>994973.80818150006</v>
      </c>
      <c r="AL627">
        <v>2</v>
      </c>
      <c r="AM627">
        <f t="shared" ref="AM627:AM676" si="556">(_Rfb1+Rcea2_u)*Cc3ea_u*A627*2*Pi</f>
        <v>920.47093848675013</v>
      </c>
      <c r="AN627">
        <f t="shared" ref="AN627:AN676" si="557">AJ627*AL627/(AL627^2+AM627^2)+AK627*AM627/(AL627^2+AM627^2)</f>
        <v>1080.9773339884066</v>
      </c>
      <c r="AO627">
        <f t="shared" ref="AO627:AO676" si="558">AK627*AL627/(AL627^2+AM627^2)-AJ627*AM627/(AL627^2+AM627^2)</f>
        <v>-17.20645885687696</v>
      </c>
      <c r="AQ627">
        <f t="shared" ref="AQ627:AQ676" si="559">Eadcg/(1+(Eadcg*A627/GBP)^2)</f>
        <v>9.6116877199953123E-5</v>
      </c>
      <c r="AR627">
        <f t="shared" ref="AR627:AR676" si="560">-(A627*Eadcg*Eadcg/GBP)/(1+(Eadcg*A627/GBP)^2)</f>
        <v>-0.98039214743952185</v>
      </c>
      <c r="AT627">
        <f t="shared" ref="AT627:AT676" si="561">-AR627*AH627+AG627*AQ627</f>
        <v>-2737.0062261450971</v>
      </c>
      <c r="AU627">
        <f t="shared" ref="AU627:AU676" si="562">AQ627*AH627+AG627*AR627</f>
        <v>-938.71067577184101</v>
      </c>
      <c r="AV627">
        <f t="shared" si="511"/>
        <v>-2.8111944304263834</v>
      </c>
      <c r="AW627">
        <f t="shared" si="512"/>
        <v>2316.0587230291185</v>
      </c>
      <c r="AX627">
        <f t="shared" si="513"/>
        <v>-4774.9314633521553</v>
      </c>
      <c r="AY627">
        <f t="shared" si="521"/>
        <v>-1.1191837814200642</v>
      </c>
      <c r="BA627">
        <f t="shared" si="502"/>
        <v>0.54522600256474985</v>
      </c>
      <c r="BB627">
        <f t="shared" si="514"/>
        <v>-5.2684688050562256</v>
      </c>
      <c r="BC627">
        <f t="shared" si="515"/>
        <v>-1.6920106490063191</v>
      </c>
      <c r="BD627">
        <f t="shared" si="503"/>
        <v>-276.9450691900293</v>
      </c>
      <c r="BF627">
        <f t="shared" si="504"/>
        <v>-91.587644529820693</v>
      </c>
      <c r="BG627">
        <f t="shared" si="505"/>
        <v>-201.50376719271378</v>
      </c>
      <c r="BH627">
        <f t="shared" si="516"/>
        <v>-21.503767192713781</v>
      </c>
      <c r="BI627">
        <f t="shared" si="517"/>
        <v>-21.503767192713781</v>
      </c>
      <c r="BJ627">
        <f t="shared" si="506"/>
        <v>0</v>
      </c>
      <c r="BK627">
        <f t="shared" si="518"/>
        <v>0</v>
      </c>
      <c r="BM627">
        <f t="shared" si="519"/>
        <v>-86.319175724764463</v>
      </c>
      <c r="BN627">
        <f t="shared" si="507"/>
        <v>-104.55869800268452</v>
      </c>
      <c r="BQ627" s="56">
        <f t="shared" si="520"/>
        <v>11.63349199522891</v>
      </c>
    </row>
    <row r="628" spans="1:69" x14ac:dyDescent="0.25">
      <c r="A628">
        <f t="shared" ref="A628:A676" si="563">A627+100000</f>
        <v>5200000</v>
      </c>
      <c r="B628">
        <f t="shared" si="508"/>
        <v>5200</v>
      </c>
      <c r="C628">
        <f t="shared" si="539"/>
        <v>4.0462264269296968</v>
      </c>
      <c r="D628">
        <f t="shared" si="540"/>
        <v>1.3210647666290734</v>
      </c>
      <c r="F628">
        <f t="shared" si="541"/>
        <v>7.7972596209915545E-7</v>
      </c>
      <c r="G628">
        <f t="shared" si="542"/>
        <v>3.1808587009862034E-4</v>
      </c>
      <c r="H628">
        <f t="shared" si="481"/>
        <v>-3.1412745641299016</v>
      </c>
      <c r="J628">
        <f t="shared" si="482"/>
        <v>15</v>
      </c>
      <c r="M628">
        <f t="shared" si="543"/>
        <v>3.0309684947848846E-4</v>
      </c>
      <c r="N628">
        <f t="shared" si="484"/>
        <v>-1.5707963250000001</v>
      </c>
      <c r="O628">
        <f t="shared" si="544"/>
        <v>1664.9941393189845</v>
      </c>
      <c r="P628">
        <f t="shared" si="486"/>
        <v>1.5701957240441087</v>
      </c>
      <c r="Q628">
        <f t="shared" si="545"/>
        <v>938.51992101489338</v>
      </c>
      <c r="R628">
        <f t="shared" si="488"/>
        <v>1.56973081910899</v>
      </c>
      <c r="S628">
        <f t="shared" si="546"/>
        <v>1.7740233780135194E-2</v>
      </c>
      <c r="T628">
        <f t="shared" si="490"/>
        <v>-1.5530551623606967</v>
      </c>
      <c r="U628">
        <f t="shared" si="547"/>
        <v>0.31930063940399983</v>
      </c>
      <c r="V628">
        <f t="shared" si="492"/>
        <v>-1.2458049232545161</v>
      </c>
      <c r="X628">
        <f t="shared" si="548"/>
        <v>-77.926396204464993</v>
      </c>
      <c r="Y628">
        <f t="shared" si="549"/>
        <v>-174.74867077160036</v>
      </c>
      <c r="Z628">
        <f t="shared" si="510"/>
        <v>5.2513292283996407</v>
      </c>
      <c r="AC628">
        <v>1</v>
      </c>
      <c r="AD628">
        <f t="shared" si="550"/>
        <v>1664.9938390176003</v>
      </c>
      <c r="AE628">
        <f t="shared" si="551"/>
        <v>-0.54399617032310943</v>
      </c>
      <c r="AF628">
        <f t="shared" si="552"/>
        <v>0.18329308157159999</v>
      </c>
      <c r="AG628">
        <f t="shared" si="553"/>
        <v>924.46675983025091</v>
      </c>
      <c r="AH628">
        <f t="shared" si="554"/>
        <v>-2749.1838350801522</v>
      </c>
      <c r="AJ628">
        <f t="shared" si="497"/>
        <v>18000</v>
      </c>
      <c r="AK628">
        <f t="shared" si="555"/>
        <v>1014483.098538</v>
      </c>
      <c r="AL628">
        <v>3</v>
      </c>
      <c r="AM628">
        <f t="shared" si="556"/>
        <v>938.51938826100013</v>
      </c>
      <c r="AN628">
        <f t="shared" si="557"/>
        <v>1080.9902090785215</v>
      </c>
      <c r="AO628">
        <f t="shared" si="558"/>
        <v>-15.723734168249852</v>
      </c>
      <c r="AQ628">
        <f t="shared" si="559"/>
        <v>9.2455620446970963E-5</v>
      </c>
      <c r="AR628">
        <f t="shared" si="560"/>
        <v>-0.96153845264849802</v>
      </c>
      <c r="AT628">
        <f t="shared" si="561"/>
        <v>-2643.3604986813702</v>
      </c>
      <c r="AU628">
        <f t="shared" si="562"/>
        <v>-889.1645152693452</v>
      </c>
      <c r="AV628">
        <f t="shared" si="511"/>
        <v>-2.817105698954343</v>
      </c>
      <c r="AW628">
        <f t="shared" si="512"/>
        <v>2275.943628120322</v>
      </c>
      <c r="AX628">
        <f t="shared" si="513"/>
        <v>-4696.0879937745531</v>
      </c>
      <c r="AY628">
        <f t="shared" si="521"/>
        <v>-1.119506612771747</v>
      </c>
      <c r="BA628">
        <f t="shared" si="502"/>
        <v>0.53442165767522998</v>
      </c>
      <c r="BB628">
        <f t="shared" si="514"/>
        <v>-5.4423190039790557</v>
      </c>
      <c r="BC628">
        <f t="shared" si="515"/>
        <v>-1.697599086182596</v>
      </c>
      <c r="BD628">
        <f t="shared" si="503"/>
        <v>-277.26526305466984</v>
      </c>
      <c r="BF628">
        <f t="shared" si="504"/>
        <v>-91.9406502795363</v>
      </c>
      <c r="BG628">
        <f t="shared" si="505"/>
        <v>-201.55560239899859</v>
      </c>
      <c r="BH628">
        <f t="shared" si="516"/>
        <v>-21.555602398998587</v>
      </c>
      <c r="BI628">
        <f t="shared" si="517"/>
        <v>-21.555602398998587</v>
      </c>
      <c r="BJ628">
        <f t="shared" si="506"/>
        <v>0</v>
      </c>
      <c r="BK628">
        <f t="shared" si="518"/>
        <v>0</v>
      </c>
      <c r="BM628">
        <f t="shared" si="519"/>
        <v>-86.498331275557248</v>
      </c>
      <c r="BN628">
        <f t="shared" si="507"/>
        <v>-104.29033934432877</v>
      </c>
      <c r="BQ628" s="56">
        <f t="shared" si="520"/>
        <v>11.459641796306082</v>
      </c>
    </row>
    <row r="629" spans="1:69" x14ac:dyDescent="0.25">
      <c r="A629">
        <f t="shared" si="563"/>
        <v>5300000</v>
      </c>
      <c r="B629">
        <f t="shared" si="508"/>
        <v>5300</v>
      </c>
      <c r="C629">
        <f t="shared" si="539"/>
        <v>4.119327854249768</v>
      </c>
      <c r="D629">
        <f t="shared" si="540"/>
        <v>1.3255883859916981</v>
      </c>
      <c r="F629">
        <f t="shared" si="541"/>
        <v>7.5057990163429003E-7</v>
      </c>
      <c r="G629">
        <f t="shared" si="542"/>
        <v>3.1208424115199113E-4</v>
      </c>
      <c r="H629">
        <f t="shared" si="481"/>
        <v>-3.1412805657588483</v>
      </c>
      <c r="J629">
        <f t="shared" si="482"/>
        <v>15</v>
      </c>
      <c r="M629">
        <f t="shared" si="543"/>
        <v>2.9737804099776226E-4</v>
      </c>
      <c r="N629">
        <f t="shared" si="484"/>
        <v>-1.5707963250000001</v>
      </c>
      <c r="O629">
        <f t="shared" si="544"/>
        <v>1697.0132459417218</v>
      </c>
      <c r="P629">
        <f t="shared" si="486"/>
        <v>1.5702070561688335</v>
      </c>
      <c r="Q629">
        <f t="shared" si="545"/>
        <v>956.56836073718864</v>
      </c>
      <c r="R629">
        <f t="shared" si="488"/>
        <v>1.5697509230128039</v>
      </c>
      <c r="S629">
        <f t="shared" si="546"/>
        <v>1.7405614768472254E-2</v>
      </c>
      <c r="T629">
        <f t="shared" si="490"/>
        <v>-1.5533898330523506</v>
      </c>
      <c r="U629">
        <f t="shared" si="547"/>
        <v>0.31387475580134572</v>
      </c>
      <c r="V629">
        <f t="shared" si="492"/>
        <v>-1.251525041022743</v>
      </c>
      <c r="X629">
        <f t="shared" si="548"/>
        <v>-78.250591115815624</v>
      </c>
      <c r="Y629">
        <f t="shared" si="549"/>
        <v>-174.8349430149415</v>
      </c>
      <c r="Z629">
        <f t="shared" si="510"/>
        <v>5.1650569850584986</v>
      </c>
      <c r="AC629">
        <v>1</v>
      </c>
      <c r="AD629">
        <f t="shared" si="550"/>
        <v>1697.0129513064003</v>
      </c>
      <c r="AE629">
        <f t="shared" si="551"/>
        <v>-0.56512028196657338</v>
      </c>
      <c r="AF629">
        <f t="shared" si="552"/>
        <v>0.1868179485249</v>
      </c>
      <c r="AG629">
        <f t="shared" si="553"/>
        <v>893.31473883540787</v>
      </c>
      <c r="AH629">
        <f t="shared" si="554"/>
        <v>-2707.6107038406008</v>
      </c>
      <c r="AJ629">
        <f t="shared" si="497"/>
        <v>18000</v>
      </c>
      <c r="AK629">
        <f t="shared" si="555"/>
        <v>1033992.3888945001</v>
      </c>
      <c r="AL629">
        <v>4</v>
      </c>
      <c r="AM629">
        <f t="shared" si="556"/>
        <v>956.56783803525013</v>
      </c>
      <c r="AN629">
        <f t="shared" si="557"/>
        <v>1080.9997321383951</v>
      </c>
      <c r="AO629">
        <f t="shared" si="558"/>
        <v>-14.296948452225143</v>
      </c>
      <c r="AQ629">
        <f t="shared" si="559"/>
        <v>8.8999643209330341E-5</v>
      </c>
      <c r="AR629">
        <f t="shared" si="560"/>
        <v>-0.94339621801890161</v>
      </c>
      <c r="AT629">
        <f t="shared" si="561"/>
        <v>-2554.2701931776892</v>
      </c>
      <c r="AU629">
        <f t="shared" si="562"/>
        <v>-842.99072250445818</v>
      </c>
      <c r="AV629">
        <f t="shared" si="511"/>
        <v>-2.822816298821341</v>
      </c>
      <c r="AW629">
        <f t="shared" si="512"/>
        <v>2237.7242714763343</v>
      </c>
      <c r="AX629">
        <f t="shared" si="513"/>
        <v>-4619.5465057467345</v>
      </c>
      <c r="AY629">
        <f t="shared" si="521"/>
        <v>-1.1197036263527704</v>
      </c>
      <c r="BA629">
        <f t="shared" si="502"/>
        <v>0.52401830725929277</v>
      </c>
      <c r="BB629">
        <f t="shared" si="514"/>
        <v>-5.6130708022032048</v>
      </c>
      <c r="BC629">
        <f t="shared" si="515"/>
        <v>-1.7031126724685706</v>
      </c>
      <c r="BD629">
        <f t="shared" si="503"/>
        <v>-277.58116827919832</v>
      </c>
      <c r="BF629">
        <f t="shared" si="504"/>
        <v>-92.28677982935956</v>
      </c>
      <c r="BG629">
        <f t="shared" si="505"/>
        <v>-201.61266719363812</v>
      </c>
      <c r="BH629">
        <f t="shared" si="516"/>
        <v>-21.612667193638117</v>
      </c>
      <c r="BI629">
        <f t="shared" si="517"/>
        <v>-21.612667193638117</v>
      </c>
      <c r="BJ629">
        <f t="shared" si="506"/>
        <v>0</v>
      </c>
      <c r="BK629">
        <f t="shared" si="518"/>
        <v>0</v>
      </c>
      <c r="BM629">
        <f t="shared" si="519"/>
        <v>-86.673709027156377</v>
      </c>
      <c r="BN629">
        <f t="shared" si="507"/>
        <v>-104.03149891443979</v>
      </c>
      <c r="BQ629" s="56">
        <f t="shared" si="520"/>
        <v>11.288889998081933</v>
      </c>
    </row>
    <row r="630" spans="1:69" x14ac:dyDescent="0.25">
      <c r="A630">
        <f t="shared" si="563"/>
        <v>5400000</v>
      </c>
      <c r="B630">
        <f t="shared" si="508"/>
        <v>5400</v>
      </c>
      <c r="C630">
        <f t="shared" si="539"/>
        <v>4.1925106353897075</v>
      </c>
      <c r="D630">
        <f t="shared" si="540"/>
        <v>1.3299541671481394</v>
      </c>
      <c r="F630">
        <f t="shared" si="541"/>
        <v>7.2303802779424192E-7</v>
      </c>
      <c r="G630">
        <f t="shared" si="542"/>
        <v>3.0630489523194752E-4</v>
      </c>
      <c r="H630">
        <f t="shared" si="481"/>
        <v>-3.1412863451047683</v>
      </c>
      <c r="J630">
        <f t="shared" si="482"/>
        <v>15</v>
      </c>
      <c r="M630">
        <f t="shared" si="543"/>
        <v>2.9187104023854446E-4</v>
      </c>
      <c r="N630">
        <f t="shared" si="484"/>
        <v>-1.5707963250000001</v>
      </c>
      <c r="O630">
        <f t="shared" si="544"/>
        <v>1729.032352774313</v>
      </c>
      <c r="P630">
        <f t="shared" si="486"/>
        <v>1.5702179685853783</v>
      </c>
      <c r="Q630">
        <f t="shared" si="545"/>
        <v>974.61680083177828</v>
      </c>
      <c r="R630">
        <f t="shared" si="488"/>
        <v>1.5697702823283866</v>
      </c>
      <c r="S630">
        <f t="shared" si="546"/>
        <v>1.7083383524549509E-2</v>
      </c>
      <c r="T630">
        <f t="shared" si="490"/>
        <v>-1.5537121122197535</v>
      </c>
      <c r="U630">
        <f t="shared" si="547"/>
        <v>0.30862059805026915</v>
      </c>
      <c r="V630">
        <f t="shared" si="492"/>
        <v>-1.2570538289907138</v>
      </c>
      <c r="X630">
        <f t="shared" si="548"/>
        <v>-78.568932196979901</v>
      </c>
      <c r="Y630">
        <f t="shared" si="549"/>
        <v>-174.91864032264004</v>
      </c>
      <c r="Z630">
        <f t="shared" si="510"/>
        <v>5.0813596773599556</v>
      </c>
      <c r="AC630">
        <v>1</v>
      </c>
      <c r="AD630">
        <f t="shared" si="550"/>
        <v>1729.0320635952003</v>
      </c>
      <c r="AE630">
        <f t="shared" si="551"/>
        <v>-0.58664675764134155</v>
      </c>
      <c r="AF630">
        <f t="shared" si="552"/>
        <v>0.19034281547820001</v>
      </c>
      <c r="AG630">
        <f t="shared" si="553"/>
        <v>863.65748419741669</v>
      </c>
      <c r="AH630">
        <f t="shared" si="554"/>
        <v>-2667.0923278175178</v>
      </c>
      <c r="AJ630">
        <f t="shared" si="497"/>
        <v>18000</v>
      </c>
      <c r="AK630">
        <f t="shared" si="555"/>
        <v>1053501.6792510001</v>
      </c>
      <c r="AL630">
        <v>5</v>
      </c>
      <c r="AM630">
        <f t="shared" si="556"/>
        <v>974.61628780950014</v>
      </c>
      <c r="AN630">
        <f t="shared" si="557"/>
        <v>1081.0062456802243</v>
      </c>
      <c r="AO630">
        <f t="shared" si="558"/>
        <v>-12.923002548938221</v>
      </c>
      <c r="AQ630">
        <f t="shared" si="559"/>
        <v>8.5733881295148485E-5</v>
      </c>
      <c r="AR630">
        <f t="shared" si="560"/>
        <v>-0.9259259179876036</v>
      </c>
      <c r="AT630">
        <f t="shared" si="561"/>
        <v>-2469.4558672838998</v>
      </c>
      <c r="AU630">
        <f t="shared" si="562"/>
        <v>-799.91150905939367</v>
      </c>
      <c r="AV630">
        <f t="shared" si="511"/>
        <v>-2.8283359214028008</v>
      </c>
      <c r="AW630">
        <f t="shared" si="512"/>
        <v>2201.2875311890834</v>
      </c>
      <c r="AX630">
        <f t="shared" si="513"/>
        <v>-4545.2196249234457</v>
      </c>
      <c r="AY630">
        <f t="shared" si="521"/>
        <v>-1.1197807074003931</v>
      </c>
      <c r="BA630">
        <f t="shared" si="502"/>
        <v>0.51399367207060709</v>
      </c>
      <c r="BB630">
        <f t="shared" si="514"/>
        <v>-5.780844554014096</v>
      </c>
      <c r="BC630">
        <f t="shared" si="515"/>
        <v>-1.7085552140024076</v>
      </c>
      <c r="BD630">
        <f t="shared" si="503"/>
        <v>-277.89300293926817</v>
      </c>
      <c r="BF630">
        <f t="shared" si="504"/>
        <v>-92.626313125725218</v>
      </c>
      <c r="BG630">
        <f t="shared" si="505"/>
        <v>-201.67469215101025</v>
      </c>
      <c r="BH630">
        <f t="shared" si="516"/>
        <v>-21.674692151010248</v>
      </c>
      <c r="BI630">
        <f t="shared" si="517"/>
        <v>-21.674692151010248</v>
      </c>
      <c r="BJ630">
        <f t="shared" si="506"/>
        <v>0</v>
      </c>
      <c r="BK630">
        <f t="shared" si="518"/>
        <v>0</v>
      </c>
      <c r="BM630">
        <f t="shared" si="519"/>
        <v>-86.845468571711123</v>
      </c>
      <c r="BN630">
        <f t="shared" si="507"/>
        <v>-103.78168921174206</v>
      </c>
      <c r="BQ630" s="56">
        <f t="shared" si="520"/>
        <v>11.12111624627104</v>
      </c>
    </row>
    <row r="631" spans="1:69" x14ac:dyDescent="0.25">
      <c r="A631">
        <f t="shared" si="563"/>
        <v>5500000</v>
      </c>
      <c r="B631">
        <f t="shared" si="508"/>
        <v>5500</v>
      </c>
      <c r="C631">
        <f t="shared" si="539"/>
        <v>4.2657705832777371</v>
      </c>
      <c r="D631">
        <f t="shared" si="540"/>
        <v>1.3341700713363775</v>
      </c>
      <c r="F631">
        <f t="shared" si="541"/>
        <v>6.9698473962268851E-7</v>
      </c>
      <c r="G631">
        <f t="shared" si="542"/>
        <v>3.0073570777630051E-4</v>
      </c>
      <c r="H631">
        <f t="shared" si="481"/>
        <v>-3.141291914292224</v>
      </c>
      <c r="J631">
        <f t="shared" si="482"/>
        <v>15</v>
      </c>
      <c r="M631">
        <f t="shared" si="543"/>
        <v>2.865642940523891E-4</v>
      </c>
      <c r="N631">
        <f t="shared" si="484"/>
        <v>-1.5707963250000001</v>
      </c>
      <c r="O631">
        <f t="shared" si="544"/>
        <v>1761.0514598053119</v>
      </c>
      <c r="P631">
        <f t="shared" si="486"/>
        <v>1.5702284841869063</v>
      </c>
      <c r="Q631">
        <f t="shared" si="545"/>
        <v>992.66524127835532</v>
      </c>
      <c r="R631">
        <f t="shared" si="488"/>
        <v>1.5697889376695848</v>
      </c>
      <c r="S631">
        <f t="shared" si="546"/>
        <v>1.6772864742990102E-2</v>
      </c>
      <c r="T631">
        <f t="shared" si="490"/>
        <v>-1.5540226755034727</v>
      </c>
      <c r="U631">
        <f t="shared" si="547"/>
        <v>0.30353062506035511</v>
      </c>
      <c r="V631">
        <f t="shared" si="492"/>
        <v>-1.2624004071480437</v>
      </c>
      <c r="X631">
        <f t="shared" si="548"/>
        <v>-78.88162554784725</v>
      </c>
      <c r="Y631">
        <f t="shared" si="549"/>
        <v>-174.99986485362987</v>
      </c>
      <c r="Z631">
        <f t="shared" si="510"/>
        <v>5.0001351463701269</v>
      </c>
      <c r="AC631">
        <v>1</v>
      </c>
      <c r="AD631">
        <f t="shared" si="550"/>
        <v>1761.051175884</v>
      </c>
      <c r="AE631">
        <f t="shared" si="551"/>
        <v>-0.60857559734741373</v>
      </c>
      <c r="AF631">
        <f t="shared" si="552"/>
        <v>0.19386768243149999</v>
      </c>
      <c r="AG631">
        <f t="shared" si="553"/>
        <v>835.40439613458932</v>
      </c>
      <c r="AH631">
        <f t="shared" si="554"/>
        <v>-2627.6000363508433</v>
      </c>
      <c r="AJ631">
        <f t="shared" si="497"/>
        <v>18000</v>
      </c>
      <c r="AK631">
        <f t="shared" si="555"/>
        <v>1073010.9696075001</v>
      </c>
      <c r="AL631">
        <v>6</v>
      </c>
      <c r="AM631">
        <f t="shared" si="556"/>
        <v>992.66473758375014</v>
      </c>
      <c r="AN631">
        <f t="shared" si="557"/>
        <v>1081.0100561733143</v>
      </c>
      <c r="AO631">
        <f t="shared" si="558"/>
        <v>-11.599021529651846</v>
      </c>
      <c r="AQ631">
        <f t="shared" si="559"/>
        <v>8.26446274161601E-5</v>
      </c>
      <c r="AR631">
        <f t="shared" si="560"/>
        <v>-0.90909090157776118</v>
      </c>
      <c r="AT631">
        <f t="shared" si="561"/>
        <v>-2388.658244346886</v>
      </c>
      <c r="AU631">
        <f t="shared" si="562"/>
        <v>-759.67569269002195</v>
      </c>
      <c r="AV631">
        <f t="shared" si="511"/>
        <v>-2.833673667460272</v>
      </c>
      <c r="AW631">
        <f t="shared" si="512"/>
        <v>2166.5281676205664</v>
      </c>
      <c r="AX631">
        <f t="shared" si="513"/>
        <v>-4473.023459644327</v>
      </c>
      <c r="AY631">
        <f t="shared" si="521"/>
        <v>-1.1197434334546579</v>
      </c>
      <c r="BA631">
        <f t="shared" si="502"/>
        <v>0.50432709905173156</v>
      </c>
      <c r="BB631">
        <f t="shared" si="514"/>
        <v>-5.9457539046168693</v>
      </c>
      <c r="BC631">
        <f t="shared" si="515"/>
        <v>-1.7139302340056142</v>
      </c>
      <c r="BD631">
        <f t="shared" si="503"/>
        <v>-278.20096890060222</v>
      </c>
      <c r="BF631">
        <f t="shared" si="504"/>
        <v>-92.959513435329839</v>
      </c>
      <c r="BG631">
        <f t="shared" si="505"/>
        <v>-201.74142368618757</v>
      </c>
      <c r="BH631">
        <f t="shared" si="516"/>
        <v>-21.741423686187574</v>
      </c>
      <c r="BI631">
        <f t="shared" si="517"/>
        <v>-21.741423686187574</v>
      </c>
      <c r="BJ631">
        <f t="shared" si="506"/>
        <v>0</v>
      </c>
      <c r="BK631">
        <f t="shared" si="518"/>
        <v>0</v>
      </c>
      <c r="BM631">
        <f t="shared" si="519"/>
        <v>-87.013759530712974</v>
      </c>
      <c r="BN631">
        <f t="shared" si="507"/>
        <v>-103.54045478558538</v>
      </c>
      <c r="BQ631" s="56">
        <f t="shared" si="520"/>
        <v>10.956206895668268</v>
      </c>
    </row>
    <row r="632" spans="1:69" x14ac:dyDescent="0.25">
      <c r="A632">
        <f t="shared" si="563"/>
        <v>5600000</v>
      </c>
      <c r="B632">
        <f t="shared" si="508"/>
        <v>5600</v>
      </c>
      <c r="C632">
        <f t="shared" si="539"/>
        <v>4.339103789344481</v>
      </c>
      <c r="D632">
        <f t="shared" si="540"/>
        <v>1.3382435437691578</v>
      </c>
      <c r="F632">
        <f t="shared" si="541"/>
        <v>6.7231466467268249E-7</v>
      </c>
      <c r="G632">
        <f t="shared" si="542"/>
        <v>2.9536542026592581E-4</v>
      </c>
      <c r="H632">
        <f t="shared" si="481"/>
        <v>-3.1412972845797342</v>
      </c>
      <c r="J632">
        <f t="shared" si="482"/>
        <v>15</v>
      </c>
      <c r="M632">
        <f t="shared" si="543"/>
        <v>2.8144707451573927E-4</v>
      </c>
      <c r="N632">
        <f t="shared" si="484"/>
        <v>-1.5707963250000001</v>
      </c>
      <c r="O632">
        <f t="shared" si="544"/>
        <v>1793.0705670240893</v>
      </c>
      <c r="P632">
        <f t="shared" si="486"/>
        <v>1.570238624231356</v>
      </c>
      <c r="Q632">
        <f t="shared" si="545"/>
        <v>1010.7136820580632</v>
      </c>
      <c r="R632">
        <f t="shared" si="488"/>
        <v>1.5698069267492616</v>
      </c>
      <c r="S632">
        <f t="shared" si="546"/>
        <v>1.6473431320547516E-2</v>
      </c>
      <c r="T632">
        <f t="shared" si="490"/>
        <v>-1.554322150306688</v>
      </c>
      <c r="U632">
        <f t="shared" si="547"/>
        <v>0.29859769773810835</v>
      </c>
      <c r="V632">
        <f t="shared" si="492"/>
        <v>-1.2675733458715746</v>
      </c>
      <c r="X632">
        <f t="shared" si="548"/>
        <v>-79.188866569481164</v>
      </c>
      <c r="Y632">
        <f t="shared" si="549"/>
        <v>-175.07871428890689</v>
      </c>
      <c r="Z632">
        <f t="shared" si="510"/>
        <v>4.9212857110931054</v>
      </c>
      <c r="AC632">
        <v>1</v>
      </c>
      <c r="AD632">
        <f t="shared" si="550"/>
        <v>1793.0702881728</v>
      </c>
      <c r="AE632">
        <f t="shared" si="551"/>
        <v>-0.63090680108478958</v>
      </c>
      <c r="AF632">
        <f t="shared" si="552"/>
        <v>0.1973925493848</v>
      </c>
      <c r="AG632">
        <f t="shared" si="553"/>
        <v>808.47134865254179</v>
      </c>
      <c r="AH632">
        <f t="shared" si="554"/>
        <v>-2589.1051812233964</v>
      </c>
      <c r="AJ632">
        <f t="shared" si="497"/>
        <v>18000</v>
      </c>
      <c r="AK632">
        <f t="shared" si="555"/>
        <v>1092520.259964</v>
      </c>
      <c r="AL632">
        <v>7</v>
      </c>
      <c r="AM632">
        <f t="shared" si="556"/>
        <v>1010.7131873580001</v>
      </c>
      <c r="AN632">
        <f t="shared" si="557"/>
        <v>1081.0114382338375</v>
      </c>
      <c r="AO632">
        <f t="shared" si="558"/>
        <v>-10.32233482540655</v>
      </c>
      <c r="AQ632">
        <f t="shared" si="559"/>
        <v>7.9719387119583961E-5</v>
      </c>
      <c r="AR632">
        <f t="shared" si="560"/>
        <v>-0.89285713573934045</v>
      </c>
      <c r="AT632">
        <f t="shared" si="561"/>
        <v>-2311.636585394589</v>
      </c>
      <c r="AU632">
        <f t="shared" si="562"/>
        <v>-722.05581456346545</v>
      </c>
      <c r="AV632">
        <f t="shared" si="511"/>
        <v>-2.8388380895159631</v>
      </c>
      <c r="AW632">
        <f t="shared" si="512"/>
        <v>2133.3482197490366</v>
      </c>
      <c r="AX632">
        <f t="shared" si="513"/>
        <v>-4402.8775180831362</v>
      </c>
      <c r="AY632">
        <f t="shared" si="521"/>
        <v>-1.1195970913973912</v>
      </c>
      <c r="BA632">
        <f t="shared" si="502"/>
        <v>0.49499941547745901</v>
      </c>
      <c r="BB632">
        <f t="shared" si="514"/>
        <v>-6.1079062780988878</v>
      </c>
      <c r="BC632">
        <f t="shared" si="515"/>
        <v>-1.7192409981185719</v>
      </c>
      <c r="BD632">
        <f t="shared" si="503"/>
        <v>-278.50525327061195</v>
      </c>
      <c r="BF632">
        <f t="shared" si="504"/>
        <v>-93.286628643814296</v>
      </c>
      <c r="BG632">
        <f t="shared" si="505"/>
        <v>-201.81262297237888</v>
      </c>
      <c r="BH632">
        <f t="shared" si="516"/>
        <v>-21.812622972378875</v>
      </c>
      <c r="BI632">
        <f t="shared" si="517"/>
        <v>-21.812622972378875</v>
      </c>
      <c r="BJ632">
        <f t="shared" si="506"/>
        <v>0</v>
      </c>
      <c r="BK632">
        <f t="shared" si="518"/>
        <v>0</v>
      </c>
      <c r="BM632">
        <f t="shared" si="519"/>
        <v>-87.178722365715402</v>
      </c>
      <c r="BN632">
        <f t="shared" si="507"/>
        <v>-103.30736970176696</v>
      </c>
      <c r="BQ632" s="56">
        <f t="shared" si="520"/>
        <v>10.794054522186249</v>
      </c>
    </row>
    <row r="633" spans="1:69" x14ac:dyDescent="0.25">
      <c r="A633">
        <f t="shared" si="563"/>
        <v>5700000</v>
      </c>
      <c r="B633">
        <f t="shared" si="508"/>
        <v>5700</v>
      </c>
      <c r="C633">
        <f t="shared" si="539"/>
        <v>4.4125066010708318</v>
      </c>
      <c r="D633">
        <f t="shared" si="540"/>
        <v>1.3421815539079622</v>
      </c>
      <c r="F633">
        <f t="shared" si="541"/>
        <v>6.4893159188114082E-7</v>
      </c>
      <c r="G633">
        <f t="shared" si="542"/>
        <v>2.9018356425577574E-4</v>
      </c>
      <c r="H633">
        <f t="shared" si="481"/>
        <v>-3.1413024664357443</v>
      </c>
      <c r="J633">
        <f t="shared" si="482"/>
        <v>15</v>
      </c>
      <c r="M633">
        <f t="shared" si="543"/>
        <v>2.7650940654177895E-4</v>
      </c>
      <c r="N633">
        <f t="shared" si="484"/>
        <v>-1.5707963250000001</v>
      </c>
      <c r="O633">
        <f t="shared" si="544"/>
        <v>1825.0896744207621</v>
      </c>
      <c r="P633">
        <f t="shared" si="486"/>
        <v>1.5702484084848809</v>
      </c>
      <c r="Q633">
        <f t="shared" si="545"/>
        <v>1028.762123153369</v>
      </c>
      <c r="R633">
        <f t="shared" si="488"/>
        <v>1.5698242846337676</v>
      </c>
      <c r="S633">
        <f t="shared" si="546"/>
        <v>1.6184500131328501E-2</v>
      </c>
      <c r="T633">
        <f t="shared" si="490"/>
        <v>-1.5546111200242192</v>
      </c>
      <c r="U633">
        <f t="shared" si="547"/>
        <v>0.2938150554720656</v>
      </c>
      <c r="V633">
        <f t="shared" si="492"/>
        <v>-1.272580705015995</v>
      </c>
      <c r="X633">
        <f t="shared" si="548"/>
        <v>-79.490840697886838</v>
      </c>
      <c r="Y633">
        <f t="shared" si="549"/>
        <v>-175.15528198758759</v>
      </c>
      <c r="Z633">
        <f t="shared" si="510"/>
        <v>4.8447180124124145</v>
      </c>
      <c r="AC633">
        <v>1</v>
      </c>
      <c r="AD633">
        <f t="shared" si="550"/>
        <v>1825.0894004616</v>
      </c>
      <c r="AE633">
        <f t="shared" si="551"/>
        <v>-0.65364036885346988</v>
      </c>
      <c r="AF633">
        <f t="shared" si="552"/>
        <v>0.20091741633810001</v>
      </c>
      <c r="AG633">
        <f t="shared" si="553"/>
        <v>782.78017050435756</v>
      </c>
      <c r="AH633">
        <f t="shared" si="554"/>
        <v>-2551.5792942358039</v>
      </c>
      <c r="AJ633">
        <f t="shared" si="497"/>
        <v>18000</v>
      </c>
      <c r="AK633">
        <f t="shared" si="555"/>
        <v>1112029.5503205</v>
      </c>
      <c r="AL633">
        <v>8</v>
      </c>
      <c r="AM633">
        <f t="shared" si="556"/>
        <v>1028.7616371322499</v>
      </c>
      <c r="AN633">
        <f t="shared" si="557"/>
        <v>1081.0106382737847</v>
      </c>
      <c r="AO633">
        <f t="shared" si="558"/>
        <v>-9.0904584271618898</v>
      </c>
      <c r="AQ633">
        <f t="shared" si="559"/>
        <v>7.694675225494958E-5</v>
      </c>
      <c r="AR633">
        <f t="shared" si="560"/>
        <v>-0.87719297570642529</v>
      </c>
      <c r="AT633">
        <f t="shared" si="561"/>
        <v>-2238.1672014697556</v>
      </c>
      <c r="AU633">
        <f t="shared" si="562"/>
        <v>-686.84560282851282</v>
      </c>
      <c r="AV633">
        <f t="shared" si="511"/>
        <v>-2.8438372308228863</v>
      </c>
      <c r="AW633">
        <f t="shared" si="512"/>
        <v>2101.6564489286675</v>
      </c>
      <c r="AX633">
        <f t="shared" si="513"/>
        <v>-4334.7046147214896</v>
      </c>
      <c r="AY633">
        <f t="shared" si="521"/>
        <v>-1.119346693751577</v>
      </c>
      <c r="BA633">
        <f t="shared" si="502"/>
        <v>0.48599279853781807</v>
      </c>
      <c r="BB633">
        <f t="shared" si="514"/>
        <v>-6.2674033216866123</v>
      </c>
      <c r="BC633">
        <f t="shared" si="515"/>
        <v>-1.7244905370713093</v>
      </c>
      <c r="BD633">
        <f t="shared" si="503"/>
        <v>-278.80602969733701</v>
      </c>
      <c r="BF633">
        <f t="shared" si="504"/>
        <v>-93.607892430741586</v>
      </c>
      <c r="BG633">
        <f t="shared" si="505"/>
        <v>-201.88806493669264</v>
      </c>
      <c r="BH633">
        <f t="shared" si="516"/>
        <v>-21.888064936692643</v>
      </c>
      <c r="BI633">
        <f t="shared" si="517"/>
        <v>-21.888064936692643</v>
      </c>
      <c r="BJ633">
        <f t="shared" si="506"/>
        <v>0</v>
      </c>
      <c r="BK633">
        <f t="shared" si="518"/>
        <v>0</v>
      </c>
      <c r="BM633">
        <f t="shared" si="519"/>
        <v>-87.340489109054971</v>
      </c>
      <c r="BN633">
        <f t="shared" si="507"/>
        <v>-103.08203523935568</v>
      </c>
      <c r="BQ633" s="56">
        <f t="shared" si="520"/>
        <v>10.634557478598525</v>
      </c>
    </row>
    <row r="634" spans="1:69" x14ac:dyDescent="0.25">
      <c r="A634">
        <f t="shared" si="563"/>
        <v>5800000</v>
      </c>
      <c r="B634">
        <f t="shared" si="508"/>
        <v>5800</v>
      </c>
      <c r="C634">
        <f t="shared" si="539"/>
        <v>4.4859756016420498</v>
      </c>
      <c r="D634">
        <f t="shared" si="540"/>
        <v>1.3459906321082278</v>
      </c>
      <c r="F634">
        <f t="shared" si="541"/>
        <v>6.2674753210729707E-7</v>
      </c>
      <c r="G634">
        <f t="shared" si="542"/>
        <v>2.8518039326478711E-4</v>
      </c>
      <c r="H634">
        <f t="shared" si="481"/>
        <v>-3.1413074696067356</v>
      </c>
      <c r="J634">
        <f t="shared" si="482"/>
        <v>15</v>
      </c>
      <c r="M634">
        <f t="shared" si="543"/>
        <v>2.7174200298071377E-4</v>
      </c>
      <c r="N634">
        <f t="shared" si="484"/>
        <v>-1.5707963250000001</v>
      </c>
      <c r="O634">
        <f t="shared" si="544"/>
        <v>1857.1087819861289</v>
      </c>
      <c r="P634">
        <f t="shared" si="486"/>
        <v>1.5702578553504529</v>
      </c>
      <c r="Q634">
        <f t="shared" si="545"/>
        <v>1046.8105645479484</v>
      </c>
      <c r="R634">
        <f t="shared" si="488"/>
        <v>1.5698410439710879</v>
      </c>
      <c r="S634">
        <f t="shared" si="546"/>
        <v>1.5905528238653006E-2</v>
      </c>
      <c r="T634">
        <f t="shared" si="490"/>
        <v>-1.5548901278343434</v>
      </c>
      <c r="U634">
        <f t="shared" si="547"/>
        <v>0.2891762939259459</v>
      </c>
      <c r="V634">
        <f t="shared" si="492"/>
        <v>-1.2774300698800762</v>
      </c>
      <c r="X634">
        <f t="shared" si="548"/>
        <v>-79.787724075022382</v>
      </c>
      <c r="Y634">
        <f t="shared" si="549"/>
        <v>-175.22965714872345</v>
      </c>
      <c r="Z634">
        <f t="shared" si="510"/>
        <v>4.7703428512765527</v>
      </c>
      <c r="AC634">
        <v>1</v>
      </c>
      <c r="AD634">
        <f t="shared" si="550"/>
        <v>1857.1085127504</v>
      </c>
      <c r="AE634">
        <f t="shared" si="551"/>
        <v>-0.67677630065345418</v>
      </c>
      <c r="AF634">
        <f t="shared" si="552"/>
        <v>0.20444228329139999</v>
      </c>
      <c r="AG634">
        <f t="shared" si="553"/>
        <v>758.25817080476338</v>
      </c>
      <c r="AH634">
        <f t="shared" si="554"/>
        <v>-2514.9942149913936</v>
      </c>
      <c r="AJ634">
        <f t="shared" si="497"/>
        <v>18000</v>
      </c>
      <c r="AK634">
        <f t="shared" si="555"/>
        <v>1131538.8406770001</v>
      </c>
      <c r="AL634">
        <v>9</v>
      </c>
      <c r="AM634">
        <f t="shared" si="556"/>
        <v>1046.8100869064999</v>
      </c>
      <c r="AN634">
        <f t="shared" si="557"/>
        <v>1081.0078776860962</v>
      </c>
      <c r="AO634">
        <f t="shared" si="558"/>
        <v>-7.9010789103753503</v>
      </c>
      <c r="AQ634">
        <f t="shared" si="559"/>
        <v>7.4316289578505582E-5</v>
      </c>
      <c r="AR634">
        <f t="shared" si="560"/>
        <v>-0.86206895911066472</v>
      </c>
      <c r="AT634">
        <f t="shared" si="561"/>
        <v>-2168.0420941531775</v>
      </c>
      <c r="AU634">
        <f t="shared" si="562"/>
        <v>-653.85773708118859</v>
      </c>
      <c r="AV634">
        <f t="shared" si="511"/>
        <v>-2.8486786612230781</v>
      </c>
      <c r="AW634">
        <f t="shared" si="512"/>
        <v>2071.3678267308869</v>
      </c>
      <c r="AX634">
        <f t="shared" si="513"/>
        <v>-4268.4307691021741</v>
      </c>
      <c r="AY634">
        <f t="shared" si="521"/>
        <v>-1.1189969942122138</v>
      </c>
      <c r="BA634">
        <f t="shared" si="502"/>
        <v>0.47729065848482549</v>
      </c>
      <c r="BB634">
        <f t="shared" si="514"/>
        <v>-6.4243413109233529</v>
      </c>
      <c r="BC634">
        <f t="shared" si="515"/>
        <v>-1.7296816670108643</v>
      </c>
      <c r="BD634">
        <f t="shared" si="503"/>
        <v>-279.10345953411735</v>
      </c>
      <c r="BF634">
        <f t="shared" si="504"/>
        <v>-93.92352533467205</v>
      </c>
      <c r="BG634">
        <f t="shared" si="505"/>
        <v>-201.96753732909545</v>
      </c>
      <c r="BH634">
        <f t="shared" si="516"/>
        <v>-21.96753732909545</v>
      </c>
      <c r="BI634">
        <f t="shared" si="517"/>
        <v>-21.96753732909545</v>
      </c>
      <c r="BJ634">
        <f t="shared" si="506"/>
        <v>0</v>
      </c>
      <c r="BK634">
        <f t="shared" si="518"/>
        <v>0</v>
      </c>
      <c r="BM634">
        <f t="shared" si="519"/>
        <v>-87.499184023748711</v>
      </c>
      <c r="BN634">
        <f t="shared" si="507"/>
        <v>-102.86407779497809</v>
      </c>
      <c r="BQ634" s="56">
        <f t="shared" si="520"/>
        <v>10.477619489361786</v>
      </c>
    </row>
    <row r="635" spans="1:69" x14ac:dyDescent="0.25">
      <c r="A635">
        <f t="shared" si="563"/>
        <v>5900000</v>
      </c>
      <c r="B635">
        <f t="shared" si="508"/>
        <v>5900</v>
      </c>
      <c r="C635">
        <f t="shared" si="539"/>
        <v>4.5595075914846239</v>
      </c>
      <c r="D635">
        <f t="shared" si="540"/>
        <v>1.3496769030019393</v>
      </c>
      <c r="F635">
        <f t="shared" si="541"/>
        <v>6.0568188917408542E-7</v>
      </c>
      <c r="G635">
        <f t="shared" si="542"/>
        <v>2.8034682159226894E-4</v>
      </c>
      <c r="H635">
        <f t="shared" si="481"/>
        <v>-3.1413123031784078</v>
      </c>
      <c r="J635">
        <f t="shared" si="482"/>
        <v>15</v>
      </c>
      <c r="M635">
        <f t="shared" si="543"/>
        <v>2.6713620632002374E-4</v>
      </c>
      <c r="N635">
        <f t="shared" si="484"/>
        <v>-1.5707963250000001</v>
      </c>
      <c r="O635">
        <f t="shared" si="544"/>
        <v>1889.1278897116122</v>
      </c>
      <c r="P635">
        <f t="shared" si="486"/>
        <v>1.5702669819833848</v>
      </c>
      <c r="Q635">
        <f t="shared" si="545"/>
        <v>1064.8590062265841</v>
      </c>
      <c r="R635">
        <f t="shared" si="488"/>
        <v>1.5698572351957882</v>
      </c>
      <c r="S635">
        <f t="shared" si="546"/>
        <v>1.5636009491800711E-2</v>
      </c>
      <c r="T635">
        <f t="shared" si="490"/>
        <v>-1.5551596801052332</v>
      </c>
      <c r="U635">
        <f t="shared" si="547"/>
        <v>0.28467534410146367</v>
      </c>
      <c r="V635">
        <f t="shared" si="492"/>
        <v>-1.2821285843171575</v>
      </c>
      <c r="X635">
        <f t="shared" si="548"/>
        <v>-80.079684163506485</v>
      </c>
      <c r="Y635">
        <f t="shared" si="549"/>
        <v>-175.3019249760288</v>
      </c>
      <c r="Z635">
        <f t="shared" si="510"/>
        <v>4.6980750239711995</v>
      </c>
      <c r="AC635">
        <v>1</v>
      </c>
      <c r="AD635">
        <f t="shared" si="550"/>
        <v>1889.1276250392</v>
      </c>
      <c r="AE635">
        <f t="shared" si="551"/>
        <v>-0.70031459648474259</v>
      </c>
      <c r="AF635">
        <f t="shared" si="552"/>
        <v>0.2079671502447</v>
      </c>
      <c r="AG635">
        <f t="shared" si="553"/>
        <v>734.83770539860689</v>
      </c>
      <c r="AH635">
        <f t="shared" si="554"/>
        <v>-2479.3221935835027</v>
      </c>
      <c r="AJ635">
        <f t="shared" si="497"/>
        <v>18000</v>
      </c>
      <c r="AK635">
        <f t="shared" si="555"/>
        <v>1151048.1310335002</v>
      </c>
      <c r="AL635">
        <v>10</v>
      </c>
      <c r="AM635">
        <f t="shared" si="556"/>
        <v>1064.8585366807499</v>
      </c>
      <c r="AN635">
        <f t="shared" si="557"/>
        <v>1081.0033556309936</v>
      </c>
      <c r="AO635">
        <f t="shared" si="558"/>
        <v>-6.7520390699986965</v>
      </c>
      <c r="AQ635">
        <f t="shared" si="559"/>
        <v>7.1818442460367399E-5</v>
      </c>
      <c r="AR635">
        <f t="shared" si="560"/>
        <v>-0.84745762103233535</v>
      </c>
      <c r="AT635">
        <f t="shared" si="561"/>
        <v>-2101.0677130474837</v>
      </c>
      <c r="AU635">
        <f t="shared" si="562"/>
        <v>-622.9218747202641</v>
      </c>
      <c r="AV635">
        <f t="shared" si="511"/>
        <v>-2.8533695101610568</v>
      </c>
      <c r="AW635">
        <f t="shared" si="512"/>
        <v>2042.4030636343859</v>
      </c>
      <c r="AX635">
        <f t="shared" si="513"/>
        <v>-4203.9850992876545</v>
      </c>
      <c r="AY635">
        <f t="shared" si="521"/>
        <v>-1.1185525023979825</v>
      </c>
      <c r="BA635">
        <f t="shared" si="502"/>
        <v>0.46887753372341007</v>
      </c>
      <c r="BB635">
        <f t="shared" si="514"/>
        <v>-6.5788115198317199</v>
      </c>
      <c r="BC635">
        <f t="shared" si="515"/>
        <v>-1.7348170077630742</v>
      </c>
      <c r="BD635">
        <f t="shared" si="503"/>
        <v>-279.39769288591674</v>
      </c>
      <c r="BF635">
        <f t="shared" si="504"/>
        <v>-94.233735720385965</v>
      </c>
      <c r="BG635">
        <f t="shared" si="505"/>
        <v>-202.05083985955901</v>
      </c>
      <c r="BH635">
        <f t="shared" si="516"/>
        <v>-22.050839859559005</v>
      </c>
      <c r="BI635">
        <f t="shared" si="517"/>
        <v>-22.050839859559005</v>
      </c>
      <c r="BJ635">
        <f t="shared" si="506"/>
        <v>0</v>
      </c>
      <c r="BK635">
        <f t="shared" si="518"/>
        <v>0</v>
      </c>
      <c r="BM635">
        <f t="shared" si="519"/>
        <v>-87.654924200554234</v>
      </c>
      <c r="BN635">
        <f t="shared" si="507"/>
        <v>-102.65314697364228</v>
      </c>
      <c r="BQ635" s="56">
        <f t="shared" si="520"/>
        <v>10.323149280453416</v>
      </c>
    </row>
    <row r="636" spans="1:69" x14ac:dyDescent="0.25">
      <c r="A636">
        <f t="shared" si="563"/>
        <v>6000000</v>
      </c>
      <c r="B636">
        <f t="shared" si="508"/>
        <v>6000</v>
      </c>
      <c r="C636">
        <f t="shared" si="539"/>
        <v>4.6330995714886329</v>
      </c>
      <c r="D636">
        <f t="shared" si="540"/>
        <v>1.3532461159433613</v>
      </c>
      <c r="F636">
        <f t="shared" si="541"/>
        <v>5.8566072680368636E-7</v>
      </c>
      <c r="G636">
        <f t="shared" si="542"/>
        <v>2.7567436925267716E-4</v>
      </c>
      <c r="H636">
        <f t="shared" si="481"/>
        <v>-3.1413169756307475</v>
      </c>
      <c r="J636">
        <f t="shared" si="482"/>
        <v>15</v>
      </c>
      <c r="M636">
        <f t="shared" si="543"/>
        <v>2.6268393621469002E-4</v>
      </c>
      <c r="N636">
        <f t="shared" si="484"/>
        <v>-1.5707963250000001</v>
      </c>
      <c r="O636">
        <f t="shared" si="544"/>
        <v>1921.146997589206</v>
      </c>
      <c r="P636">
        <f t="shared" si="486"/>
        <v>1.5702758043953029</v>
      </c>
      <c r="Q636">
        <f t="shared" si="545"/>
        <v>1082.9074481750736</v>
      </c>
      <c r="R636">
        <f t="shared" si="488"/>
        <v>1.569872886713467</v>
      </c>
      <c r="S636">
        <f t="shared" si="546"/>
        <v>1.5375471462785902E-2</v>
      </c>
      <c r="T636">
        <f t="shared" si="490"/>
        <v>-1.5554202494609515</v>
      </c>
      <c r="U636">
        <f t="shared" si="547"/>
        <v>0.280306452624694</v>
      </c>
      <c r="V636">
        <f t="shared" si="492"/>
        <v>-1.2866829812349458</v>
      </c>
      <c r="X636">
        <f t="shared" si="548"/>
        <v>-80.366880310699145</v>
      </c>
      <c r="Y636">
        <f t="shared" si="549"/>
        <v>-175.37216684327691</v>
      </c>
      <c r="Z636">
        <f t="shared" si="510"/>
        <v>4.627833156723085</v>
      </c>
      <c r="AC636">
        <v>1</v>
      </c>
      <c r="AD636">
        <f t="shared" si="550"/>
        <v>1921.146737328</v>
      </c>
      <c r="AE636">
        <f t="shared" si="551"/>
        <v>-0.72425525634733512</v>
      </c>
      <c r="AF636">
        <f t="shared" si="552"/>
        <v>0.21149201719799998</v>
      </c>
      <c r="AG636">
        <f t="shared" si="553"/>
        <v>712.45578039413874</v>
      </c>
      <c r="AH636">
        <f t="shared" si="554"/>
        <v>-2444.5359721614441</v>
      </c>
      <c r="AJ636">
        <f t="shared" si="497"/>
        <v>18000</v>
      </c>
      <c r="AK636">
        <f t="shared" si="555"/>
        <v>1170557.42139</v>
      </c>
      <c r="AL636">
        <v>11</v>
      </c>
      <c r="AM636">
        <f t="shared" si="556"/>
        <v>1082.9069864549999</v>
      </c>
      <c r="AN636">
        <f t="shared" si="557"/>
        <v>1080.9972514785557</v>
      </c>
      <c r="AO636">
        <f t="shared" si="558"/>
        <v>-5.6413249800284184</v>
      </c>
      <c r="AQ636">
        <f t="shared" si="559"/>
        <v>6.9444443962191359E-5</v>
      </c>
      <c r="AR636">
        <f t="shared" si="560"/>
        <v>-0.8333333275462963</v>
      </c>
      <c r="AT636">
        <f t="shared" si="561"/>
        <v>-2037.0638198923994</v>
      </c>
      <c r="AU636">
        <f t="shared" si="562"/>
        <v>-593.88290564677322</v>
      </c>
      <c r="AV636">
        <f t="shared" si="511"/>
        <v>-2.8579164970962956</v>
      </c>
      <c r="AW636">
        <f t="shared" si="512"/>
        <v>2014.6881754677797</v>
      </c>
      <c r="AX636">
        <f t="shared" si="513"/>
        <v>-4141.2997120045466</v>
      </c>
      <c r="AY636">
        <f t="shared" si="521"/>
        <v>-1.118017497826701</v>
      </c>
      <c r="BA636">
        <f t="shared" si="502"/>
        <v>0.46073899644445848</v>
      </c>
      <c r="BB636">
        <f t="shared" si="514"/>
        <v>-6.7309005596391707</v>
      </c>
      <c r="BC636">
        <f t="shared" si="515"/>
        <v>-1.7398989992695946</v>
      </c>
      <c r="BD636">
        <f t="shared" si="503"/>
        <v>-279.6888695510944</v>
      </c>
      <c r="BF636">
        <f t="shared" si="504"/>
        <v>-94.538720658800543</v>
      </c>
      <c r="BG636">
        <f t="shared" si="505"/>
        <v>-202.13778339857538</v>
      </c>
      <c r="BH636">
        <f t="shared" si="516"/>
        <v>-22.13778339857538</v>
      </c>
      <c r="BI636">
        <f t="shared" si="517"/>
        <v>-22.13778339857538</v>
      </c>
      <c r="BJ636">
        <f t="shared" si="506"/>
        <v>0</v>
      </c>
      <c r="BK636">
        <f t="shared" si="518"/>
        <v>0</v>
      </c>
      <c r="BM636">
        <f t="shared" si="519"/>
        <v>-87.807820099161376</v>
      </c>
      <c r="BN636">
        <f t="shared" si="507"/>
        <v>-102.44891384748099</v>
      </c>
      <c r="BQ636" s="56">
        <f t="shared" si="520"/>
        <v>10.171060240645966</v>
      </c>
    </row>
    <row r="637" spans="1:69" x14ac:dyDescent="0.25">
      <c r="A637">
        <f t="shared" si="563"/>
        <v>6100000</v>
      </c>
      <c r="B637">
        <f t="shared" si="508"/>
        <v>6100</v>
      </c>
      <c r="C637">
        <f t="shared" si="539"/>
        <v>4.7067487277413118</v>
      </c>
      <c r="D637">
        <f t="shared" si="540"/>
        <v>1.3567036728080593</v>
      </c>
      <c r="F637">
        <f t="shared" si="541"/>
        <v>5.6661611897581883E-7</v>
      </c>
      <c r="G637">
        <f t="shared" si="542"/>
        <v>2.7115511232666227E-4</v>
      </c>
      <c r="H637">
        <f t="shared" si="481"/>
        <v>-3.1413214948876735</v>
      </c>
      <c r="J637">
        <f t="shared" si="482"/>
        <v>15</v>
      </c>
      <c r="M637">
        <f t="shared" si="543"/>
        <v>2.5837764217838361E-4</v>
      </c>
      <c r="N637">
        <f t="shared" si="484"/>
        <v>-1.5707963250000001</v>
      </c>
      <c r="O637">
        <f t="shared" si="544"/>
        <v>1953.1661056114292</v>
      </c>
      <c r="P637">
        <f t="shared" si="486"/>
        <v>1.570284337547891</v>
      </c>
      <c r="Q637">
        <f t="shared" si="545"/>
        <v>1100.9558903801453</v>
      </c>
      <c r="R637">
        <f t="shared" si="488"/>
        <v>1.5698880250670619</v>
      </c>
      <c r="S637">
        <f t="shared" si="546"/>
        <v>1.5123472684179053E-2</v>
      </c>
      <c r="T637">
        <f t="shared" si="490"/>
        <v>-1.5556722775460414</v>
      </c>
      <c r="U637">
        <f t="shared" si="547"/>
        <v>0.2760641632047437</v>
      </c>
      <c r="V637">
        <f t="shared" si="492"/>
        <v>-1.2910996107080475</v>
      </c>
      <c r="X637">
        <f t="shared" si="548"/>
        <v>-80.6494642671626</v>
      </c>
      <c r="Y637">
        <f t="shared" si="549"/>
        <v>-175.44046045860688</v>
      </c>
      <c r="Z637">
        <f t="shared" si="510"/>
        <v>4.5595395413931215</v>
      </c>
      <c r="AC637">
        <v>1</v>
      </c>
      <c r="AD637">
        <f t="shared" si="550"/>
        <v>1953.1658496168002</v>
      </c>
      <c r="AE637">
        <f t="shared" si="551"/>
        <v>-0.74859828024123165</v>
      </c>
      <c r="AF637">
        <f t="shared" si="552"/>
        <v>0.21501688415129999</v>
      </c>
      <c r="AG637">
        <f t="shared" si="553"/>
        <v>691.05368956761731</v>
      </c>
      <c r="AH637">
        <f t="shared" si="554"/>
        <v>-2410.6088487448792</v>
      </c>
      <c r="AJ637">
        <f t="shared" si="497"/>
        <v>18000</v>
      </c>
      <c r="AK637">
        <f t="shared" si="555"/>
        <v>1190066.7117465001</v>
      </c>
      <c r="AL637">
        <v>12</v>
      </c>
      <c r="AM637">
        <f t="shared" si="556"/>
        <v>1100.9554362292502</v>
      </c>
      <c r="AN637">
        <f t="shared" si="557"/>
        <v>1080.9897269542821</v>
      </c>
      <c r="AO637">
        <f t="shared" si="558"/>
        <v>-4.5670543158130243</v>
      </c>
      <c r="AQ637">
        <f t="shared" si="559"/>
        <v>6.7186239806596079E-5</v>
      </c>
      <c r="AR637">
        <f t="shared" si="560"/>
        <v>-0.81967212564047209</v>
      </c>
      <c r="AT637">
        <f t="shared" si="561"/>
        <v>-1975.8624498395397</v>
      </c>
      <c r="AU637">
        <f t="shared" si="562"/>
        <v>-566.59940640377147</v>
      </c>
      <c r="AV637">
        <f t="shared" si="511"/>
        <v>-2.8623259595370185</v>
      </c>
      <c r="AW637">
        <f t="shared" si="512"/>
        <v>1988.1540846695773</v>
      </c>
      <c r="AX637">
        <f t="shared" si="513"/>
        <v>-4080.3095910819538</v>
      </c>
      <c r="AY637">
        <f t="shared" si="521"/>
        <v>-1.1173960431276162</v>
      </c>
      <c r="BA637">
        <f t="shared" si="502"/>
        <v>0.45286156758312501</v>
      </c>
      <c r="BB637">
        <f t="shared" si="514"/>
        <v>-6.8806906892245454</v>
      </c>
      <c r="BC637">
        <f t="shared" si="515"/>
        <v>-1.7449299164094023</v>
      </c>
      <c r="BD637">
        <f t="shared" si="503"/>
        <v>-279.97711987061479</v>
      </c>
      <c r="BF637">
        <f t="shared" si="504"/>
        <v>-94.8386667288338</v>
      </c>
      <c r="BG637">
        <f t="shared" si="505"/>
        <v>-202.22818923644442</v>
      </c>
      <c r="BH637">
        <f t="shared" si="516"/>
        <v>-22.228189236444422</v>
      </c>
      <c r="BI637">
        <f t="shared" si="517"/>
        <v>-22.228189236444422</v>
      </c>
      <c r="BJ637">
        <f t="shared" si="506"/>
        <v>0</v>
      </c>
      <c r="BK637">
        <f t="shared" si="518"/>
        <v>0</v>
      </c>
      <c r="BM637">
        <f t="shared" si="519"/>
        <v>-87.957976039609264</v>
      </c>
      <c r="BN637">
        <f t="shared" si="507"/>
        <v>-102.25106936582964</v>
      </c>
      <c r="BQ637" s="56">
        <f t="shared" si="520"/>
        <v>10.021270111060591</v>
      </c>
    </row>
    <row r="638" spans="1:69" x14ac:dyDescent="0.25">
      <c r="A638">
        <f t="shared" si="563"/>
        <v>6200000</v>
      </c>
      <c r="B638">
        <f t="shared" si="508"/>
        <v>6200</v>
      </c>
      <c r="C638">
        <f t="shared" si="539"/>
        <v>4.7804524176174832</v>
      </c>
      <c r="D638">
        <f t="shared" si="540"/>
        <v>1.3600546534039248</v>
      </c>
      <c r="F638">
        <f t="shared" si="541"/>
        <v>5.4848557303284592E-7</v>
      </c>
      <c r="G638">
        <f t="shared" si="542"/>
        <v>2.6678163811687337E-4</v>
      </c>
      <c r="H638">
        <f t="shared" si="481"/>
        <v>-3.1413258683618834</v>
      </c>
      <c r="J638">
        <f t="shared" si="482"/>
        <v>15</v>
      </c>
      <c r="M638">
        <f t="shared" si="543"/>
        <v>2.5421026085292584E-4</v>
      </c>
      <c r="N638">
        <f t="shared" si="484"/>
        <v>-1.5707963250000001</v>
      </c>
      <c r="O638">
        <f t="shared" si="544"/>
        <v>1985.1852137712842</v>
      </c>
      <c r="P638">
        <f t="shared" si="486"/>
        <v>1.5702925954375633</v>
      </c>
      <c r="Q638">
        <f t="shared" si="545"/>
        <v>1119.0043328293839</v>
      </c>
      <c r="R638">
        <f t="shared" si="488"/>
        <v>1.5699026750870666</v>
      </c>
      <c r="S638">
        <f t="shared" si="546"/>
        <v>1.4879600154017935E-2</v>
      </c>
      <c r="T638">
        <f t="shared" si="490"/>
        <v>-1.5559161775227204</v>
      </c>
      <c r="U638">
        <f t="shared" si="547"/>
        <v>0.27194329921035587</v>
      </c>
      <c r="V638">
        <f t="shared" si="492"/>
        <v>-1.2953844659068019</v>
      </c>
      <c r="X638">
        <f t="shared" si="548"/>
        <v>-80.927580663930243</v>
      </c>
      <c r="Y638">
        <f t="shared" si="549"/>
        <v>-175.50688002638188</v>
      </c>
      <c r="Z638">
        <f t="shared" si="510"/>
        <v>4.4931199736181213</v>
      </c>
      <c r="AC638">
        <v>1</v>
      </c>
      <c r="AD638">
        <f t="shared" si="550"/>
        <v>1985.1849619056002</v>
      </c>
      <c r="AE638">
        <f t="shared" si="551"/>
        <v>-0.77334366816643207</v>
      </c>
      <c r="AF638">
        <f t="shared" si="552"/>
        <v>0.21854175110459997</v>
      </c>
      <c r="AG638">
        <f t="shared" si="553"/>
        <v>670.57668262509549</v>
      </c>
      <c r="AH638">
        <f t="shared" si="554"/>
        <v>-2377.5147261425604</v>
      </c>
      <c r="AJ638">
        <f t="shared" si="497"/>
        <v>18000</v>
      </c>
      <c r="AK638">
        <f t="shared" si="555"/>
        <v>1209576.0021030002</v>
      </c>
      <c r="AL638">
        <v>13</v>
      </c>
      <c r="AM638">
        <f t="shared" si="556"/>
        <v>1119.0038860035002</v>
      </c>
      <c r="AN638">
        <f t="shared" si="557"/>
        <v>1080.9809280274383</v>
      </c>
      <c r="AO638">
        <f t="shared" si="558"/>
        <v>-3.5274657979435755</v>
      </c>
      <c r="AQ638">
        <f t="shared" si="559"/>
        <v>6.5036419972447842E-5</v>
      </c>
      <c r="AR638">
        <f t="shared" si="560"/>
        <v>-0.80645160765835322</v>
      </c>
      <c r="AT638">
        <f t="shared" si="561"/>
        <v>-1917.3069612223223</v>
      </c>
      <c r="AU638">
        <f t="shared" si="562"/>
        <v>-540.94226880743361</v>
      </c>
      <c r="AV638">
        <f t="shared" si="511"/>
        <v>-2.8666038788979162</v>
      </c>
      <c r="AW638">
        <f t="shared" si="512"/>
        <v>1962.7362536040901</v>
      </c>
      <c r="AX638">
        <f t="shared" si="513"/>
        <v>-4020.9524854796209</v>
      </c>
      <c r="AY638">
        <f t="shared" si="521"/>
        <v>-1.1166919965108604</v>
      </c>
      <c r="BA638">
        <f t="shared" si="502"/>
        <v>0.44523264004361746</v>
      </c>
      <c r="BB638">
        <f t="shared" si="514"/>
        <v>-7.0282601000790272</v>
      </c>
      <c r="BC638">
        <f t="shared" si="515"/>
        <v>-1.7499118823870559</v>
      </c>
      <c r="BD638">
        <f t="shared" si="503"/>
        <v>-280.26256549513829</v>
      </c>
      <c r="BF638">
        <f t="shared" si="504"/>
        <v>-95.133750749349929</v>
      </c>
      <c r="BG638">
        <f t="shared" si="505"/>
        <v>-202.32188839698949</v>
      </c>
      <c r="BH638">
        <f t="shared" si="516"/>
        <v>-22.321888396989493</v>
      </c>
      <c r="BI638">
        <f t="shared" si="517"/>
        <v>-22.321888396989493</v>
      </c>
      <c r="BJ638">
        <f t="shared" si="506"/>
        <v>0</v>
      </c>
      <c r="BK638">
        <f t="shared" si="518"/>
        <v>0</v>
      </c>
      <c r="BM638">
        <f t="shared" si="519"/>
        <v>-88.105490649270905</v>
      </c>
      <c r="BN638">
        <f t="shared" si="507"/>
        <v>-102.05932290185125</v>
      </c>
      <c r="BQ638" s="56">
        <f t="shared" si="520"/>
        <v>9.8737007002061112</v>
      </c>
    </row>
    <row r="639" spans="1:69" x14ac:dyDescent="0.25">
      <c r="A639">
        <f t="shared" si="563"/>
        <v>6300000</v>
      </c>
      <c r="B639">
        <f t="shared" si="508"/>
        <v>6300</v>
      </c>
      <c r="C639">
        <f t="shared" si="539"/>
        <v>4.8542081570900208</v>
      </c>
      <c r="D639">
        <f t="shared" si="540"/>
        <v>1.3633038387251399</v>
      </c>
      <c r="F639">
        <f t="shared" si="541"/>
        <v>5.3121151636854631E-7</v>
      </c>
      <c r="G639">
        <f t="shared" si="542"/>
        <v>2.6254700457465393E-4</v>
      </c>
      <c r="H639">
        <f t="shared" si="481"/>
        <v>-3.1413301029954255</v>
      </c>
      <c r="J639">
        <f t="shared" si="482"/>
        <v>15</v>
      </c>
      <c r="M639">
        <f t="shared" si="543"/>
        <v>2.5017517734732383E-4</v>
      </c>
      <c r="N639">
        <f t="shared" si="484"/>
        <v>-1.5707963250000001</v>
      </c>
      <c r="O639">
        <f t="shared" si="544"/>
        <v>2017.2043220622165</v>
      </c>
      <c r="P639">
        <f t="shared" si="486"/>
        <v>1.5703005911720735</v>
      </c>
      <c r="Q639">
        <f t="shared" si="545"/>
        <v>1137.0527755111623</v>
      </c>
      <c r="R639">
        <f t="shared" si="488"/>
        <v>1.5699168600274365</v>
      </c>
      <c r="S639">
        <f t="shared" si="546"/>
        <v>1.4643467078158652E-2</v>
      </c>
      <c r="T639">
        <f t="shared" si="490"/>
        <v>-1.556152336330372</v>
      </c>
      <c r="U639">
        <f t="shared" si="547"/>
        <v>0.26793894730851042</v>
      </c>
      <c r="V639">
        <f t="shared" si="492"/>
        <v>-1.2995432070278481</v>
      </c>
      <c r="X639">
        <f t="shared" si="548"/>
        <v>-81.201367452509146</v>
      </c>
      <c r="Y639">
        <f t="shared" si="549"/>
        <v>-175.57149640556332</v>
      </c>
      <c r="Z639">
        <f t="shared" si="510"/>
        <v>4.4285035944366768</v>
      </c>
      <c r="AC639">
        <v>1</v>
      </c>
      <c r="AD639">
        <f t="shared" si="550"/>
        <v>2017.2040741944002</v>
      </c>
      <c r="AE639">
        <f t="shared" si="551"/>
        <v>-0.79849142012293683</v>
      </c>
      <c r="AF639">
        <f t="shared" si="552"/>
        <v>0.22206661805790001</v>
      </c>
      <c r="AG639">
        <f t="shared" si="553"/>
        <v>650.97366156857072</v>
      </c>
      <c r="AH639">
        <f t="shared" si="554"/>
        <v>-2345.2281483961146</v>
      </c>
      <c r="AJ639">
        <f t="shared" si="497"/>
        <v>18000</v>
      </c>
      <c r="AK639">
        <f t="shared" si="555"/>
        <v>1229085.2924595</v>
      </c>
      <c r="AL639">
        <v>14</v>
      </c>
      <c r="AM639">
        <f t="shared" si="556"/>
        <v>1137.0523357777502</v>
      </c>
      <c r="AN639">
        <f t="shared" si="557"/>
        <v>1080.9709865761408</v>
      </c>
      <c r="AO639">
        <f t="shared" si="558"/>
        <v>-2.5209096342723676</v>
      </c>
      <c r="AQ639">
        <f t="shared" si="559"/>
        <v>6.2988157829502655E-5</v>
      </c>
      <c r="AR639">
        <f t="shared" si="560"/>
        <v>-0.79365078865173355</v>
      </c>
      <c r="AT639">
        <f t="shared" si="561"/>
        <v>-1861.2511659110835</v>
      </c>
      <c r="AU639">
        <f t="shared" si="562"/>
        <v>-516.79348149616021</v>
      </c>
      <c r="AV639">
        <f t="shared" si="511"/>
        <v>-2.8707559043663693</v>
      </c>
      <c r="AW639">
        <f t="shared" si="512"/>
        <v>1938.3743473514708</v>
      </c>
      <c r="AX639">
        <f t="shared" si="513"/>
        <v>-3963.1687979416829</v>
      </c>
      <c r="AY639">
        <f t="shared" si="521"/>
        <v>-1.1159090235195193</v>
      </c>
      <c r="BA639">
        <f t="shared" si="502"/>
        <v>0.43784040926701073</v>
      </c>
      <c r="BB639">
        <f t="shared" si="514"/>
        <v>-7.1736831782574306</v>
      </c>
      <c r="BC639">
        <f t="shared" si="515"/>
        <v>-1.75484688084685</v>
      </c>
      <c r="BD639">
        <f t="shared" si="503"/>
        <v>-280.54532007911115</v>
      </c>
      <c r="BF639">
        <f t="shared" si="504"/>
        <v>-95.424140448354564</v>
      </c>
      <c r="BG639">
        <f t="shared" si="505"/>
        <v>-202.4187210016182</v>
      </c>
      <c r="BH639">
        <f t="shared" si="516"/>
        <v>-22.418721001618195</v>
      </c>
      <c r="BI639">
        <f t="shared" si="517"/>
        <v>-22.418721001618195</v>
      </c>
      <c r="BJ639">
        <f t="shared" si="506"/>
        <v>0</v>
      </c>
      <c r="BK639">
        <f t="shared" si="518"/>
        <v>0</v>
      </c>
      <c r="BM639">
        <f t="shared" si="519"/>
        <v>-88.250457270097144</v>
      </c>
      <c r="BN639">
        <f t="shared" si="507"/>
        <v>-101.87340092250706</v>
      </c>
      <c r="BQ639" s="56">
        <f t="shared" si="520"/>
        <v>9.7282776220277043</v>
      </c>
    </row>
    <row r="640" spans="1:69" x14ac:dyDescent="0.25">
      <c r="A640">
        <f t="shared" si="563"/>
        <v>6400000</v>
      </c>
      <c r="B640">
        <f t="shared" si="508"/>
        <v>6400</v>
      </c>
      <c r="C640">
        <f t="shared" si="539"/>
        <v>4.9280136091388593</v>
      </c>
      <c r="D640">
        <f t="shared" si="540"/>
        <v>1.3664557322554407</v>
      </c>
      <c r="F640">
        <f t="shared" si="541"/>
        <v>5.1474083881571151E-7</v>
      </c>
      <c r="G640">
        <f t="shared" si="542"/>
        <v>2.5844470353049832E-4</v>
      </c>
      <c r="H640">
        <f t="shared" si="481"/>
        <v>-3.1413342052964697</v>
      </c>
      <c r="J640">
        <f t="shared" si="482"/>
        <v>15</v>
      </c>
      <c r="M640">
        <f t="shared" si="543"/>
        <v>2.4626619020127186E-4</v>
      </c>
      <c r="N640">
        <f t="shared" si="484"/>
        <v>-1.5707963250000001</v>
      </c>
      <c r="O640">
        <f t="shared" si="544"/>
        <v>2049.2234304780823</v>
      </c>
      <c r="P640">
        <f t="shared" si="486"/>
        <v>1.5703083370399407</v>
      </c>
      <c r="Q640">
        <f t="shared" si="545"/>
        <v>1155.1012184145802</v>
      </c>
      <c r="R640">
        <f t="shared" si="488"/>
        <v>1.5699306016887575</v>
      </c>
      <c r="S640">
        <f t="shared" si="546"/>
        <v>1.4414710824119523E-2</v>
      </c>
      <c r="T640">
        <f t="shared" si="490"/>
        <v>-1.5563811167333188</v>
      </c>
      <c r="U640">
        <f t="shared" si="547"/>
        <v>0.26404644210868911</v>
      </c>
      <c r="V640">
        <f t="shared" si="492"/>
        <v>-1.3035811833953044</v>
      </c>
      <c r="X640">
        <f t="shared" si="548"/>
        <v>-81.470956311104032</v>
      </c>
      <c r="Y640">
        <f t="shared" si="549"/>
        <v>-175.63437726382878</v>
      </c>
      <c r="Z640">
        <f t="shared" si="510"/>
        <v>4.3656227361712183</v>
      </c>
      <c r="AC640">
        <v>1</v>
      </c>
      <c r="AD640">
        <f t="shared" si="550"/>
        <v>2049.2231864832002</v>
      </c>
      <c r="AE640">
        <f t="shared" si="551"/>
        <v>-0.82404153611074571</v>
      </c>
      <c r="AF640">
        <f t="shared" si="552"/>
        <v>0.22559148501119999</v>
      </c>
      <c r="AG640">
        <f t="shared" si="553"/>
        <v>632.19690265642475</v>
      </c>
      <c r="AH640">
        <f t="shared" si="554"/>
        <v>-2313.7243268004645</v>
      </c>
      <c r="AJ640">
        <f t="shared" si="497"/>
        <v>18000</v>
      </c>
      <c r="AK640">
        <f t="shared" si="555"/>
        <v>1248594.5828160001</v>
      </c>
      <c r="AL640">
        <v>15</v>
      </c>
      <c r="AM640">
        <f t="shared" si="556"/>
        <v>1155.1007855520002</v>
      </c>
      <c r="AN640">
        <f t="shared" si="557"/>
        <v>1080.9600218582555</v>
      </c>
      <c r="AO640">
        <f t="shared" si="558"/>
        <v>-1.5458388518650921</v>
      </c>
      <c r="AQ640">
        <f t="shared" si="559"/>
        <v>6.1035155877470973E-5</v>
      </c>
      <c r="AR640">
        <f t="shared" si="560"/>
        <v>-0.78124999523162841</v>
      </c>
      <c r="AT640">
        <f t="shared" si="561"/>
        <v>-1807.5585330436666</v>
      </c>
      <c r="AU640">
        <f t="shared" si="562"/>
        <v>-494.04504571072584</v>
      </c>
      <c r="AV640">
        <f t="shared" si="511"/>
        <v>-2.8747873749453157</v>
      </c>
      <c r="AW640">
        <f t="shared" si="512"/>
        <v>1915.0119235697232</v>
      </c>
      <c r="AX640">
        <f t="shared" si="513"/>
        <v>-3906.9014750951428</v>
      </c>
      <c r="AY640">
        <f t="shared" si="521"/>
        <v>-1.1150506080931863</v>
      </c>
      <c r="BA640">
        <f t="shared" si="502"/>
        <v>0.43067381033478586</v>
      </c>
      <c r="BB640">
        <f t="shared" si="514"/>
        <v>-7.3170307455193395</v>
      </c>
      <c r="BC640">
        <f t="shared" si="515"/>
        <v>-1.7597367668521293</v>
      </c>
      <c r="BD640">
        <f t="shared" si="503"/>
        <v>-280.82548990983389</v>
      </c>
      <c r="BF640">
        <f t="shared" si="504"/>
        <v>-95.709995075769143</v>
      </c>
      <c r="BG640">
        <f t="shared" si="505"/>
        <v>-202.51853567991012</v>
      </c>
      <c r="BH640">
        <f t="shared" si="516"/>
        <v>-22.518535679910116</v>
      </c>
      <c r="BI640">
        <f t="shared" si="517"/>
        <v>-22.518535679910116</v>
      </c>
      <c r="BJ640">
        <f t="shared" si="506"/>
        <v>0</v>
      </c>
      <c r="BK640">
        <f t="shared" si="518"/>
        <v>0</v>
      </c>
      <c r="BM640">
        <f t="shared" si="519"/>
        <v>-88.392964330249811</v>
      </c>
      <c r="BN640">
        <f t="shared" si="507"/>
        <v>-101.69304577007628</v>
      </c>
      <c r="BQ640" s="56">
        <f t="shared" si="520"/>
        <v>9.5849300547657972</v>
      </c>
    </row>
    <row r="641" spans="1:69" x14ac:dyDescent="0.25">
      <c r="A641">
        <f t="shared" si="563"/>
        <v>6500000</v>
      </c>
      <c r="B641">
        <f t="shared" si="508"/>
        <v>6500</v>
      </c>
      <c r="C641">
        <f t="shared" si="539"/>
        <v>5.0018665731505072</v>
      </c>
      <c r="D641">
        <f t="shared" si="540"/>
        <v>1.369514579505303</v>
      </c>
      <c r="F641">
        <f t="shared" si="541"/>
        <v>4.9902448393091471E-7</v>
      </c>
      <c r="G641">
        <f t="shared" si="542"/>
        <v>2.5446862731863312E-4</v>
      </c>
      <c r="H641">
        <f t="shared" si="481"/>
        <v>-3.1413381813726815</v>
      </c>
      <c r="J641">
        <f t="shared" si="482"/>
        <v>15</v>
      </c>
      <c r="M641">
        <f t="shared" si="543"/>
        <v>2.4247747958279077E-4</v>
      </c>
      <c r="N641">
        <f t="shared" si="484"/>
        <v>-1.5707963250000001</v>
      </c>
      <c r="O641">
        <f t="shared" si="544"/>
        <v>2081.2425390131157</v>
      </c>
      <c r="P641">
        <f t="shared" si="486"/>
        <v>1.5703158445734677</v>
      </c>
      <c r="Q641">
        <f t="shared" si="545"/>
        <v>1173.1496615294084</v>
      </c>
      <c r="R641">
        <f t="shared" si="488"/>
        <v>1.5699439205300423</v>
      </c>
      <c r="S641">
        <f t="shared" si="546"/>
        <v>1.4192991063661032E-2</v>
      </c>
      <c r="T641">
        <f t="shared" si="490"/>
        <v>-1.5566028591796612</v>
      </c>
      <c r="U641">
        <f t="shared" si="547"/>
        <v>0.26026135175698029</v>
      </c>
      <c r="V641">
        <f t="shared" si="492"/>
        <v>-1.307503453886353</v>
      </c>
      <c r="X641">
        <f t="shared" si="548"/>
        <v>-81.736473020169953</v>
      </c>
      <c r="Y641">
        <f t="shared" si="549"/>
        <v>-175.69558722687322</v>
      </c>
      <c r="Z641">
        <f t="shared" si="510"/>
        <v>4.3044127731267849</v>
      </c>
      <c r="AC641">
        <v>1</v>
      </c>
      <c r="AD641">
        <f t="shared" si="550"/>
        <v>2081.2422987720001</v>
      </c>
      <c r="AE641">
        <f t="shared" si="551"/>
        <v>-0.84999401612985848</v>
      </c>
      <c r="AF641">
        <f t="shared" si="552"/>
        <v>0.2291163519645</v>
      </c>
      <c r="AG641">
        <f t="shared" si="553"/>
        <v>614.20180167239346</v>
      </c>
      <c r="AH641">
        <f t="shared" si="554"/>
        <v>-2282.979157239542</v>
      </c>
      <c r="AJ641">
        <f t="shared" si="497"/>
        <v>18000</v>
      </c>
      <c r="AK641">
        <f t="shared" si="555"/>
        <v>1268103.8731725002</v>
      </c>
      <c r="AL641">
        <v>16</v>
      </c>
      <c r="AM641">
        <f t="shared" si="556"/>
        <v>1173.1492353262502</v>
      </c>
      <c r="AN641">
        <f t="shared" si="557"/>
        <v>1080.9481418130256</v>
      </c>
      <c r="AO641">
        <f t="shared" si="558"/>
        <v>-0.60080142386622981</v>
      </c>
      <c r="AQ641">
        <f t="shared" si="559"/>
        <v>5.9171597283008303E-5</v>
      </c>
      <c r="AR641">
        <f t="shared" si="560"/>
        <v>-0.76923076467910789</v>
      </c>
      <c r="AT641">
        <f t="shared" si="561"/>
        <v>-1756.1014595681791</v>
      </c>
      <c r="AU641">
        <f t="shared" si="562"/>
        <v>-472.59800909103865</v>
      </c>
      <c r="AV641">
        <f t="shared" si="511"/>
        <v>-2.8787033398259068</v>
      </c>
      <c r="AW641">
        <f t="shared" si="512"/>
        <v>1892.5961472024144</v>
      </c>
      <c r="AX641">
        <f t="shared" si="513"/>
        <v>-3852.0958996323898</v>
      </c>
      <c r="AY641">
        <f t="shared" si="521"/>
        <v>-1.1141200629740158</v>
      </c>
      <c r="BA641">
        <f t="shared" si="502"/>
        <v>0.42372246090075966</v>
      </c>
      <c r="BB641">
        <f t="shared" si="514"/>
        <v>-7.4583702816174844</v>
      </c>
      <c r="BC641">
        <f t="shared" si="515"/>
        <v>-1.764583276851891</v>
      </c>
      <c r="BD641">
        <f t="shared" si="503"/>
        <v>-281.10317447850548</v>
      </c>
      <c r="BF641">
        <f t="shared" si="504"/>
        <v>-95.991465965385018</v>
      </c>
      <c r="BG641">
        <f t="shared" si="505"/>
        <v>-202.62118902317536</v>
      </c>
      <c r="BH641">
        <f t="shared" si="516"/>
        <v>-22.621189023175361</v>
      </c>
      <c r="BI641">
        <f t="shared" si="517"/>
        <v>-22.621189023175361</v>
      </c>
      <c r="BJ641">
        <f t="shared" si="506"/>
        <v>0</v>
      </c>
      <c r="BK641">
        <f t="shared" si="518"/>
        <v>0</v>
      </c>
      <c r="BM641">
        <f t="shared" si="519"/>
        <v>-88.533095683767527</v>
      </c>
      <c r="BN641">
        <f t="shared" si="507"/>
        <v>-101.51801454466992</v>
      </c>
      <c r="BQ641" s="56">
        <f t="shared" si="520"/>
        <v>9.4435905186676514</v>
      </c>
    </row>
    <row r="642" spans="1:69" x14ac:dyDescent="0.25">
      <c r="A642">
        <f t="shared" si="563"/>
        <v>6600000</v>
      </c>
      <c r="B642">
        <f t="shared" si="508"/>
        <v>6600</v>
      </c>
      <c r="C642">
        <f t="shared" si="539"/>
        <v>5.0757649752118219</v>
      </c>
      <c r="D642">
        <f t="shared" si="540"/>
        <v>1.3724843859483908</v>
      </c>
      <c r="F642">
        <f t="shared" si="541"/>
        <v>4.8401708329514013E-7</v>
      </c>
      <c r="G642">
        <f t="shared" si="542"/>
        <v>2.5061303843573643E-4</v>
      </c>
      <c r="H642">
        <f t="shared" si="481"/>
        <v>-3.1413420369615643</v>
      </c>
      <c r="J642">
        <f t="shared" si="482"/>
        <v>15</v>
      </c>
      <c r="M642">
        <f t="shared" si="543"/>
        <v>2.3880357837699091E-4</v>
      </c>
      <c r="N642">
        <f t="shared" si="484"/>
        <v>-1.5707963250000001</v>
      </c>
      <c r="O642">
        <f t="shared" si="544"/>
        <v>2113.2616476618991</v>
      </c>
      <c r="P642">
        <f t="shared" si="486"/>
        <v>1.5703231246060307</v>
      </c>
      <c r="Q642">
        <f t="shared" si="545"/>
        <v>1191.198104846037</v>
      </c>
      <c r="R642">
        <f t="shared" si="488"/>
        <v>1.5699568357703648</v>
      </c>
      <c r="S642">
        <f t="shared" si="546"/>
        <v>1.3977988084101049E-2</v>
      </c>
      <c r="T642">
        <f t="shared" si="490"/>
        <v>-1.5568178834912147</v>
      </c>
      <c r="U642">
        <f t="shared" si="547"/>
        <v>0.25657946442535651</v>
      </c>
      <c r="V642">
        <f t="shared" si="492"/>
        <v>-1.3113148058212976</v>
      </c>
      <c r="X642">
        <f t="shared" si="548"/>
        <v>-81.99803781006608</v>
      </c>
      <c r="Y642">
        <f t="shared" si="549"/>
        <v>-175.75518802250579</v>
      </c>
      <c r="Z642">
        <f t="shared" si="510"/>
        <v>4.2448119774942086</v>
      </c>
      <c r="AC642">
        <v>1</v>
      </c>
      <c r="AD642">
        <f t="shared" si="550"/>
        <v>2113.2614110608001</v>
      </c>
      <c r="AE642">
        <f t="shared" si="551"/>
        <v>-0.87634886018027547</v>
      </c>
      <c r="AF642">
        <f t="shared" si="552"/>
        <v>0.23264121891779999</v>
      </c>
      <c r="AG642">
        <f t="shared" si="553"/>
        <v>596.94664042365002</v>
      </c>
      <c r="AH642">
        <f t="shared" si="554"/>
        <v>-2252.9692303104057</v>
      </c>
      <c r="AJ642">
        <f t="shared" si="497"/>
        <v>18000</v>
      </c>
      <c r="AK642">
        <f t="shared" si="555"/>
        <v>1287613.163529</v>
      </c>
      <c r="AL642">
        <v>17</v>
      </c>
      <c r="AM642">
        <f t="shared" si="556"/>
        <v>1191.1976851005002</v>
      </c>
      <c r="AN642">
        <f t="shared" si="557"/>
        <v>1080.9354442148667</v>
      </c>
      <c r="AO642">
        <f t="shared" si="558"/>
        <v>0.31556689234249369</v>
      </c>
      <c r="AQ642">
        <f t="shared" si="559"/>
        <v>5.7392102517262957E-5</v>
      </c>
      <c r="AR642">
        <f t="shared" si="560"/>
        <v>-0.75757575322787107</v>
      </c>
      <c r="AT642">
        <f t="shared" si="561"/>
        <v>-1706.760601628838</v>
      </c>
      <c r="AU642">
        <f t="shared" si="562"/>
        <v>-452.361603396828</v>
      </c>
      <c r="AV642">
        <f t="shared" si="511"/>
        <v>-2.8825085772294474</v>
      </c>
      <c r="AW642">
        <f t="shared" si="512"/>
        <v>1871.0775279753593</v>
      </c>
      <c r="AX642">
        <f t="shared" si="513"/>
        <v>-3798.6997850681514</v>
      </c>
      <c r="AY642">
        <f t="shared" si="521"/>
        <v>-1.1131205394874371</v>
      </c>
      <c r="BA642">
        <f t="shared" si="502"/>
        <v>0.41697660933029995</v>
      </c>
      <c r="BB642">
        <f t="shared" si="514"/>
        <v>-7.5977661294791279</v>
      </c>
      <c r="BC642">
        <f t="shared" si="515"/>
        <v>-1.7693880377420104</v>
      </c>
      <c r="BD642">
        <f t="shared" si="503"/>
        <v>-281.37846699939337</v>
      </c>
      <c r="BF642">
        <f t="shared" si="504"/>
        <v>-96.268697050962473</v>
      </c>
      <c r="BG642">
        <f t="shared" si="505"/>
        <v>-202.72654507767996</v>
      </c>
      <c r="BH642">
        <f t="shared" si="516"/>
        <v>-22.726545077679958</v>
      </c>
      <c r="BI642">
        <f t="shared" si="517"/>
        <v>-22.726545077679958</v>
      </c>
      <c r="BJ642">
        <f t="shared" si="506"/>
        <v>0</v>
      </c>
      <c r="BK642">
        <f t="shared" si="518"/>
        <v>0</v>
      </c>
      <c r="BM642">
        <f t="shared" si="519"/>
        <v>-88.670930921483361</v>
      </c>
      <c r="BN642">
        <f t="shared" si="507"/>
        <v>-101.34807807828656</v>
      </c>
      <c r="BQ642" s="56">
        <f t="shared" si="520"/>
        <v>9.3041946708060088</v>
      </c>
    </row>
    <row r="643" spans="1:69" x14ac:dyDescent="0.25">
      <c r="A643">
        <f t="shared" si="563"/>
        <v>6700000</v>
      </c>
      <c r="B643">
        <f t="shared" si="508"/>
        <v>6700</v>
      </c>
      <c r="C643">
        <f t="shared" si="539"/>
        <v>5.1497068592122606</v>
      </c>
      <c r="D643">
        <f t="shared" si="540"/>
        <v>1.3753689335055186</v>
      </c>
      <c r="F643">
        <f t="shared" si="541"/>
        <v>4.6967662873298261E-7</v>
      </c>
      <c r="G643">
        <f t="shared" si="542"/>
        <v>2.4687254191679673E-4</v>
      </c>
      <c r="H643">
        <f t="shared" si="481"/>
        <v>-3.1413457774580835</v>
      </c>
      <c r="J643">
        <f t="shared" si="482"/>
        <v>15</v>
      </c>
      <c r="M643">
        <f t="shared" si="543"/>
        <v>2.352393458639015E-4</v>
      </c>
      <c r="N643">
        <f t="shared" si="484"/>
        <v>-1.5707963250000001</v>
      </c>
      <c r="O643">
        <f t="shared" si="544"/>
        <v>2145.2807564193395</v>
      </c>
      <c r="P643">
        <f t="shared" si="486"/>
        <v>1.5703301873242366</v>
      </c>
      <c r="Q643">
        <f t="shared" si="545"/>
        <v>1209.2465483554304</v>
      </c>
      <c r="R643">
        <f t="shared" si="488"/>
        <v>1.5699693654813931</v>
      </c>
      <c r="S643">
        <f t="shared" si="546"/>
        <v>1.3769401250750291E-2</v>
      </c>
      <c r="T643">
        <f t="shared" si="490"/>
        <v>-1.5570264904021771</v>
      </c>
      <c r="U643">
        <f t="shared" si="547"/>
        <v>0.25299677564309542</v>
      </c>
      <c r="V643">
        <f t="shared" si="492"/>
        <v>-1.3150197724456718</v>
      </c>
      <c r="X643">
        <f t="shared" si="548"/>
        <v>-82.255765683291088</v>
      </c>
      <c r="Y643">
        <f t="shared" si="549"/>
        <v>-175.8132386192911</v>
      </c>
      <c r="Z643">
        <f t="shared" si="510"/>
        <v>4.1867613807089015</v>
      </c>
      <c r="AC643">
        <v>1</v>
      </c>
      <c r="AD643">
        <f t="shared" si="550"/>
        <v>2145.2805233496001</v>
      </c>
      <c r="AE643">
        <f t="shared" si="551"/>
        <v>-0.90310606826199646</v>
      </c>
      <c r="AF643">
        <f t="shared" si="552"/>
        <v>0.2361660858711</v>
      </c>
      <c r="AG643">
        <f t="shared" si="553"/>
        <v>580.39237257775756</v>
      </c>
      <c r="AH643">
        <f t="shared" si="554"/>
        <v>-2223.671835483532</v>
      </c>
      <c r="AJ643">
        <f t="shared" si="497"/>
        <v>18000</v>
      </c>
      <c r="AK643">
        <f t="shared" si="555"/>
        <v>1307122.4538855001</v>
      </c>
      <c r="AL643">
        <v>18</v>
      </c>
      <c r="AM643">
        <f t="shared" si="556"/>
        <v>1209.2461348747502</v>
      </c>
      <c r="AN643">
        <f t="shared" si="557"/>
        <v>1080.9220176977913</v>
      </c>
      <c r="AO643">
        <f t="shared" si="558"/>
        <v>1.2045490794238614</v>
      </c>
      <c r="AQ643">
        <f t="shared" si="559"/>
        <v>5.5691690489576241E-5</v>
      </c>
      <c r="AR643">
        <f t="shared" si="560"/>
        <v>-0.7462686525603216</v>
      </c>
      <c r="AT643">
        <f t="shared" si="561"/>
        <v>-1659.4242613702565</v>
      </c>
      <c r="AU643">
        <f t="shared" si="562"/>
        <v>-433.2524738835034</v>
      </c>
      <c r="AV643">
        <f t="shared" si="511"/>
        <v>-2.8862076118456952</v>
      </c>
      <c r="AW643">
        <f t="shared" si="512"/>
        <v>1850.4096787870421</v>
      </c>
      <c r="AX643">
        <f t="shared" si="513"/>
        <v>-3746.6630734384335</v>
      </c>
      <c r="AY643">
        <f t="shared" si="521"/>
        <v>-1.112055036730077</v>
      </c>
      <c r="BA643">
        <f t="shared" si="502"/>
        <v>0.41042708750030082</v>
      </c>
      <c r="BB643">
        <f t="shared" si="514"/>
        <v>-7.7352796848400027</v>
      </c>
      <c r="BC643">
        <f t="shared" si="515"/>
        <v>-1.7741525751156182</v>
      </c>
      <c r="BD643">
        <f t="shared" si="503"/>
        <v>-281.65145488254541</v>
      </c>
      <c r="BF643">
        <f t="shared" si="504"/>
        <v>-96.541825340885623</v>
      </c>
      <c r="BG643">
        <f t="shared" si="505"/>
        <v>-202.83447487447899</v>
      </c>
      <c r="BH643">
        <f t="shared" si="516"/>
        <v>-22.834474874478985</v>
      </c>
      <c r="BI643">
        <f t="shared" si="517"/>
        <v>-22.834474874478985</v>
      </c>
      <c r="BJ643">
        <f t="shared" si="506"/>
        <v>0</v>
      </c>
      <c r="BK643">
        <f t="shared" si="518"/>
        <v>0</v>
      </c>
      <c r="BM643">
        <f t="shared" si="519"/>
        <v>-88.806545656045614</v>
      </c>
      <c r="BN643">
        <f t="shared" si="507"/>
        <v>-101.18301999193359</v>
      </c>
      <c r="BQ643" s="56">
        <f t="shared" si="520"/>
        <v>9.1666811154451349</v>
      </c>
    </row>
    <row r="644" spans="1:69" x14ac:dyDescent="0.25">
      <c r="A644">
        <f t="shared" si="563"/>
        <v>6800000</v>
      </c>
      <c r="B644">
        <f t="shared" si="508"/>
        <v>6800</v>
      </c>
      <c r="C644">
        <f t="shared" si="539"/>
        <v>5.2236903786779525</v>
      </c>
      <c r="D644">
        <f t="shared" si="540"/>
        <v>1.3781717957092001</v>
      </c>
      <c r="F644">
        <f t="shared" si="541"/>
        <v>4.5596417802271592E-7</v>
      </c>
      <c r="G644">
        <f t="shared" si="542"/>
        <v>2.4324206014840339E-4</v>
      </c>
      <c r="H644">
        <f t="shared" si="481"/>
        <v>-3.1413494079398516</v>
      </c>
      <c r="J644">
        <f t="shared" si="482"/>
        <v>15</v>
      </c>
      <c r="M644">
        <f t="shared" si="543"/>
        <v>2.3177994371884411E-4</v>
      </c>
      <c r="N644">
        <f t="shared" si="484"/>
        <v>-1.5707963250000001</v>
      </c>
      <c r="O644">
        <f t="shared" si="544"/>
        <v>2177.2998652806441</v>
      </c>
      <c r="P644">
        <f t="shared" si="486"/>
        <v>1.570337042315481</v>
      </c>
      <c r="Q644">
        <f t="shared" si="545"/>
        <v>1227.2949920490844</v>
      </c>
      <c r="R644">
        <f t="shared" si="488"/>
        <v>1.5699815266717574</v>
      </c>
      <c r="S644">
        <f t="shared" si="546"/>
        <v>1.3566947604923699E-2</v>
      </c>
      <c r="T644">
        <f t="shared" si="490"/>
        <v>-1.5572289629620928</v>
      </c>
      <c r="U644">
        <f t="shared" si="547"/>
        <v>0.24950947641928226</v>
      </c>
      <c r="V644">
        <f t="shared" si="492"/>
        <v>-1.3186226491206356</v>
      </c>
      <c r="X644">
        <f t="shared" si="548"/>
        <v>-82.509766713523078</v>
      </c>
      <c r="Y644">
        <f t="shared" si="549"/>
        <v>-175.86979535959426</v>
      </c>
      <c r="Z644">
        <f t="shared" si="510"/>
        <v>4.1302046404057364</v>
      </c>
      <c r="AC644">
        <v>1</v>
      </c>
      <c r="AD644">
        <f t="shared" si="550"/>
        <v>2177.2996356384001</v>
      </c>
      <c r="AE644">
        <f t="shared" si="551"/>
        <v>-0.93026564037502157</v>
      </c>
      <c r="AF644">
        <f t="shared" si="552"/>
        <v>0.23969095282439998</v>
      </c>
      <c r="AG644">
        <f t="shared" si="553"/>
        <v>564.50242712114539</v>
      </c>
      <c r="AH644">
        <f t="shared" si="554"/>
        <v>-2195.0649603556781</v>
      </c>
      <c r="AJ644">
        <f t="shared" si="497"/>
        <v>18000</v>
      </c>
      <c r="AK644">
        <f t="shared" si="555"/>
        <v>1326631.7442420002</v>
      </c>
      <c r="AL644">
        <v>19</v>
      </c>
      <c r="AM644">
        <f t="shared" si="556"/>
        <v>1227.2945846490002</v>
      </c>
      <c r="AN644">
        <f t="shared" si="557"/>
        <v>1080.9079426664068</v>
      </c>
      <c r="AO644">
        <f t="shared" si="558"/>
        <v>2.0673528119472415</v>
      </c>
      <c r="AQ644">
        <f t="shared" si="559"/>
        <v>5.4065743652326213E-5</v>
      </c>
      <c r="AR644">
        <f t="shared" si="560"/>
        <v>-0.73529411367163655</v>
      </c>
      <c r="AT644">
        <f t="shared" si="561"/>
        <v>-1613.9878242328784</v>
      </c>
      <c r="AU644">
        <f t="shared" si="562"/>
        <v>-415.19398963497702</v>
      </c>
      <c r="AV644">
        <f t="shared" si="511"/>
        <v>-2.8898047309833155</v>
      </c>
      <c r="AW644">
        <f t="shared" si="512"/>
        <v>1830.5490932498835</v>
      </c>
      <c r="AX644">
        <f t="shared" si="513"/>
        <v>-3695.9378362078742</v>
      </c>
      <c r="AY644">
        <f t="shared" si="521"/>
        <v>-1.1109264101972756</v>
      </c>
      <c r="BA644">
        <f t="shared" si="502"/>
        <v>0.40406526777803248</v>
      </c>
      <c r="BB644">
        <f t="shared" si="514"/>
        <v>-7.8709695717267998</v>
      </c>
      <c r="BC644">
        <f t="shared" si="515"/>
        <v>-1.7788783207860399</v>
      </c>
      <c r="BD644">
        <f t="shared" si="503"/>
        <v>-281.92222016482219</v>
      </c>
      <c r="BF644">
        <f t="shared" si="504"/>
        <v>-96.810981355298026</v>
      </c>
      <c r="BG644">
        <f t="shared" si="505"/>
        <v>-202.94485599302774</v>
      </c>
      <c r="BH644">
        <f t="shared" si="516"/>
        <v>-22.944855993027744</v>
      </c>
      <c r="BI644">
        <f t="shared" si="517"/>
        <v>-22.944855993027744</v>
      </c>
      <c r="BJ644">
        <f t="shared" si="506"/>
        <v>0</v>
      </c>
      <c r="BK644">
        <f t="shared" si="518"/>
        <v>0</v>
      </c>
      <c r="BM644">
        <f t="shared" si="519"/>
        <v>-88.940011783571222</v>
      </c>
      <c r="BN644">
        <f t="shared" si="507"/>
        <v>-101.02263582820557</v>
      </c>
      <c r="BQ644" s="56">
        <f t="shared" si="520"/>
        <v>9.0309912285583369</v>
      </c>
    </row>
    <row r="645" spans="1:69" x14ac:dyDescent="0.25">
      <c r="A645">
        <f t="shared" si="563"/>
        <v>6900000</v>
      </c>
      <c r="B645">
        <f t="shared" si="508"/>
        <v>6900</v>
      </c>
      <c r="C645">
        <f t="shared" si="539"/>
        <v>5.2977137892690545</v>
      </c>
      <c r="D645">
        <f t="shared" si="540"/>
        <v>1.3808963516683612</v>
      </c>
      <c r="F645">
        <f t="shared" si="541"/>
        <v>4.4284359024279899E-7</v>
      </c>
      <c r="G645">
        <f t="shared" si="542"/>
        <v>2.3971680987219283E-4</v>
      </c>
      <c r="H645">
        <f t="shared" si="481"/>
        <v>-3.1413529331901282</v>
      </c>
      <c r="J645">
        <f t="shared" si="482"/>
        <v>15</v>
      </c>
      <c r="M645">
        <f t="shared" si="543"/>
        <v>2.284208140997304E-4</v>
      </c>
      <c r="N645">
        <f t="shared" si="484"/>
        <v>-1.5707963250000001</v>
      </c>
      <c r="O645">
        <f t="shared" si="544"/>
        <v>2209.3189742412956</v>
      </c>
      <c r="P645">
        <f t="shared" si="486"/>
        <v>1.5703436986113684</v>
      </c>
      <c r="Q645">
        <f t="shared" si="545"/>
        <v>1245.3434359189871</v>
      </c>
      <c r="R645">
        <f t="shared" si="488"/>
        <v>1.5699933353640807</v>
      </c>
      <c r="S645">
        <f t="shared" si="546"/>
        <v>1.3370360583783989E-2</v>
      </c>
      <c r="T645">
        <f t="shared" si="490"/>
        <v>-1.5574255678168749</v>
      </c>
      <c r="U645">
        <f t="shared" si="547"/>
        <v>0.24611394210752266</v>
      </c>
      <c r="V645">
        <f t="shared" si="492"/>
        <v>-1.3221275083275896</v>
      </c>
      <c r="X645">
        <f t="shared" si="548"/>
        <v>-82.760146323460361</v>
      </c>
      <c r="Y645">
        <f t="shared" si="549"/>
        <v>-175.92491208697629</v>
      </c>
      <c r="Z645">
        <f t="shared" si="510"/>
        <v>4.0750879130237081</v>
      </c>
      <c r="AC645">
        <v>1</v>
      </c>
      <c r="AD645">
        <f t="shared" si="550"/>
        <v>2209.3187479272001</v>
      </c>
      <c r="AE645">
        <f t="shared" si="551"/>
        <v>-0.95782757651935047</v>
      </c>
      <c r="AF645">
        <f t="shared" si="552"/>
        <v>0.24321581977769999</v>
      </c>
      <c r="AG645">
        <f t="shared" si="553"/>
        <v>549.24252787948114</v>
      </c>
      <c r="AH645">
        <f t="shared" si="554"/>
        <v>-2167.1272858892062</v>
      </c>
      <c r="AJ645">
        <f t="shared" si="497"/>
        <v>18000</v>
      </c>
      <c r="AK645">
        <f t="shared" si="555"/>
        <v>1346141.0345985</v>
      </c>
      <c r="AL645">
        <v>20</v>
      </c>
      <c r="AM645">
        <f t="shared" si="556"/>
        <v>1245.3430344232502</v>
      </c>
      <c r="AN645">
        <f t="shared" si="557"/>
        <v>1080.8932921072908</v>
      </c>
      <c r="AO645">
        <f t="shared" si="558"/>
        <v>2.9051158934866042</v>
      </c>
      <c r="AQ645">
        <f t="shared" si="559"/>
        <v>5.25099766198804E-5</v>
      </c>
      <c r="AR645">
        <f t="shared" si="560"/>
        <v>-0.72463767735434947</v>
      </c>
      <c r="AT645">
        <f t="shared" si="561"/>
        <v>-1570.3532422656922</v>
      </c>
      <c r="AU645">
        <f t="shared" si="562"/>
        <v>-398.11562550993307</v>
      </c>
      <c r="AV645">
        <f t="shared" si="511"/>
        <v>-2.8933039995380252</v>
      </c>
      <c r="AW645">
        <f t="shared" si="512"/>
        <v>1811.454940782301</v>
      </c>
      <c r="AX645">
        <f t="shared" si="513"/>
        <v>-3646.4781785692144</v>
      </c>
      <c r="AY645">
        <f t="shared" si="521"/>
        <v>-1.1097373798819847</v>
      </c>
      <c r="BA645">
        <f t="shared" si="502"/>
        <v>0.39788302375313955</v>
      </c>
      <c r="BB645">
        <f t="shared" si="514"/>
        <v>-8.0048918050398559</v>
      </c>
      <c r="BC645">
        <f t="shared" si="515"/>
        <v>-1.7835666196560405</v>
      </c>
      <c r="BD645">
        <f t="shared" si="503"/>
        <v>-282.1908399034761</v>
      </c>
      <c r="BF645">
        <f t="shared" si="504"/>
        <v>-97.076289529219636</v>
      </c>
      <c r="BG645">
        <f t="shared" si="505"/>
        <v>-203.05757215595895</v>
      </c>
      <c r="BH645">
        <f t="shared" si="516"/>
        <v>-23.057572155958951</v>
      </c>
      <c r="BI645">
        <f t="shared" si="517"/>
        <v>-23.057572155958951</v>
      </c>
      <c r="BJ645">
        <f t="shared" si="506"/>
        <v>0</v>
      </c>
      <c r="BK645">
        <f t="shared" si="518"/>
        <v>0</v>
      </c>
      <c r="BM645">
        <f t="shared" si="519"/>
        <v>-89.071397724179775</v>
      </c>
      <c r="BN645">
        <f t="shared" si="507"/>
        <v>-100.86673225248285</v>
      </c>
      <c r="BQ645" s="56">
        <f t="shared" si="520"/>
        <v>8.8970689952452791</v>
      </c>
    </row>
    <row r="646" spans="1:69" x14ac:dyDescent="0.25">
      <c r="A646">
        <f t="shared" si="563"/>
        <v>7000000</v>
      </c>
      <c r="B646">
        <f t="shared" si="508"/>
        <v>7000</v>
      </c>
      <c r="C646">
        <f t="shared" si="539"/>
        <v>5.3717754418790102</v>
      </c>
      <c r="D646">
        <f t="shared" si="540"/>
        <v>1.3835457989407931</v>
      </c>
      <c r="F646">
        <f t="shared" si="541"/>
        <v>4.3028128739235161E-7</v>
      </c>
      <c r="G646">
        <f t="shared" si="542"/>
        <v>2.3629228115943396E-4</v>
      </c>
      <c r="H646">
        <f t="shared" si="481"/>
        <v>-3.1413563577188408</v>
      </c>
      <c r="J646">
        <f t="shared" si="482"/>
        <v>15</v>
      </c>
      <c r="M646">
        <f t="shared" si="543"/>
        <v>2.2515765961259143E-4</v>
      </c>
      <c r="N646">
        <f t="shared" si="484"/>
        <v>-1.5707963250000001</v>
      </c>
      <c r="O646">
        <f t="shared" si="544"/>
        <v>2241.3380832970374</v>
      </c>
      <c r="P646">
        <f t="shared" si="486"/>
        <v>1.5703501647274116</v>
      </c>
      <c r="Q646">
        <f t="shared" si="545"/>
        <v>1263.3918799575856</v>
      </c>
      <c r="R646">
        <f t="shared" si="488"/>
        <v>1.5700048066654093</v>
      </c>
      <c r="S646">
        <f t="shared" si="546"/>
        <v>1.3179388849843149E-2</v>
      </c>
      <c r="T646">
        <f t="shared" si="490"/>
        <v>-1.5576165563800695</v>
      </c>
      <c r="U646">
        <f t="shared" si="547"/>
        <v>0.24280672196631556</v>
      </c>
      <c r="V646">
        <f t="shared" si="492"/>
        <v>-1.3255382135835769</v>
      </c>
      <c r="X646">
        <f t="shared" si="548"/>
        <v>-83.007005543258458</v>
      </c>
      <c r="Y646">
        <f t="shared" si="549"/>
        <v>-175.97864026795361</v>
      </c>
      <c r="Z646">
        <f t="shared" si="510"/>
        <v>4.0213597320463919</v>
      </c>
      <c r="AC646">
        <v>1</v>
      </c>
      <c r="AD646">
        <f t="shared" si="550"/>
        <v>2241.3378602160005</v>
      </c>
      <c r="AE646">
        <f t="shared" si="551"/>
        <v>-0.9857918766949838</v>
      </c>
      <c r="AF646">
        <f t="shared" si="552"/>
        <v>0.24674068673100003</v>
      </c>
      <c r="AG646">
        <f t="shared" si="553"/>
        <v>534.58052768385755</v>
      </c>
      <c r="AH646">
        <f t="shared" si="554"/>
        <v>-2139.8381783936638</v>
      </c>
      <c r="AJ646">
        <f t="shared" si="497"/>
        <v>18000</v>
      </c>
      <c r="AK646">
        <f t="shared" si="555"/>
        <v>1365650.3249550001</v>
      </c>
      <c r="AL646">
        <v>21</v>
      </c>
      <c r="AM646">
        <f t="shared" si="556"/>
        <v>1263.3914841974999</v>
      </c>
      <c r="AN646">
        <f t="shared" si="557"/>
        <v>1080.8781323127037</v>
      </c>
      <c r="AO646">
        <f t="shared" si="558"/>
        <v>3.7189112300778309</v>
      </c>
      <c r="AQ646">
        <f t="shared" si="559"/>
        <v>5.1020407902957101E-5</v>
      </c>
      <c r="AR646">
        <f t="shared" si="560"/>
        <v>-0.71428571064139945</v>
      </c>
      <c r="AT646">
        <f t="shared" si="561"/>
        <v>-1528.4285593949364</v>
      </c>
      <c r="AU646">
        <f t="shared" si="562"/>
        <v>-381.95240752842648</v>
      </c>
      <c r="AV646">
        <f t="shared" si="511"/>
        <v>-2.8967092738746514</v>
      </c>
      <c r="AW646">
        <f t="shared" si="512"/>
        <v>1793.0888777845214</v>
      </c>
      <c r="AX646">
        <f t="shared" si="513"/>
        <v>-3598.2401472510874</v>
      </c>
      <c r="AY646">
        <f t="shared" si="521"/>
        <v>-1.1084905378759538</v>
      </c>
      <c r="BA646">
        <f t="shared" si="502"/>
        <v>0.39187269434595817</v>
      </c>
      <c r="BB646">
        <f t="shared" si="514"/>
        <v>-8.137099941360221</v>
      </c>
      <c r="BC646">
        <f t="shared" si="515"/>
        <v>-1.7882187359986976</v>
      </c>
      <c r="BD646">
        <f t="shared" si="503"/>
        <v>-282.45738653601876</v>
      </c>
      <c r="BF646">
        <f t="shared" si="504"/>
        <v>-97.337868584770376</v>
      </c>
      <c r="BG646">
        <f t="shared" si="505"/>
        <v>-203.17251285261761</v>
      </c>
      <c r="BH646">
        <f t="shared" si="516"/>
        <v>-23.172512852617615</v>
      </c>
      <c r="BI646">
        <f t="shared" si="517"/>
        <v>-23.172512852617615</v>
      </c>
      <c r="BJ646">
        <f t="shared" si="506"/>
        <v>0</v>
      </c>
      <c r="BK646">
        <f t="shared" si="518"/>
        <v>0</v>
      </c>
      <c r="BM646">
        <f t="shared" si="519"/>
        <v>-89.200768643410157</v>
      </c>
      <c r="BN646">
        <f t="shared" si="507"/>
        <v>-100.71512631659887</v>
      </c>
      <c r="BQ646" s="56">
        <f t="shared" si="520"/>
        <v>8.7648608589249157</v>
      </c>
    </row>
    <row r="647" spans="1:69" x14ac:dyDescent="0.25">
      <c r="A647">
        <f t="shared" si="563"/>
        <v>7100000</v>
      </c>
      <c r="B647">
        <f t="shared" si="508"/>
        <v>7100</v>
      </c>
      <c r="C647">
        <f t="shared" si="539"/>
        <v>5.445873776280667</v>
      </c>
      <c r="D647">
        <f t="shared" si="540"/>
        <v>1.3861231654102264</v>
      </c>
      <c r="F647">
        <f t="shared" si="541"/>
        <v>4.1824603934631038E-7</v>
      </c>
      <c r="G647">
        <f t="shared" si="542"/>
        <v>2.3296421816241367E-4</v>
      </c>
      <c r="H647">
        <f t="shared" si="481"/>
        <v>-3.141359685781838</v>
      </c>
      <c r="J647">
        <f t="shared" si="482"/>
        <v>15</v>
      </c>
      <c r="M647">
        <f t="shared" si="543"/>
        <v>2.2198642497016057E-4</v>
      </c>
      <c r="N647">
        <f t="shared" si="484"/>
        <v>-1.5707963250000001</v>
      </c>
      <c r="O647">
        <f t="shared" si="544"/>
        <v>2273.3571924438515</v>
      </c>
      <c r="P647">
        <f t="shared" si="486"/>
        <v>1.5703564486993766</v>
      </c>
      <c r="Q647">
        <f t="shared" si="545"/>
        <v>1281.4403241577513</v>
      </c>
      <c r="R647">
        <f t="shared" si="488"/>
        <v>1.5700159548316888</v>
      </c>
      <c r="S647">
        <f t="shared" si="546"/>
        <v>1.2993795219318136E-2</v>
      </c>
      <c r="T647">
        <f t="shared" si="490"/>
        <v>-1.5578021659051822</v>
      </c>
      <c r="U647">
        <f t="shared" si="547"/>
        <v>0.23958452937092725</v>
      </c>
      <c r="V647">
        <f t="shared" si="492"/>
        <v>-1.3288584323555506</v>
      </c>
      <c r="X647">
        <f t="shared" si="548"/>
        <v>-83.250441251182338</v>
      </c>
      <c r="Y647">
        <f t="shared" si="549"/>
        <v>-176.03102910819138</v>
      </c>
      <c r="Z647">
        <f t="shared" si="510"/>
        <v>3.9689708918086239</v>
      </c>
      <c r="AC647">
        <v>1</v>
      </c>
      <c r="AD647">
        <f t="shared" si="550"/>
        <v>2273.3569725048001</v>
      </c>
      <c r="AE647">
        <f t="shared" si="551"/>
        <v>-1.0141585409019211</v>
      </c>
      <c r="AF647">
        <f t="shared" si="552"/>
        <v>0.25026555368429998</v>
      </c>
      <c r="AG647">
        <f t="shared" si="553"/>
        <v>520.48625589721371</v>
      </c>
      <c r="AH647">
        <f t="shared" si="554"/>
        <v>-2113.177678888052</v>
      </c>
      <c r="AJ647">
        <f t="shared" si="497"/>
        <v>18000</v>
      </c>
      <c r="AK647">
        <f t="shared" si="555"/>
        <v>1385159.6153115002</v>
      </c>
      <c r="AL647">
        <v>22</v>
      </c>
      <c r="AM647">
        <f t="shared" si="556"/>
        <v>1281.43993397175</v>
      </c>
      <c r="AN647">
        <f t="shared" si="557"/>
        <v>1080.8625235270333</v>
      </c>
      <c r="AO647">
        <f t="shared" si="558"/>
        <v>4.509751385445842</v>
      </c>
      <c r="AQ647">
        <f t="shared" si="559"/>
        <v>4.9593334409872377E-5</v>
      </c>
      <c r="AR647">
        <f t="shared" si="560"/>
        <v>-0.70422534862018771</v>
      </c>
      <c r="AT647">
        <f t="shared" si="561"/>
        <v>-1488.1274749623929</v>
      </c>
      <c r="AU647">
        <f t="shared" si="562"/>
        <v>-366.64441453852811</v>
      </c>
      <c r="AV647">
        <f t="shared" si="511"/>
        <v>-2.9000242147108724</v>
      </c>
      <c r="AW647">
        <f t="shared" si="512"/>
        <v>1775.4148735544895</v>
      </c>
      <c r="AX647">
        <f t="shared" si="513"/>
        <v>-3551.1816418956173</v>
      </c>
      <c r="AY647">
        <f t="shared" si="521"/>
        <v>-1.1071883555030102</v>
      </c>
      <c r="BA647">
        <f t="shared" si="502"/>
        <v>0.38602705095798912</v>
      </c>
      <c r="BB647">
        <f t="shared" si="514"/>
        <v>-8.2676452189923548</v>
      </c>
      <c r="BC647">
        <f t="shared" si="515"/>
        <v>-1.7928358592078621</v>
      </c>
      <c r="BD647">
        <f t="shared" si="503"/>
        <v>-282.72192820969809</v>
      </c>
      <c r="BF647">
        <f t="shared" si="504"/>
        <v>-97.595831875297776</v>
      </c>
      <c r="BG647">
        <f t="shared" si="505"/>
        <v>-203.28957298913505</v>
      </c>
      <c r="BH647">
        <f t="shared" si="516"/>
        <v>-23.289572989135053</v>
      </c>
      <c r="BI647">
        <f t="shared" si="517"/>
        <v>-23.289572989135053</v>
      </c>
      <c r="BJ647">
        <f t="shared" si="506"/>
        <v>0</v>
      </c>
      <c r="BK647">
        <f t="shared" si="518"/>
        <v>0</v>
      </c>
      <c r="BM647">
        <f t="shared" si="519"/>
        <v>-89.328186656305419</v>
      </c>
      <c r="BN647">
        <f t="shared" si="507"/>
        <v>-100.56764477943697</v>
      </c>
      <c r="BQ647" s="56">
        <f t="shared" si="520"/>
        <v>8.6343155812927801</v>
      </c>
    </row>
    <row r="648" spans="1:69" x14ac:dyDescent="0.25">
      <c r="A648">
        <f t="shared" si="563"/>
        <v>7200000</v>
      </c>
      <c r="B648">
        <f t="shared" si="508"/>
        <v>7200</v>
      </c>
      <c r="C648">
        <f t="shared" si="539"/>
        <v>5.5200073152698401</v>
      </c>
      <c r="D648">
        <f t="shared" si="540"/>
        <v>1.3886313202553724</v>
      </c>
      <c r="F648">
        <f t="shared" si="541"/>
        <v>4.0670876957078697E-7</v>
      </c>
      <c r="G648">
        <f t="shared" si="542"/>
        <v>2.2972860146987971E-4</v>
      </c>
      <c r="H648">
        <f t="shared" si="481"/>
        <v>-3.1413629213985304</v>
      </c>
      <c r="J648">
        <f t="shared" si="482"/>
        <v>15</v>
      </c>
      <c r="M648">
        <f t="shared" si="543"/>
        <v>2.1890328017890834E-4</v>
      </c>
      <c r="N648">
        <f t="shared" si="484"/>
        <v>-1.5707963250000001</v>
      </c>
      <c r="O648">
        <f t="shared" si="544"/>
        <v>2305.3763016779426</v>
      </c>
      <c r="P648">
        <f t="shared" si="486"/>
        <v>1.5703625581165983</v>
      </c>
      <c r="Q648">
        <f t="shared" si="545"/>
        <v>1299.488768512753</v>
      </c>
      <c r="R648">
        <f t="shared" si="488"/>
        <v>1.5700267933268688</v>
      </c>
      <c r="S648">
        <f t="shared" si="546"/>
        <v>1.2813355679736691E-2</v>
      </c>
      <c r="T648">
        <f t="shared" si="490"/>
        <v>-1.5579826204686802</v>
      </c>
      <c r="U648">
        <f t="shared" si="547"/>
        <v>0.23644423263500994</v>
      </c>
      <c r="V648">
        <f t="shared" si="492"/>
        <v>-1.3320916480538663</v>
      </c>
      <c r="X648">
        <f t="shared" si="548"/>
        <v>-83.490546397934821</v>
      </c>
      <c r="Y648">
        <f t="shared" si="549"/>
        <v>-176.08212566323732</v>
      </c>
      <c r="Z648">
        <f t="shared" si="510"/>
        <v>3.9178743367626794</v>
      </c>
      <c r="AC648">
        <v>1</v>
      </c>
      <c r="AD648">
        <f t="shared" si="550"/>
        <v>2305.3760847936001</v>
      </c>
      <c r="AE648">
        <f t="shared" si="551"/>
        <v>-1.0429275691401625</v>
      </c>
      <c r="AF648">
        <f t="shared" si="552"/>
        <v>0.25379042063759999</v>
      </c>
      <c r="AG648">
        <f t="shared" si="553"/>
        <v>506.93137813387921</v>
      </c>
      <c r="AH648">
        <f t="shared" si="554"/>
        <v>-2087.1264903824476</v>
      </c>
      <c r="AJ648">
        <f t="shared" si="497"/>
        <v>18000</v>
      </c>
      <c r="AK648">
        <f t="shared" si="555"/>
        <v>1404668.905668</v>
      </c>
      <c r="AL648">
        <v>23</v>
      </c>
      <c r="AM648">
        <f t="shared" si="556"/>
        <v>1299.488383746</v>
      </c>
      <c r="AN648">
        <f t="shared" si="557"/>
        <v>1080.8465205250282</v>
      </c>
      <c r="AO648">
        <f t="shared" si="558"/>
        <v>5.2785927584069956</v>
      </c>
      <c r="AQ648">
        <f t="shared" si="559"/>
        <v>4.8225308409407272E-5</v>
      </c>
      <c r="AR648">
        <f t="shared" si="560"/>
        <v>-0.69444444109546466</v>
      </c>
      <c r="AT648">
        <f t="shared" si="561"/>
        <v>-1449.3689421871247</v>
      </c>
      <c r="AU648">
        <f t="shared" si="562"/>
        <v>-352.13632988062358</v>
      </c>
      <c r="AV648">
        <f t="shared" si="511"/>
        <v>-2.9032522990827285</v>
      </c>
      <c r="AW648">
        <f t="shared" si="512"/>
        <v>1758.3990497142511</v>
      </c>
      <c r="AX648">
        <f t="shared" si="513"/>
        <v>-3505.2623300232981</v>
      </c>
      <c r="AY648">
        <f t="shared" si="521"/>
        <v>-1.105833190012989</v>
      </c>
      <c r="BA648">
        <f t="shared" si="502"/>
        <v>0.380339267367657</v>
      </c>
      <c r="BB648">
        <f t="shared" si="514"/>
        <v>-8.3965766881538624</v>
      </c>
      <c r="BC648">
        <f t="shared" si="515"/>
        <v>-1.7974191090697396</v>
      </c>
      <c r="BD648">
        <f t="shared" si="503"/>
        <v>-282.98452908353761</v>
      </c>
      <c r="BF648">
        <f t="shared" si="504"/>
        <v>-97.85028770391493</v>
      </c>
      <c r="BG648">
        <f t="shared" si="505"/>
        <v>-203.40865256299907</v>
      </c>
      <c r="BH648">
        <f t="shared" si="516"/>
        <v>-23.408652562999066</v>
      </c>
      <c r="BI648">
        <f t="shared" si="517"/>
        <v>-23.408652562999066</v>
      </c>
      <c r="BJ648">
        <f t="shared" si="506"/>
        <v>0</v>
      </c>
      <c r="BK648">
        <f t="shared" si="518"/>
        <v>0</v>
      </c>
      <c r="BM648">
        <f t="shared" si="519"/>
        <v>-89.453711015761073</v>
      </c>
      <c r="BN648">
        <f t="shared" si="507"/>
        <v>-100.42412347946141</v>
      </c>
      <c r="BQ648" s="56">
        <f t="shared" si="520"/>
        <v>8.5053841121312743</v>
      </c>
    </row>
    <row r="649" spans="1:69" x14ac:dyDescent="0.25">
      <c r="A649">
        <f t="shared" si="563"/>
        <v>7300000</v>
      </c>
      <c r="B649">
        <f t="shared" si="508"/>
        <v>7300</v>
      </c>
      <c r="C649">
        <f t="shared" si="539"/>
        <v>5.5941746592618733</v>
      </c>
      <c r="D649">
        <f t="shared" si="540"/>
        <v>1.3910729840897635</v>
      </c>
      <c r="F649">
        <f t="shared" si="541"/>
        <v>3.9564237933934841E-7</v>
      </c>
      <c r="G649">
        <f t="shared" si="542"/>
        <v>2.2658163191272319E-4</v>
      </c>
      <c r="H649">
        <f t="shared" ref="H649:H676" si="564">IF(G649&gt;0,G649-Pi,G649)</f>
        <v>-3.1413660683680873</v>
      </c>
      <c r="J649">
        <f t="shared" ref="J649:J676" si="565">Vin/Vramp</f>
        <v>15</v>
      </c>
      <c r="M649">
        <f t="shared" si="543"/>
        <v>2.1590460510796438E-4</v>
      </c>
      <c r="N649">
        <f t="shared" ref="N649:N676" si="566">-Pi/2</f>
        <v>-1.5707963250000001</v>
      </c>
      <c r="O649">
        <f t="shared" si="544"/>
        <v>2337.3954109957244</v>
      </c>
      <c r="P649">
        <f t="shared" ref="P649:P676" si="567">ATAN2(Fz1_u,A649)</f>
        <v>1.5703685001525571</v>
      </c>
      <c r="Q649">
        <f t="shared" si="545"/>
        <v>1317.537213016227</v>
      </c>
      <c r="R649">
        <f t="shared" ref="R649:R676" si="568">ATAN2(Fz2_u,A649)</f>
        <v>1.5700373348771486</v>
      </c>
      <c r="S649">
        <f t="shared" si="546"/>
        <v>1.2637858488240715E-2</v>
      </c>
      <c r="T649">
        <f t="shared" ref="T649:T676" si="569">-ATAN2(Fp1_u,A649)</f>
        <v>-1.5581581318722297</v>
      </c>
      <c r="U649">
        <f t="shared" si="547"/>
        <v>0.23338284640259227</v>
      </c>
      <c r="V649">
        <f t="shared" ref="V649:V676" si="570">-ATAN2(Fp2_u,A649)</f>
        <v>-1.3352411711783632</v>
      </c>
      <c r="X649">
        <f t="shared" si="548"/>
        <v>-83.727410215982815</v>
      </c>
      <c r="Y649">
        <f t="shared" si="549"/>
        <v>-176.13197494393739</v>
      </c>
      <c r="Z649">
        <f t="shared" si="510"/>
        <v>3.8680250560626064</v>
      </c>
      <c r="AC649">
        <v>1</v>
      </c>
      <c r="AD649">
        <f t="shared" si="550"/>
        <v>2337.3951970824</v>
      </c>
      <c r="AE649">
        <f t="shared" si="551"/>
        <v>-1.0720989614097081</v>
      </c>
      <c r="AF649">
        <f t="shared" si="552"/>
        <v>0.2573152875909</v>
      </c>
      <c r="AG649">
        <f t="shared" si="553"/>
        <v>493.88926711259359</v>
      </c>
      <c r="AH649">
        <f t="shared" si="554"/>
        <v>-2061.6659635328037</v>
      </c>
      <c r="AJ649">
        <f t="shared" ref="AJ649:AJ676" si="571">_Rfb1</f>
        <v>18000</v>
      </c>
      <c r="AK649">
        <f t="shared" si="555"/>
        <v>1424178.1960245001</v>
      </c>
      <c r="AL649">
        <v>24</v>
      </c>
      <c r="AM649">
        <f t="shared" si="556"/>
        <v>1317.53683352025</v>
      </c>
      <c r="AN649">
        <f t="shared" si="557"/>
        <v>1080.8301731297065</v>
      </c>
      <c r="AO649">
        <f t="shared" si="558"/>
        <v>6.0263394184576491</v>
      </c>
      <c r="AQ649">
        <f t="shared" si="559"/>
        <v>4.691311668740328E-5</v>
      </c>
      <c r="AR649">
        <f t="shared" si="560"/>
        <v>-0.6849315036360879</v>
      </c>
      <c r="AT649">
        <f t="shared" si="561"/>
        <v>-1412.0767985130485</v>
      </c>
      <c r="AU649">
        <f t="shared" si="562"/>
        <v>-338.37703752907186</v>
      </c>
      <c r="AV649">
        <f t="shared" si="511"/>
        <v>-2.9063968314650213</v>
      </c>
      <c r="AW649">
        <f t="shared" si="512"/>
        <v>1742.0095320221742</v>
      </c>
      <c r="AX649">
        <f t="shared" si="513"/>
        <v>-3460.443565567432</v>
      </c>
      <c r="AY649">
        <f t="shared" si="521"/>
        <v>-1.1044272908635566</v>
      </c>
      <c r="BA649">
        <f t="shared" ref="BA649:BA676" si="572">SQRT(AT649^2+AU649^2)/SQRT(AW649^2+AX649^2)</f>
        <v>0.37480289210716844</v>
      </c>
      <c r="BB649">
        <f t="shared" si="514"/>
        <v>-8.5239413321345818</v>
      </c>
      <c r="BC649">
        <f t="shared" si="515"/>
        <v>-1.8019695406014646</v>
      </c>
      <c r="BD649">
        <f t="shared" ref="BD649:BD678" si="573">BC649*180/Pi-180</f>
        <v>-283.24524960556664</v>
      </c>
      <c r="BF649">
        <f t="shared" ref="BF649:BF676" si="574">20*LOG(BA649*J649*F649*C649)</f>
        <v>-98.101339618699285</v>
      </c>
      <c r="BG649">
        <f t="shared" ref="BG649:BG676" si="575">(180/Pi)*(D649+H649+BC649)</f>
        <v>-203.52965636024194</v>
      </c>
      <c r="BH649">
        <f t="shared" si="516"/>
        <v>-23.529656360241944</v>
      </c>
      <c r="BI649">
        <f t="shared" si="517"/>
        <v>-23.529656360241944</v>
      </c>
      <c r="BJ649">
        <f t="shared" ref="BJ649:BJ676" si="576">SUM((BF650&lt;0)*(BF649&gt;0))*A649</f>
        <v>0</v>
      </c>
      <c r="BK649">
        <f t="shared" si="518"/>
        <v>0</v>
      </c>
      <c r="BM649">
        <f t="shared" si="519"/>
        <v>-89.577398286564716</v>
      </c>
      <c r="BN649">
        <f t="shared" ref="BN649:BN676" si="577">(H649+D649)*180/Pi</f>
        <v>-100.2844067546753</v>
      </c>
      <c r="BQ649" s="56">
        <f t="shared" si="520"/>
        <v>8.3780194681505549</v>
      </c>
    </row>
    <row r="650" spans="1:69" x14ac:dyDescent="0.25">
      <c r="A650">
        <f t="shared" si="563"/>
        <v>7400000</v>
      </c>
      <c r="B650">
        <f t="shared" ref="B650:B676" si="578">A650/1000</f>
        <v>7400</v>
      </c>
      <c r="C650">
        <f t="shared" si="539"/>
        <v>5.6683744813012256</v>
      </c>
      <c r="D650">
        <f t="shared" si="540"/>
        <v>1.393450738343623</v>
      </c>
      <c r="F650">
        <f t="shared" si="541"/>
        <v>3.8502158846382013E-7</v>
      </c>
      <c r="G650">
        <f t="shared" si="542"/>
        <v>2.2351971568271924E-4</v>
      </c>
      <c r="H650">
        <f t="shared" si="564"/>
        <v>-3.1413691302843176</v>
      </c>
      <c r="J650">
        <f t="shared" si="565"/>
        <v>15</v>
      </c>
      <c r="M650">
        <f t="shared" si="543"/>
        <v>2.1298697530920809E-4</v>
      </c>
      <c r="N650">
        <f t="shared" si="566"/>
        <v>-1.5707963250000001</v>
      </c>
      <c r="O650">
        <f t="shared" si="544"/>
        <v>2369.4145203938042</v>
      </c>
      <c r="P650">
        <f t="shared" si="567"/>
        <v>1.5703742815929786</v>
      </c>
      <c r="Q650">
        <f t="shared" si="545"/>
        <v>1335.5856576621545</v>
      </c>
      <c r="R650">
        <f t="shared" si="568"/>
        <v>1.5700475915208263</v>
      </c>
      <c r="S650">
        <f t="shared" si="546"/>
        <v>1.2467103342958721E-2</v>
      </c>
      <c r="T650">
        <f t="shared" si="569"/>
        <v>-1.5583289004718075</v>
      </c>
      <c r="U650">
        <f t="shared" si="547"/>
        <v>0.2303975235733989</v>
      </c>
      <c r="V650">
        <f t="shared" si="570"/>
        <v>-1.3383101496840319</v>
      </c>
      <c r="X650">
        <f t="shared" si="548"/>
        <v>-83.961118415078005</v>
      </c>
      <c r="Y650">
        <f t="shared" si="549"/>
        <v>-176.18062001669477</v>
      </c>
      <c r="Z650">
        <f t="shared" ref="Z650:Z676" si="579">Y650+180</f>
        <v>3.8193799833052253</v>
      </c>
      <c r="AC650">
        <v>1</v>
      </c>
      <c r="AD650">
        <f t="shared" si="550"/>
        <v>2369.4143093712</v>
      </c>
      <c r="AE650">
        <f t="shared" si="551"/>
        <v>-1.1016727177105576</v>
      </c>
      <c r="AF650">
        <f t="shared" si="552"/>
        <v>0.26084015454420001</v>
      </c>
      <c r="AG650">
        <f t="shared" si="553"/>
        <v>481.33488368077735</v>
      </c>
      <c r="AH650">
        <f t="shared" si="554"/>
        <v>-2036.7780810506749</v>
      </c>
      <c r="AJ650">
        <f t="shared" si="571"/>
        <v>18000</v>
      </c>
      <c r="AK650">
        <f t="shared" si="555"/>
        <v>1443687.4863810001</v>
      </c>
      <c r="AL650">
        <v>25</v>
      </c>
      <c r="AM650">
        <f t="shared" si="556"/>
        <v>1335.5852832945002</v>
      </c>
      <c r="AN650">
        <f t="shared" si="557"/>
        <v>1080.8135266768343</v>
      </c>
      <c r="AO650">
        <f t="shared" si="558"/>
        <v>6.7538466316956676</v>
      </c>
      <c r="AQ650">
        <f t="shared" si="559"/>
        <v>4.5653761661551488E-5</v>
      </c>
      <c r="AR650">
        <f t="shared" si="560"/>
        <v>-0.67567567259096206</v>
      </c>
      <c r="AT650">
        <f t="shared" si="561"/>
        <v>-1376.1794250843848</v>
      </c>
      <c r="AU650">
        <f t="shared" si="562"/>
        <v>-325.31925785357146</v>
      </c>
      <c r="AV650">
        <f t="shared" ref="AV650:AV676" si="580">ATAN2(AT650,AU650)</f>
        <v>-2.9094609541133818</v>
      </c>
      <c r="AW650">
        <f t="shared" ref="AW650:AW676" si="581">AG650-AH650*AO650/_Rfb2+AG650*AN650/_Rfb2+AN650-AO650*AR650+AQ650*AN650</f>
        <v>1726.2163135429444</v>
      </c>
      <c r="AX650">
        <f t="shared" ref="AX650:AX676" si="582">AH650+AH650*AN650/_Rfb2+AG650*AO650/_Rfb2+AO650+AO650*AQ650+AN650*AR650</f>
        <v>-3416.6883109326322</v>
      </c>
      <c r="AY650">
        <f t="shared" si="521"/>
        <v>-1.1029728056157826</v>
      </c>
      <c r="BA650">
        <f t="shared" si="572"/>
        <v>0.36941182308496961</v>
      </c>
      <c r="BB650">
        <f t="shared" ref="BB650:BB676" si="583">20*LOG(BA650)</f>
        <v>-8.6497841801682789</v>
      </c>
      <c r="BC650">
        <f t="shared" ref="BC650:BC676" si="584">AV650-AY650</f>
        <v>-1.8064881484975992</v>
      </c>
      <c r="BD650">
        <f t="shared" si="573"/>
        <v>-283.5041467675855</v>
      </c>
      <c r="BF650">
        <f t="shared" si="574"/>
        <v>-98.349086686575035</v>
      </c>
      <c r="BG650">
        <f t="shared" si="575"/>
        <v>-203.65249367351709</v>
      </c>
      <c r="BH650">
        <f t="shared" ref="BH650:BH676" si="585">IF(BG650&gt;180,BG650-180,BG650+180)</f>
        <v>-23.652493673517085</v>
      </c>
      <c r="BI650">
        <f t="shared" ref="BI650:BI676" si="586">IF(BH650&gt;180,BH650-360,BH650)</f>
        <v>-23.652493673517085</v>
      </c>
      <c r="BJ650">
        <f t="shared" si="576"/>
        <v>0</v>
      </c>
      <c r="BK650">
        <f t="shared" ref="BK650:BK676" si="587">IF(BJ650&gt;0,BI650,0)</f>
        <v>0</v>
      </c>
      <c r="BM650">
        <f t="shared" ref="BM650:BM676" si="588">20*LOG(J650*F650*C650)</f>
        <v>-89.699302506406738</v>
      </c>
      <c r="BN650">
        <f t="shared" si="577"/>
        <v>-100.14834690593162</v>
      </c>
      <c r="BQ650" s="56">
        <f t="shared" ref="BQ650:BQ676" si="589">20*LOG(BA650*7)</f>
        <v>8.2521766201168578</v>
      </c>
    </row>
    <row r="651" spans="1:69" x14ac:dyDescent="0.25">
      <c r="A651">
        <f t="shared" si="563"/>
        <v>7500000</v>
      </c>
      <c r="B651">
        <f t="shared" si="578"/>
        <v>7500</v>
      </c>
      <c r="C651">
        <f t="shared" si="539"/>
        <v>5.7426055224479979</v>
      </c>
      <c r="D651">
        <f t="shared" si="540"/>
        <v>1.3957670339521815</v>
      </c>
      <c r="F651">
        <f t="shared" si="541"/>
        <v>3.7482279078997329E-7</v>
      </c>
      <c r="G651">
        <f t="shared" si="542"/>
        <v>2.2053945064177017E-4</v>
      </c>
      <c r="H651">
        <f t="shared" si="564"/>
        <v>-3.1413721105493586</v>
      </c>
      <c r="J651">
        <f t="shared" si="565"/>
        <v>15</v>
      </c>
      <c r="M651">
        <f t="shared" si="543"/>
        <v>2.1014714897175197E-4</v>
      </c>
      <c r="N651">
        <f t="shared" si="566"/>
        <v>-1.5707963250000001</v>
      </c>
      <c r="O651">
        <f t="shared" si="544"/>
        <v>2401.4336298689695</v>
      </c>
      <c r="P651">
        <f t="shared" si="567"/>
        <v>1.5703799088616825</v>
      </c>
      <c r="Q651">
        <f t="shared" si="545"/>
        <v>1353.634102444837</v>
      </c>
      <c r="R651">
        <f t="shared" si="568"/>
        <v>1.5700575746541572</v>
      </c>
      <c r="S651">
        <f t="shared" si="546"/>
        <v>1.2300900620631834E-2</v>
      </c>
      <c r="T651">
        <f t="shared" si="569"/>
        <v>-1.5584951159405078</v>
      </c>
      <c r="U651">
        <f t="shared" si="547"/>
        <v>0.22748554772671598</v>
      </c>
      <c r="V651">
        <f t="shared" si="570"/>
        <v>-1.3413015786274984</v>
      </c>
      <c r="X651">
        <f t="shared" si="548"/>
        <v>-84.191753365057863</v>
      </c>
      <c r="Y651">
        <f t="shared" si="549"/>
        <v>-176.22810209874973</v>
      </c>
      <c r="Z651">
        <f t="shared" si="579"/>
        <v>3.77189790125027</v>
      </c>
      <c r="AC651">
        <v>1</v>
      </c>
      <c r="AD651">
        <f t="shared" si="550"/>
        <v>2401.43342166</v>
      </c>
      <c r="AE651">
        <f t="shared" si="551"/>
        <v>-1.1316488380427108</v>
      </c>
      <c r="AF651">
        <f t="shared" si="552"/>
        <v>0.26436502149749996</v>
      </c>
      <c r="AG651">
        <f t="shared" si="553"/>
        <v>469.24466713606512</v>
      </c>
      <c r="AH651">
        <f t="shared" si="554"/>
        <v>-2012.4454411882091</v>
      </c>
      <c r="AJ651">
        <f t="shared" si="571"/>
        <v>18000</v>
      </c>
      <c r="AK651">
        <f t="shared" si="555"/>
        <v>1463196.7767375</v>
      </c>
      <c r="AL651">
        <v>26</v>
      </c>
      <c r="AM651">
        <f t="shared" si="556"/>
        <v>1353.6337330687502</v>
      </c>
      <c r="AN651">
        <f t="shared" si="557"/>
        <v>1080.7966224320178</v>
      </c>
      <c r="AO651">
        <f t="shared" si="558"/>
        <v>7.4619241058167773</v>
      </c>
      <c r="AQ651">
        <f t="shared" si="559"/>
        <v>4.4444444246913578E-5</v>
      </c>
      <c r="AR651">
        <f t="shared" si="560"/>
        <v>-0.66666666370370375</v>
      </c>
      <c r="AT651">
        <f t="shared" si="561"/>
        <v>-1341.609432844225</v>
      </c>
      <c r="AU651">
        <f t="shared" si="562"/>
        <v>-312.91921871956635</v>
      </c>
      <c r="AV651">
        <f t="shared" si="580"/>
        <v>-2.9124476566890412</v>
      </c>
      <c r="AW651">
        <f t="shared" si="581"/>
        <v>1710.9911282357596</v>
      </c>
      <c r="AX651">
        <f t="shared" si="582"/>
        <v>-3373.9610625101895</v>
      </c>
      <c r="AY651">
        <f t="shared" ref="AY651:AY676" si="590">ATAN2(AW651,AX651)</f>
        <v>-1.1014717854679328</v>
      </c>
      <c r="BA651">
        <f t="shared" si="572"/>
        <v>0.36416028424351665</v>
      </c>
      <c r="BB651">
        <f t="shared" si="583"/>
        <v>-8.7741484126898008</v>
      </c>
      <c r="BC651">
        <f t="shared" si="584"/>
        <v>-1.8109758712211084</v>
      </c>
      <c r="BD651">
        <f t="shared" si="573"/>
        <v>-283.76127433956134</v>
      </c>
      <c r="BF651">
        <f t="shared" si="574"/>
        <v>-98.593623747701287</v>
      </c>
      <c r="BG651">
        <f t="shared" si="575"/>
        <v>-203.77707803947507</v>
      </c>
      <c r="BH651">
        <f t="shared" si="585"/>
        <v>-23.777078039475072</v>
      </c>
      <c r="BI651">
        <f t="shared" si="586"/>
        <v>-23.777078039475072</v>
      </c>
      <c r="BJ651">
        <f t="shared" si="576"/>
        <v>0</v>
      </c>
      <c r="BK651">
        <f t="shared" si="587"/>
        <v>0</v>
      </c>
      <c r="BM651">
        <f t="shared" si="588"/>
        <v>-89.819475335011489</v>
      </c>
      <c r="BN651">
        <f t="shared" si="577"/>
        <v>-100.01580369991376</v>
      </c>
      <c r="BQ651" s="56">
        <f t="shared" si="589"/>
        <v>8.1278123875953341</v>
      </c>
    </row>
    <row r="652" spans="1:69" x14ac:dyDescent="0.25">
      <c r="A652">
        <f t="shared" si="563"/>
        <v>7600000</v>
      </c>
      <c r="B652">
        <f t="shared" si="578"/>
        <v>7600</v>
      </c>
      <c r="C652">
        <f t="shared" si="539"/>
        <v>5.8168665875089154</v>
      </c>
      <c r="D652">
        <f t="shared" si="540"/>
        <v>1.3980241994087736</v>
      </c>
      <c r="F652">
        <f t="shared" si="541"/>
        <v>3.6502392291426164E-7</v>
      </c>
      <c r="G652">
        <f t="shared" si="542"/>
        <v>2.176376137120014E-4</v>
      </c>
      <c r="H652">
        <f t="shared" si="564"/>
        <v>-3.141375012386288</v>
      </c>
      <c r="J652">
        <f t="shared" si="565"/>
        <v>15</v>
      </c>
      <c r="M652">
        <f t="shared" si="543"/>
        <v>2.0738205490633421E-4</v>
      </c>
      <c r="N652">
        <f t="shared" si="566"/>
        <v>-1.5707963250000001</v>
      </c>
      <c r="O652">
        <f t="shared" si="544"/>
        <v>2433.4527394181787</v>
      </c>
      <c r="P652">
        <f t="shared" si="567"/>
        <v>1.5703853880443934</v>
      </c>
      <c r="Q652">
        <f t="shared" si="545"/>
        <v>1371.6825473588767</v>
      </c>
      <c r="R652">
        <f t="shared" si="568"/>
        <v>1.5700672950735943</v>
      </c>
      <c r="S652">
        <f t="shared" si="546"/>
        <v>1.2139070674394877E-2</v>
      </c>
      <c r="T652">
        <f t="shared" si="569"/>
        <v>-1.55865695797115</v>
      </c>
      <c r="U652">
        <f t="shared" si="547"/>
        <v>0.2246443260111908</v>
      </c>
      <c r="V652">
        <f t="shared" si="570"/>
        <v>-1.3442183091503064</v>
      </c>
      <c r="X652">
        <f t="shared" si="548"/>
        <v>-84.419394266913756</v>
      </c>
      <c r="Y652">
        <f t="shared" si="549"/>
        <v>-176.27446064867033</v>
      </c>
      <c r="Z652">
        <f t="shared" si="579"/>
        <v>3.7255393513296724</v>
      </c>
      <c r="AC652">
        <v>1</v>
      </c>
      <c r="AD652">
        <f t="shared" si="550"/>
        <v>2433.4525339488</v>
      </c>
      <c r="AE652">
        <f t="shared" si="551"/>
        <v>-1.1620273224061686</v>
      </c>
      <c r="AF652">
        <f t="shared" si="552"/>
        <v>0.26788988845079997</v>
      </c>
      <c r="AG652">
        <f t="shared" si="553"/>
        <v>457.59643405104566</v>
      </c>
      <c r="AH652">
        <f t="shared" si="554"/>
        <v>-1988.6512405666601</v>
      </c>
      <c r="AJ652">
        <f t="shared" si="571"/>
        <v>18000</v>
      </c>
      <c r="AK652">
        <f t="shared" si="555"/>
        <v>1482706.0670940001</v>
      </c>
      <c r="AL652">
        <v>27</v>
      </c>
      <c r="AM652">
        <f t="shared" si="556"/>
        <v>1371.6821828430002</v>
      </c>
      <c r="AN652">
        <f t="shared" si="557"/>
        <v>1080.7794979656917</v>
      </c>
      <c r="AO652">
        <f t="shared" si="558"/>
        <v>8.1513389799227589</v>
      </c>
      <c r="AQ652">
        <f t="shared" si="559"/>
        <v>4.3282548289116396E-5</v>
      </c>
      <c r="AR652">
        <f t="shared" si="560"/>
        <v>-0.65789473399456921</v>
      </c>
      <c r="AT652">
        <f t="shared" si="561"/>
        <v>-1308.3033729808192</v>
      </c>
      <c r="AU652">
        <f t="shared" si="562"/>
        <v>-301.13635815022616</v>
      </c>
      <c r="AV652">
        <f t="shared" si="580"/>
        <v>-2.9153597852221167</v>
      </c>
      <c r="AW652">
        <f t="shared" si="581"/>
        <v>1696.3073341022296</v>
      </c>
      <c r="AX652">
        <f t="shared" si="582"/>
        <v>-3332.2277795664982</v>
      </c>
      <c r="AY652">
        <f t="shared" si="590"/>
        <v>-1.0999261904505859</v>
      </c>
      <c r="BA652">
        <f t="shared" si="572"/>
        <v>0.3590428040643035</v>
      </c>
      <c r="BB652">
        <f t="shared" si="583"/>
        <v>-8.8970754595874784</v>
      </c>
      <c r="BC652">
        <f t="shared" si="584"/>
        <v>-1.8154335947715308</v>
      </c>
      <c r="BD652">
        <f t="shared" si="573"/>
        <v>-284.01668308552848</v>
      </c>
      <c r="BF652">
        <f t="shared" si="574"/>
        <v>-98.835041652008911</v>
      </c>
      <c r="BG652">
        <f t="shared" si="575"/>
        <v>-203.90332699397806</v>
      </c>
      <c r="BH652">
        <f t="shared" si="585"/>
        <v>-23.903326993978055</v>
      </c>
      <c r="BI652">
        <f t="shared" si="586"/>
        <v>-23.903326993978055</v>
      </c>
      <c r="BJ652">
        <f t="shared" si="576"/>
        <v>0</v>
      </c>
      <c r="BK652">
        <f t="shared" si="587"/>
        <v>0</v>
      </c>
      <c r="BM652">
        <f t="shared" si="588"/>
        <v>-89.937966192421442</v>
      </c>
      <c r="BN652">
        <f t="shared" si="577"/>
        <v>-99.886643908449614</v>
      </c>
      <c r="BQ652" s="56">
        <f t="shared" si="589"/>
        <v>8.0048853406976566</v>
      </c>
    </row>
    <row r="653" spans="1:69" x14ac:dyDescent="0.25">
      <c r="A653">
        <f t="shared" si="563"/>
        <v>7700000</v>
      </c>
      <c r="B653">
        <f t="shared" si="578"/>
        <v>7700</v>
      </c>
      <c r="C653">
        <f t="shared" si="539"/>
        <v>5.891156541083344</v>
      </c>
      <c r="D653">
        <f t="shared" si="540"/>
        <v>1.4002244482355757</v>
      </c>
      <c r="F653">
        <f t="shared" si="541"/>
        <v>3.5560434475703434E-7</v>
      </c>
      <c r="G653">
        <f t="shared" si="542"/>
        <v>2.1481114924844962E-4</v>
      </c>
      <c r="H653">
        <f t="shared" si="564"/>
        <v>-3.1413778388507518</v>
      </c>
      <c r="J653">
        <f t="shared" si="565"/>
        <v>15</v>
      </c>
      <c r="M653">
        <f t="shared" si="543"/>
        <v>2.0468878146599222E-4</v>
      </c>
      <c r="N653">
        <f t="shared" si="566"/>
        <v>-1.5707963250000001</v>
      </c>
      <c r="O653">
        <f t="shared" si="544"/>
        <v>2465.4718490385453</v>
      </c>
      <c r="P653">
        <f t="shared" si="567"/>
        <v>1.5703907249106939</v>
      </c>
      <c r="Q653">
        <f t="shared" si="545"/>
        <v>1389.7309923991556</v>
      </c>
      <c r="R653">
        <f t="shared" si="568"/>
        <v>1.5700767630147372</v>
      </c>
      <c r="S653">
        <f t="shared" si="546"/>
        <v>1.1981443186247182E-2</v>
      </c>
      <c r="T653">
        <f t="shared" si="569"/>
        <v>-1.5588145969241549</v>
      </c>
      <c r="U653">
        <f t="shared" si="547"/>
        <v>0.22187138247003513</v>
      </c>
      <c r="V653">
        <f t="shared" si="570"/>
        <v>-1.3470630568502098</v>
      </c>
      <c r="X653">
        <f t="shared" si="548"/>
        <v>-84.644117313023003</v>
      </c>
      <c r="Y653">
        <f t="shared" si="549"/>
        <v>-176.31973345224745</v>
      </c>
      <c r="Z653">
        <f t="shared" si="579"/>
        <v>3.6802665477525522</v>
      </c>
      <c r="AC653">
        <v>1</v>
      </c>
      <c r="AD653">
        <f t="shared" si="550"/>
        <v>2465.4716462376</v>
      </c>
      <c r="AE653">
        <f t="shared" si="551"/>
        <v>-1.1928081708009304</v>
      </c>
      <c r="AF653">
        <f t="shared" si="552"/>
        <v>0.27141475540409998</v>
      </c>
      <c r="AG653">
        <f t="shared" si="553"/>
        <v>446.36928487952684</v>
      </c>
      <c r="AH653">
        <f t="shared" si="554"/>
        <v>-1965.3792565723188</v>
      </c>
      <c r="AJ653">
        <f t="shared" si="571"/>
        <v>18000</v>
      </c>
      <c r="AK653">
        <f t="shared" si="555"/>
        <v>1502215.3574505001</v>
      </c>
      <c r="AL653">
        <v>28</v>
      </c>
      <c r="AM653">
        <f t="shared" si="556"/>
        <v>1389.7306326172502</v>
      </c>
      <c r="AN653">
        <f t="shared" si="557"/>
        <v>1080.7621874906599</v>
      </c>
      <c r="AO653">
        <f t="shared" si="558"/>
        <v>8.8228185822219025</v>
      </c>
      <c r="AQ653">
        <f t="shared" si="559"/>
        <v>4.2165626403416991E-5</v>
      </c>
      <c r="AR653">
        <f t="shared" si="560"/>
        <v>-0.64935064661262165</v>
      </c>
      <c r="AT653">
        <f t="shared" si="561"/>
        <v>-1276.2014696537647</v>
      </c>
      <c r="AU653">
        <f t="shared" si="562"/>
        <v>-289.93305521200796</v>
      </c>
      <c r="AV653">
        <f t="shared" si="580"/>
        <v>-2.9182000504644652</v>
      </c>
      <c r="AW653">
        <f t="shared" si="581"/>
        <v>1682.1398051096317</v>
      </c>
      <c r="AX653">
        <f t="shared" si="582"/>
        <v>-3291.455816408276</v>
      </c>
      <c r="AY653">
        <f t="shared" si="590"/>
        <v>-1.0983378943048119</v>
      </c>
      <c r="BA653">
        <f t="shared" si="572"/>
        <v>0.35405419575170666</v>
      </c>
      <c r="BB653">
        <f t="shared" si="583"/>
        <v>-9.0186050920042131</v>
      </c>
      <c r="BC653">
        <f t="shared" si="584"/>
        <v>-1.8198621561596533</v>
      </c>
      <c r="BD653">
        <f t="shared" si="573"/>
        <v>-284.2704209626724</v>
      </c>
      <c r="BF653">
        <f t="shared" si="574"/>
        <v>-99.073427479369826</v>
      </c>
      <c r="BG653">
        <f t="shared" si="575"/>
        <v>-204.03116184380849</v>
      </c>
      <c r="BH653">
        <f t="shared" si="585"/>
        <v>-24.031161843808491</v>
      </c>
      <c r="BI653">
        <f t="shared" si="586"/>
        <v>-24.031161843808491</v>
      </c>
      <c r="BJ653">
        <f t="shared" si="576"/>
        <v>0</v>
      </c>
      <c r="BK653">
        <f t="shared" si="587"/>
        <v>0</v>
      </c>
      <c r="BM653">
        <f t="shared" si="588"/>
        <v>-90.054822387365618</v>
      </c>
      <c r="BN653">
        <f t="shared" si="577"/>
        <v>-99.760740881136087</v>
      </c>
      <c r="BQ653" s="56">
        <f t="shared" si="589"/>
        <v>7.8833557082809245</v>
      </c>
    </row>
    <row r="654" spans="1:69" x14ac:dyDescent="0.25">
      <c r="A654">
        <f t="shared" si="563"/>
        <v>7800000</v>
      </c>
      <c r="B654">
        <f t="shared" si="578"/>
        <v>7800</v>
      </c>
      <c r="C654">
        <f t="shared" si="539"/>
        <v>5.9654743038977696</v>
      </c>
      <c r="D654">
        <f t="shared" si="540"/>
        <v>1.4023698859199494</v>
      </c>
      <c r="F654">
        <f t="shared" si="541"/>
        <v>3.4654473078407329E-7</v>
      </c>
      <c r="G654">
        <f t="shared" si="542"/>
        <v>2.1205715830616156E-4</v>
      </c>
      <c r="H654">
        <f t="shared" si="564"/>
        <v>-3.1413805928416942</v>
      </c>
      <c r="J654">
        <f t="shared" si="565"/>
        <v>15</v>
      </c>
      <c r="M654">
        <f t="shared" si="543"/>
        <v>2.0206456631899231E-4</v>
      </c>
      <c r="N654">
        <f t="shared" si="566"/>
        <v>-1.5707963250000001</v>
      </c>
      <c r="O654">
        <f t="shared" si="544"/>
        <v>2497.4909587273332</v>
      </c>
      <c r="P654">
        <f t="shared" si="567"/>
        <v>1.5703959249342909</v>
      </c>
      <c r="Q654">
        <f t="shared" si="545"/>
        <v>1407.7794375608182</v>
      </c>
      <c r="R654">
        <f t="shared" si="568"/>
        <v>1.5700859881882825</v>
      </c>
      <c r="S654">
        <f t="shared" si="546"/>
        <v>1.1827856569307925E-2</v>
      </c>
      <c r="T654">
        <f t="shared" si="569"/>
        <v>-1.5589681944256026</v>
      </c>
      <c r="U654">
        <f t="shared" si="547"/>
        <v>0.21916435177307339</v>
      </c>
      <c r="V654">
        <f t="shared" si="570"/>
        <v>-1.3498384095873635</v>
      </c>
      <c r="X654">
        <f t="shared" si="548"/>
        <v>-84.865995837363272</v>
      </c>
      <c r="Y654">
        <f t="shared" si="549"/>
        <v>-176.36395670399367</v>
      </c>
      <c r="Z654">
        <f t="shared" si="579"/>
        <v>3.6360432960063349</v>
      </c>
      <c r="AC654">
        <v>1</v>
      </c>
      <c r="AD654">
        <f t="shared" si="550"/>
        <v>2497.4907585264</v>
      </c>
      <c r="AE654">
        <f t="shared" si="551"/>
        <v>-1.2239913832269962</v>
      </c>
      <c r="AF654">
        <f t="shared" si="552"/>
        <v>0.27493962235739999</v>
      </c>
      <c r="AG654">
        <f t="shared" si="553"/>
        <v>435.5435176881395</v>
      </c>
      <c r="AH654">
        <f t="shared" si="554"/>
        <v>-1942.6138295060555</v>
      </c>
      <c r="AJ654">
        <f t="shared" si="571"/>
        <v>18000</v>
      </c>
      <c r="AK654">
        <f t="shared" si="555"/>
        <v>1521724.6478070002</v>
      </c>
      <c r="AL654">
        <v>29</v>
      </c>
      <c r="AM654">
        <f t="shared" si="556"/>
        <v>1407.7790823915002</v>
      </c>
      <c r="AN654">
        <f t="shared" si="557"/>
        <v>1080.7447221662683</v>
      </c>
      <c r="AO654">
        <f t="shared" si="558"/>
        <v>9.4770529763500999</v>
      </c>
      <c r="AQ654">
        <f t="shared" si="559"/>
        <v>4.109138707638319E-5</v>
      </c>
      <c r="AR654">
        <f t="shared" si="560"/>
        <v>-0.64102563839157778</v>
      </c>
      <c r="AT654">
        <f t="shared" si="561"/>
        <v>-1245.2473731201528</v>
      </c>
      <c r="AU654">
        <f t="shared" si="562"/>
        <v>-279.27438617016122</v>
      </c>
      <c r="AV654">
        <f t="shared" si="580"/>
        <v>-2.9209710356788507</v>
      </c>
      <c r="AW654">
        <f t="shared" si="581"/>
        <v>1668.4648311728683</v>
      </c>
      <c r="AX654">
        <f t="shared" si="582"/>
        <v>-3251.6138577192414</v>
      </c>
      <c r="AY654">
        <f t="shared" si="590"/>
        <v>-1.0967086890638456</v>
      </c>
      <c r="BA654">
        <f t="shared" si="572"/>
        <v>0.34918953894453614</v>
      </c>
      <c r="BB654">
        <f t="shared" si="583"/>
        <v>-9.1387755081904505</v>
      </c>
      <c r="BC654">
        <f t="shared" si="584"/>
        <v>-1.8242623466150052</v>
      </c>
      <c r="BD654">
        <f t="shared" si="573"/>
        <v>-284.52253330510587</v>
      </c>
      <c r="BF654">
        <f t="shared" si="574"/>
        <v>-99.308864744741214</v>
      </c>
      <c r="BG654">
        <f t="shared" si="575"/>
        <v>-204.16050745363657</v>
      </c>
      <c r="BH654">
        <f t="shared" si="585"/>
        <v>-24.160507453636569</v>
      </c>
      <c r="BI654">
        <f t="shared" si="586"/>
        <v>-24.160507453636569</v>
      </c>
      <c r="BJ654">
        <f t="shared" si="576"/>
        <v>0</v>
      </c>
      <c r="BK654">
        <f t="shared" si="587"/>
        <v>0</v>
      </c>
      <c r="BM654">
        <f t="shared" si="588"/>
        <v>-90.170089236550766</v>
      </c>
      <c r="BN654">
        <f t="shared" si="577"/>
        <v>-99.637974148530702</v>
      </c>
      <c r="BQ654" s="56">
        <f t="shared" si="589"/>
        <v>7.763185292094688</v>
      </c>
    </row>
    <row r="655" spans="1:69" x14ac:dyDescent="0.25">
      <c r="A655">
        <f t="shared" si="563"/>
        <v>7900000</v>
      </c>
      <c r="B655">
        <f t="shared" si="578"/>
        <v>7900</v>
      </c>
      <c r="C655">
        <f t="shared" si="539"/>
        <v>6.0398188494046883</v>
      </c>
      <c r="D655">
        <f t="shared" si="540"/>
        <v>1.4044625163599485</v>
      </c>
      <c r="F655">
        <f t="shared" si="541"/>
        <v>3.3782697080506037E-7</v>
      </c>
      <c r="G655">
        <f t="shared" si="542"/>
        <v>2.0937288872245176E-4</v>
      </c>
      <c r="H655">
        <f t="shared" si="564"/>
        <v>-3.1413832771112777</v>
      </c>
      <c r="J655">
        <f t="shared" si="565"/>
        <v>15</v>
      </c>
      <c r="M655">
        <f t="shared" si="543"/>
        <v>1.9950678699849874E-4</v>
      </c>
      <c r="N655">
        <f t="shared" si="566"/>
        <v>-1.5707963250000001</v>
      </c>
      <c r="O655">
        <f t="shared" si="544"/>
        <v>2529.5100684819445</v>
      </c>
      <c r="P655">
        <f t="shared" si="567"/>
        <v>1.5704009933117418</v>
      </c>
      <c r="Q655">
        <f t="shared" si="545"/>
        <v>1425.8278828392552</v>
      </c>
      <c r="R655">
        <f t="shared" si="568"/>
        <v>1.5700949798132469</v>
      </c>
      <c r="S655">
        <f t="shared" si="546"/>
        <v>1.1678157415447267E-2</v>
      </c>
      <c r="T655">
        <f t="shared" si="569"/>
        <v>-1.5591179039198839</v>
      </c>
      <c r="U655">
        <f t="shared" si="547"/>
        <v>0.21652097332895542</v>
      </c>
      <c r="V655">
        <f t="shared" si="570"/>
        <v>-1.352546834768348</v>
      </c>
      <c r="X655">
        <f t="shared" si="548"/>
        <v>-85.08510045645474</v>
      </c>
      <c r="Y655">
        <f t="shared" si="549"/>
        <v>-176.40716508444308</v>
      </c>
      <c r="Z655">
        <f t="shared" si="579"/>
        <v>3.5928349155569208</v>
      </c>
      <c r="AC655">
        <v>1</v>
      </c>
      <c r="AD655">
        <f t="shared" si="550"/>
        <v>2529.5098708152</v>
      </c>
      <c r="AE655">
        <f t="shared" si="551"/>
        <v>-1.2555769596843662</v>
      </c>
      <c r="AF655">
        <f t="shared" si="552"/>
        <v>0.2784644893107</v>
      </c>
      <c r="AG655">
        <f t="shared" si="553"/>
        <v>425.10054841643301</v>
      </c>
      <c r="AH655">
        <f t="shared" si="554"/>
        <v>-1920.3398446407009</v>
      </c>
      <c r="AJ655">
        <f t="shared" si="571"/>
        <v>18000</v>
      </c>
      <c r="AK655">
        <f t="shared" si="555"/>
        <v>1541233.9381635</v>
      </c>
      <c r="AL655">
        <v>30</v>
      </c>
      <c r="AM655">
        <f t="shared" si="556"/>
        <v>1425.8275321657502</v>
      </c>
      <c r="AN655">
        <f t="shared" si="557"/>
        <v>1080.7271303728205</v>
      </c>
      <c r="AO655">
        <f t="shared" si="558"/>
        <v>10.114697314954148</v>
      </c>
      <c r="AQ655">
        <f t="shared" si="559"/>
        <v>4.0057682903149807E-5</v>
      </c>
      <c r="AR655">
        <f t="shared" si="560"/>
        <v>-0.63291138986976692</v>
      </c>
      <c r="AT655">
        <f t="shared" si="561"/>
        <v>-1215.387931550868</v>
      </c>
      <c r="AU655">
        <f t="shared" si="562"/>
        <v>-269.12790329720764</v>
      </c>
      <c r="AV655">
        <f t="shared" si="580"/>
        <v>-2.9236752039072433</v>
      </c>
      <c r="AW655">
        <f t="shared" si="581"/>
        <v>1655.2600255403386</v>
      </c>
      <c r="AX655">
        <f t="shared" si="582"/>
        <v>-3212.6718569567574</v>
      </c>
      <c r="AY655">
        <f t="shared" si="590"/>
        <v>-1.0950402893574298</v>
      </c>
      <c r="BA655">
        <f t="shared" si="572"/>
        <v>0.3444441628195512</v>
      </c>
      <c r="BB655">
        <f t="shared" si="583"/>
        <v>-9.2576234138667459</v>
      </c>
      <c r="BC655">
        <f t="shared" si="584"/>
        <v>-1.8286349145498135</v>
      </c>
      <c r="BD655">
        <f t="shared" si="573"/>
        <v>-284.77306299369093</v>
      </c>
      <c r="BF655">
        <f t="shared" si="574"/>
        <v>-99.541433589499974</v>
      </c>
      <c r="BG655">
        <f t="shared" si="575"/>
        <v>-204.29129204711043</v>
      </c>
      <c r="BH655">
        <f t="shared" si="585"/>
        <v>-24.291292047110431</v>
      </c>
      <c r="BI655">
        <f t="shared" si="586"/>
        <v>-24.291292047110431</v>
      </c>
      <c r="BJ655">
        <f t="shared" si="576"/>
        <v>0</v>
      </c>
      <c r="BK655">
        <f t="shared" si="587"/>
        <v>0</v>
      </c>
      <c r="BM655">
        <f t="shared" si="588"/>
        <v>-90.283810175633221</v>
      </c>
      <c r="BN655">
        <f t="shared" si="577"/>
        <v>-99.518229053419518</v>
      </c>
      <c r="BQ655" s="56">
        <f t="shared" si="589"/>
        <v>7.644337386418389</v>
      </c>
    </row>
    <row r="656" spans="1:69" x14ac:dyDescent="0.25">
      <c r="A656">
        <f t="shared" si="563"/>
        <v>8000000</v>
      </c>
      <c r="B656">
        <f t="shared" si="578"/>
        <v>8000</v>
      </c>
      <c r="C656">
        <f t="shared" si="539"/>
        <v>6.1141892006240557</v>
      </c>
      <c r="D656">
        <f t="shared" si="540"/>
        <v>1.4065042478585854</v>
      </c>
      <c r="F656">
        <f t="shared" si="541"/>
        <v>3.2943407939734313E-7</v>
      </c>
      <c r="G656">
        <f t="shared" si="542"/>
        <v>2.0675572594299293E-4</v>
      </c>
      <c r="H656">
        <f t="shared" si="564"/>
        <v>-3.1413858942740571</v>
      </c>
      <c r="J656">
        <f t="shared" si="565"/>
        <v>15</v>
      </c>
      <c r="M656">
        <f t="shared" si="543"/>
        <v>1.970129521610175E-4</v>
      </c>
      <c r="N656">
        <f t="shared" si="566"/>
        <v>-1.5707963250000001</v>
      </c>
      <c r="O656">
        <f t="shared" si="544"/>
        <v>2561.5291782999102</v>
      </c>
      <c r="P656">
        <f t="shared" si="567"/>
        <v>1.5704059349797761</v>
      </c>
      <c r="Q656">
        <f t="shared" si="545"/>
        <v>1443.8763282300874</v>
      </c>
      <c r="R656">
        <f t="shared" si="568"/>
        <v>1.5701037466476964</v>
      </c>
      <c r="S656">
        <f t="shared" si="546"/>
        <v>1.1532199984325068E-2</v>
      </c>
      <c r="T656">
        <f t="shared" si="569"/>
        <v>-1.5592638711809148</v>
      </c>
      <c r="U656">
        <f t="shared" si="547"/>
        <v>0.21393908575261625</v>
      </c>
      <c r="V656">
        <f t="shared" si="570"/>
        <v>-1.3551906861473892</v>
      </c>
      <c r="X656">
        <f t="shared" si="548"/>
        <v>-85.301499201711991</v>
      </c>
      <c r="Y656">
        <f t="shared" si="549"/>
        <v>-176.44939183344937</v>
      </c>
      <c r="Z656">
        <f t="shared" si="579"/>
        <v>3.5506081665506315</v>
      </c>
      <c r="AC656">
        <v>1</v>
      </c>
      <c r="AD656">
        <f t="shared" si="550"/>
        <v>2561.5289831040004</v>
      </c>
      <c r="AE656">
        <f t="shared" si="551"/>
        <v>-1.2875649001730403</v>
      </c>
      <c r="AF656">
        <f t="shared" si="552"/>
        <v>0.28198935626400001</v>
      </c>
      <c r="AG656">
        <f t="shared" si="553"/>
        <v>415.02283712230098</v>
      </c>
      <c r="AH656">
        <f t="shared" si="554"/>
        <v>-1898.542714313274</v>
      </c>
      <c r="AJ656">
        <f t="shared" si="571"/>
        <v>18000</v>
      </c>
      <c r="AK656">
        <f t="shared" si="555"/>
        <v>1560743.2285200001</v>
      </c>
      <c r="AL656">
        <v>31</v>
      </c>
      <c r="AM656">
        <f t="shared" si="556"/>
        <v>1443.8759819400002</v>
      </c>
      <c r="AN656">
        <f t="shared" si="557"/>
        <v>1080.7094379594062</v>
      </c>
      <c r="AO656">
        <f t="shared" si="558"/>
        <v>10.736374017325932</v>
      </c>
      <c r="AQ656">
        <f t="shared" si="559"/>
        <v>3.9062499847412111E-5</v>
      </c>
      <c r="AR656">
        <f t="shared" si="560"/>
        <v>-0.62499999755859381</v>
      </c>
      <c r="AT656">
        <f t="shared" si="561"/>
        <v>-1186.5729799811704</v>
      </c>
      <c r="AU656">
        <f t="shared" si="562"/>
        <v>-259.46343401268695</v>
      </c>
      <c r="AV656">
        <f t="shared" si="580"/>
        <v>-2.9263149047574877</v>
      </c>
      <c r="AW656">
        <f t="shared" si="581"/>
        <v>1642.5042389852899</v>
      </c>
      <c r="AX656">
        <f t="shared" si="582"/>
        <v>-3174.6009776929404</v>
      </c>
      <c r="AY656">
        <f t="shared" si="590"/>
        <v>-1.093334336456788</v>
      </c>
      <c r="BA656">
        <f t="shared" si="572"/>
        <v>0.33981363046481128</v>
      </c>
      <c r="BB656">
        <f t="shared" si="583"/>
        <v>-9.3751840975131699</v>
      </c>
      <c r="BC656">
        <f t="shared" si="584"/>
        <v>-1.8329805683006997</v>
      </c>
      <c r="BD656">
        <f t="shared" si="573"/>
        <v>-285.0220506131264</v>
      </c>
      <c r="BF656">
        <f t="shared" si="574"/>
        <v>-99.771210960070221</v>
      </c>
      <c r="BG656">
        <f t="shared" si="575"/>
        <v>-204.42344702102315</v>
      </c>
      <c r="BH656">
        <f t="shared" si="585"/>
        <v>-24.423447021023151</v>
      </c>
      <c r="BI656">
        <f t="shared" si="586"/>
        <v>-24.423447021023151</v>
      </c>
      <c r="BJ656">
        <f t="shared" si="576"/>
        <v>0</v>
      </c>
      <c r="BK656">
        <f t="shared" si="587"/>
        <v>0</v>
      </c>
      <c r="BM656">
        <f t="shared" si="588"/>
        <v>-90.396026862557036</v>
      </c>
      <c r="BN656">
        <f t="shared" si="577"/>
        <v>-99.401396407896769</v>
      </c>
      <c r="BQ656" s="56">
        <f t="shared" si="589"/>
        <v>7.5267767027719659</v>
      </c>
    </row>
    <row r="657" spans="1:69" x14ac:dyDescent="0.25">
      <c r="A657">
        <f t="shared" si="563"/>
        <v>8100000</v>
      </c>
      <c r="B657">
        <f t="shared" si="578"/>
        <v>8100</v>
      </c>
      <c r="C657">
        <f t="shared" si="539"/>
        <v>6.1885844272075303</v>
      </c>
      <c r="D657">
        <f t="shared" si="540"/>
        <v>1.4084968987028899</v>
      </c>
      <c r="F657">
        <f t="shared" si="541"/>
        <v>3.2135011310844588E-7</v>
      </c>
      <c r="G657">
        <f t="shared" si="542"/>
        <v>2.0420318452745657E-4</v>
      </c>
      <c r="H657">
        <f t="shared" si="564"/>
        <v>-3.1413884468154727</v>
      </c>
      <c r="J657">
        <f t="shared" si="565"/>
        <v>15</v>
      </c>
      <c r="M657">
        <f t="shared" si="543"/>
        <v>1.9458069349236295E-4</v>
      </c>
      <c r="N657">
        <f t="shared" si="566"/>
        <v>-1.5707963250000001</v>
      </c>
      <c r="O657">
        <f t="shared" si="544"/>
        <v>2593.5482881788844</v>
      </c>
      <c r="P657">
        <f t="shared" si="567"/>
        <v>1.5704107546313339</v>
      </c>
      <c r="Q657">
        <f t="shared" si="545"/>
        <v>1461.9247737291523</v>
      </c>
      <c r="R657">
        <f t="shared" si="568"/>
        <v>1.5701122970172003</v>
      </c>
      <c r="S657">
        <f t="shared" si="546"/>
        <v>1.1389845730260762E-2</v>
      </c>
      <c r="T657">
        <f t="shared" si="569"/>
        <v>-1.5594062347854953</v>
      </c>
      <c r="U657">
        <f t="shared" si="547"/>
        <v>0.21141662166473585</v>
      </c>
      <c r="V657">
        <f t="shared" si="570"/>
        <v>-1.3577722101808645</v>
      </c>
      <c r="X657">
        <f t="shared" si="548"/>
        <v>-85.515257643828534</v>
      </c>
      <c r="Y657">
        <f t="shared" si="549"/>
        <v>-176.49066881967445</v>
      </c>
      <c r="Z657">
        <f t="shared" si="579"/>
        <v>3.509331180325546</v>
      </c>
      <c r="AC657">
        <v>1</v>
      </c>
      <c r="AD657">
        <f t="shared" si="550"/>
        <v>2593.5480953928004</v>
      </c>
      <c r="AE657">
        <f t="shared" si="551"/>
        <v>-1.3199552046930181</v>
      </c>
      <c r="AF657">
        <f t="shared" si="552"/>
        <v>0.28551422321729997</v>
      </c>
      <c r="AG657">
        <f t="shared" si="553"/>
        <v>405.29381971821169</v>
      </c>
      <c r="AH657">
        <f t="shared" si="554"/>
        <v>-1877.2083601560189</v>
      </c>
      <c r="AJ657">
        <f t="shared" si="571"/>
        <v>18000</v>
      </c>
      <c r="AK657">
        <f t="shared" si="555"/>
        <v>1580252.5188765002</v>
      </c>
      <c r="AL657">
        <v>32</v>
      </c>
      <c r="AM657">
        <f t="shared" si="556"/>
        <v>1461.9244317142502</v>
      </c>
      <c r="AN657">
        <f t="shared" si="557"/>
        <v>1080.6916684679557</v>
      </c>
      <c r="AO657">
        <f t="shared" si="558"/>
        <v>11.342674786227082</v>
      </c>
      <c r="AQ657">
        <f t="shared" si="559"/>
        <v>3.8103947423777063E-5</v>
      </c>
      <c r="AR657">
        <f t="shared" si="560"/>
        <v>-0.6172839482651884</v>
      </c>
      <c r="AT657">
        <f t="shared" si="561"/>
        <v>-1158.7551449791295</v>
      </c>
      <c r="AU657">
        <f t="shared" si="562"/>
        <v>-250.25289829179601</v>
      </c>
      <c r="AV657">
        <f t="shared" si="580"/>
        <v>-2.9288923807443403</v>
      </c>
      <c r="AW657">
        <f t="shared" si="581"/>
        <v>1630.1774802556783</v>
      </c>
      <c r="AX657">
        <f t="shared" si="582"/>
        <v>-3137.3735377826765</v>
      </c>
      <c r="AY657">
        <f t="shared" si="590"/>
        <v>-1.091592402077032</v>
      </c>
      <c r="BA657">
        <f t="shared" si="572"/>
        <v>0.33529372441284061</v>
      </c>
      <c r="BB657">
        <f t="shared" si="583"/>
        <v>-9.4914915009660739</v>
      </c>
      <c r="BC657">
        <f t="shared" si="584"/>
        <v>-1.8372999786673083</v>
      </c>
      <c r="BD657">
        <f t="shared" si="573"/>
        <v>-285.26953459740093</v>
      </c>
      <c r="BF657">
        <f t="shared" si="574"/>
        <v>-99.998270774844556</v>
      </c>
      <c r="BG657">
        <f t="shared" si="575"/>
        <v>-204.55690677159572</v>
      </c>
      <c r="BH657">
        <f t="shared" si="585"/>
        <v>-24.55690677159572</v>
      </c>
      <c r="BI657">
        <f t="shared" si="586"/>
        <v>-24.55690677159572</v>
      </c>
      <c r="BJ657">
        <f t="shared" si="576"/>
        <v>0</v>
      </c>
      <c r="BK657">
        <f t="shared" si="587"/>
        <v>0</v>
      </c>
      <c r="BM657">
        <f t="shared" si="588"/>
        <v>-90.506779273878493</v>
      </c>
      <c r="BN657">
        <f t="shared" si="577"/>
        <v>-99.2873721741948</v>
      </c>
      <c r="BQ657" s="56">
        <f t="shared" si="589"/>
        <v>7.4104692993190637</v>
      </c>
    </row>
    <row r="658" spans="1:69" x14ac:dyDescent="0.25">
      <c r="A658">
        <f t="shared" si="563"/>
        <v>8200000</v>
      </c>
      <c r="B658">
        <f t="shared" si="578"/>
        <v>8200</v>
      </c>
      <c r="C658">
        <f t="shared" si="539"/>
        <v>6.2630036427074955</v>
      </c>
      <c r="D658">
        <f t="shared" si="540"/>
        <v>1.4104422023605754</v>
      </c>
      <c r="F658">
        <f t="shared" si="541"/>
        <v>3.1356009468310834E-7</v>
      </c>
      <c r="G658">
        <f t="shared" si="542"/>
        <v>2.0171290027669344E-4</v>
      </c>
      <c r="H658">
        <f t="shared" si="564"/>
        <v>-3.1413909370997235</v>
      </c>
      <c r="J658">
        <f t="shared" si="565"/>
        <v>15</v>
      </c>
      <c r="M658">
        <f t="shared" si="543"/>
        <v>1.9220775820587074E-4</v>
      </c>
      <c r="N658">
        <f t="shared" si="566"/>
        <v>-1.5707963250000001</v>
      </c>
      <c r="O658">
        <f t="shared" si="544"/>
        <v>2625.5673981166351</v>
      </c>
      <c r="P658">
        <f t="shared" si="567"/>
        <v>1.570415456730432</v>
      </c>
      <c r="Q658">
        <f t="shared" si="545"/>
        <v>1479.9732193324896</v>
      </c>
      <c r="R658">
        <f t="shared" si="568"/>
        <v>1.5701206388412028</v>
      </c>
      <c r="S658">
        <f t="shared" si="546"/>
        <v>1.1250962863706549E-2</v>
      </c>
      <c r="T658">
        <f t="shared" si="569"/>
        <v>-1.5595451265520441</v>
      </c>
      <c r="U658">
        <f t="shared" si="547"/>
        <v>0.20895160280151093</v>
      </c>
      <c r="V658">
        <f t="shared" si="570"/>
        <v>-1.3602935519682171</v>
      </c>
      <c r="X658">
        <f t="shared" si="548"/>
        <v>-85.726439009765144</v>
      </c>
      <c r="Y658">
        <f t="shared" si="549"/>
        <v>-176.53102660645689</v>
      </c>
      <c r="Z658">
        <f t="shared" si="579"/>
        <v>3.4689733935431093</v>
      </c>
      <c r="AC658">
        <v>1</v>
      </c>
      <c r="AD658">
        <f t="shared" si="550"/>
        <v>2625.5672076816004</v>
      </c>
      <c r="AE658">
        <f t="shared" si="551"/>
        <v>-1.3527478732443003</v>
      </c>
      <c r="AF658">
        <f t="shared" si="552"/>
        <v>0.28903909017059998</v>
      </c>
      <c r="AG658">
        <f t="shared" si="553"/>
        <v>395.89784474776445</v>
      </c>
      <c r="AH658">
        <f t="shared" si="554"/>
        <v>-1856.3231955506499</v>
      </c>
      <c r="AJ658">
        <f t="shared" si="571"/>
        <v>18000</v>
      </c>
      <c r="AK658">
        <f t="shared" si="555"/>
        <v>1599761.809233</v>
      </c>
      <c r="AL658">
        <v>33</v>
      </c>
      <c r="AM658">
        <f t="shared" si="556"/>
        <v>1479.9728814885002</v>
      </c>
      <c r="AN658">
        <f t="shared" si="557"/>
        <v>1080.6738433360056</v>
      </c>
      <c r="AO658">
        <f t="shared" si="558"/>
        <v>11.934162477574711</v>
      </c>
      <c r="AQ658">
        <f t="shared" si="559"/>
        <v>3.7180249713041904E-5</v>
      </c>
      <c r="AR658">
        <f t="shared" si="560"/>
        <v>-0.60975609529388719</v>
      </c>
      <c r="AT658">
        <f t="shared" si="561"/>
        <v>-1131.8896637417067</v>
      </c>
      <c r="AU658">
        <f t="shared" si="562"/>
        <v>-241.47014250862111</v>
      </c>
      <c r="AV658">
        <f t="shared" si="580"/>
        <v>-2.9314097732178976</v>
      </c>
      <c r="AW658">
        <f t="shared" si="581"/>
        <v>1618.2608422824119</v>
      </c>
      <c r="AX658">
        <f t="shared" si="582"/>
        <v>-3100.9629562403979</v>
      </c>
      <c r="AY658">
        <f t="shared" si="590"/>
        <v>-1.0898159919527337</v>
      </c>
      <c r="BA658">
        <f t="shared" si="572"/>
        <v>0.33088043323434735</v>
      </c>
      <c r="BB658">
        <f t="shared" si="583"/>
        <v>-9.6065782856699986</v>
      </c>
      <c r="BC658">
        <f t="shared" si="584"/>
        <v>-1.8415937812651639</v>
      </c>
      <c r="BD658">
        <f t="shared" si="573"/>
        <v>-285.51555136460149</v>
      </c>
      <c r="BF658">
        <f t="shared" si="574"/>
        <v>-100.22268408031027</v>
      </c>
      <c r="BG658">
        <f t="shared" si="575"/>
        <v>-204.69160853198969</v>
      </c>
      <c r="BH658">
        <f t="shared" si="585"/>
        <v>-24.691608531989687</v>
      </c>
      <c r="BI658">
        <f t="shared" si="586"/>
        <v>-24.691608531989687</v>
      </c>
      <c r="BJ658">
        <f t="shared" si="576"/>
        <v>0</v>
      </c>
      <c r="BK658">
        <f t="shared" si="587"/>
        <v>0</v>
      </c>
      <c r="BM658">
        <f t="shared" si="588"/>
        <v>-90.616105794640291</v>
      </c>
      <c r="BN658">
        <f t="shared" si="577"/>
        <v>-99.176057167388208</v>
      </c>
      <c r="BQ658" s="56">
        <f t="shared" si="589"/>
        <v>7.2953825146151363</v>
      </c>
    </row>
    <row r="659" spans="1:69" x14ac:dyDescent="0.25">
      <c r="A659">
        <f t="shared" si="563"/>
        <v>8300000</v>
      </c>
      <c r="B659">
        <f t="shared" si="578"/>
        <v>8300</v>
      </c>
      <c r="C659">
        <f t="shared" si="539"/>
        <v>6.3374460020345138</v>
      </c>
      <c r="D659">
        <f t="shared" si="540"/>
        <v>1.4123418123242375</v>
      </c>
      <c r="F659">
        <f t="shared" si="541"/>
        <v>3.0604994364191891E-7</v>
      </c>
      <c r="G659">
        <f t="shared" si="542"/>
        <v>1.9928262292903462E-4</v>
      </c>
      <c r="H659">
        <f t="shared" si="564"/>
        <v>-3.1413933673770713</v>
      </c>
      <c r="J659">
        <f t="shared" si="565"/>
        <v>15</v>
      </c>
      <c r="M659">
        <f t="shared" si="543"/>
        <v>1.8989200208290843E-4</v>
      </c>
      <c r="N659">
        <f t="shared" si="566"/>
        <v>-1.5707963250000001</v>
      </c>
      <c r="O659">
        <f t="shared" si="544"/>
        <v>2657.5865081110369</v>
      </c>
      <c r="P659">
        <f t="shared" si="567"/>
        <v>1.5704200455259536</v>
      </c>
      <c r="Q659">
        <f t="shared" si="545"/>
        <v>1498.0216650363311</v>
      </c>
      <c r="R659">
        <f t="shared" si="568"/>
        <v>1.5701287796574888</v>
      </c>
      <c r="S659">
        <f t="shared" si="546"/>
        <v>1.1115425944407068E-2</v>
      </c>
      <c r="T659">
        <f t="shared" si="569"/>
        <v>-1.5596806719476259</v>
      </c>
      <c r="U659">
        <f t="shared" si="547"/>
        <v>0.20654213541452224</v>
      </c>
      <c r="V659">
        <f t="shared" si="570"/>
        <v>-1.3627567608096938</v>
      </c>
      <c r="X659">
        <f t="shared" si="548"/>
        <v>-85.935104292865034</v>
      </c>
      <c r="Y659">
        <f t="shared" si="549"/>
        <v>-176.570494514242</v>
      </c>
      <c r="Z659">
        <f t="shared" si="579"/>
        <v>3.4295054857579998</v>
      </c>
      <c r="AC659">
        <v>1</v>
      </c>
      <c r="AD659">
        <f t="shared" si="550"/>
        <v>2657.5863199704004</v>
      </c>
      <c r="AE659">
        <f t="shared" si="551"/>
        <v>-1.3859429058268864</v>
      </c>
      <c r="AF659">
        <f t="shared" si="552"/>
        <v>0.29256395712389999</v>
      </c>
      <c r="AG659">
        <f t="shared" si="553"/>
        <v>386.82011479199633</v>
      </c>
      <c r="AH659">
        <f t="shared" si="554"/>
        <v>-1835.8741083736586</v>
      </c>
      <c r="AJ659">
        <f t="shared" si="571"/>
        <v>18000</v>
      </c>
      <c r="AK659">
        <f t="shared" si="555"/>
        <v>1619271.0995895001</v>
      </c>
      <c r="AL659">
        <v>34</v>
      </c>
      <c r="AM659">
        <f t="shared" si="556"/>
        <v>1498.02133126275</v>
      </c>
      <c r="AN659">
        <f t="shared" si="557"/>
        <v>1080.6559820803752</v>
      </c>
      <c r="AO659">
        <f t="shared" si="558"/>
        <v>12.511372835348094</v>
      </c>
      <c r="AQ659">
        <f t="shared" si="559"/>
        <v>3.6289737130607717E-5</v>
      </c>
      <c r="AR659">
        <f t="shared" si="560"/>
        <v>-0.60240963636808809</v>
      </c>
      <c r="AT659">
        <f t="shared" si="561"/>
        <v>-1105.934216442681</v>
      </c>
      <c r="AU659">
        <f t="shared" si="562"/>
        <v>-233.09078808050637</v>
      </c>
      <c r="AV659">
        <f t="shared" si="580"/>
        <v>-2.9338691279097509</v>
      </c>
      <c r="AW659">
        <f t="shared" si="581"/>
        <v>1606.7364336885933</v>
      </c>
      <c r="AX659">
        <f t="shared" si="582"/>
        <v>-3065.343702708029</v>
      </c>
      <c r="AY659">
        <f t="shared" si="590"/>
        <v>-1.0880065492013398</v>
      </c>
      <c r="BA659">
        <f t="shared" si="572"/>
        <v>0.3265699391028426</v>
      </c>
      <c r="BB659">
        <f t="shared" si="583"/>
        <v>-9.7204758949025134</v>
      </c>
      <c r="BC659">
        <f t="shared" si="584"/>
        <v>-1.8458625787084111</v>
      </c>
      <c r="BD659">
        <f t="shared" si="573"/>
        <v>-285.76013544197525</v>
      </c>
      <c r="BF659">
        <f t="shared" si="574"/>
        <v>-100.44451919720859</v>
      </c>
      <c r="BG659">
        <f t="shared" si="575"/>
        <v>-204.82749222023548</v>
      </c>
      <c r="BH659">
        <f t="shared" si="585"/>
        <v>-24.827492220235484</v>
      </c>
      <c r="BI659">
        <f t="shared" si="586"/>
        <v>-24.827492220235484</v>
      </c>
      <c r="BJ659">
        <f t="shared" si="576"/>
        <v>0</v>
      </c>
      <c r="BK659">
        <f t="shared" si="587"/>
        <v>0</v>
      </c>
      <c r="BM659">
        <f t="shared" si="588"/>
        <v>-90.724043302306086</v>
      </c>
      <c r="BN659">
        <f t="shared" si="577"/>
        <v>-99.067356778260233</v>
      </c>
      <c r="BQ659" s="56">
        <f t="shared" si="589"/>
        <v>7.1814849053826233</v>
      </c>
    </row>
    <row r="660" spans="1:69" x14ac:dyDescent="0.25">
      <c r="A660">
        <f t="shared" si="563"/>
        <v>8400000</v>
      </c>
      <c r="B660">
        <f t="shared" si="578"/>
        <v>8400</v>
      </c>
      <c r="C660">
        <f t="shared" si="539"/>
        <v>6.4119106990883132</v>
      </c>
      <c r="D660">
        <f t="shared" si="540"/>
        <v>1.4141973066303806</v>
      </c>
      <c r="F660">
        <f t="shared" si="541"/>
        <v>2.988064126102763E-7</v>
      </c>
      <c r="G660">
        <f t="shared" si="542"/>
        <v>1.9691020937828685E-4</v>
      </c>
      <c r="H660">
        <f t="shared" si="564"/>
        <v>-3.1413957397906218</v>
      </c>
      <c r="J660">
        <f t="shared" si="565"/>
        <v>15</v>
      </c>
      <c r="M660">
        <f t="shared" si="543"/>
        <v>1.8763138301049285E-4</v>
      </c>
      <c r="N660">
        <f t="shared" si="566"/>
        <v>-1.5707963250000001</v>
      </c>
      <c r="O660">
        <f t="shared" si="544"/>
        <v>2689.6056181600675</v>
      </c>
      <c r="P660">
        <f t="shared" si="567"/>
        <v>1.5704245250644542</v>
      </c>
      <c r="Q660">
        <f t="shared" si="545"/>
        <v>1516.070110837087</v>
      </c>
      <c r="R660">
        <f t="shared" si="568"/>
        <v>1.5701367266449009</v>
      </c>
      <c r="S660">
        <f t="shared" si="546"/>
        <v>1.0983115503606415E-2</v>
      </c>
      <c r="T660">
        <f t="shared" si="569"/>
        <v>-1.5598129904659144</v>
      </c>
      <c r="U660">
        <f t="shared" si="547"/>
        <v>0.20418640594184864</v>
      </c>
      <c r="V660">
        <f t="shared" si="570"/>
        <v>-1.3651637954088487</v>
      </c>
      <c r="X660">
        <f t="shared" si="548"/>
        <v>-86.141312356576492</v>
      </c>
      <c r="Y660">
        <f t="shared" si="549"/>
        <v>-176.60910067975135</v>
      </c>
      <c r="Z660">
        <f t="shared" si="579"/>
        <v>3.3908993202486499</v>
      </c>
      <c r="AC660">
        <v>1</v>
      </c>
      <c r="AD660">
        <f t="shared" si="550"/>
        <v>2689.6054322592004</v>
      </c>
      <c r="AE660">
        <f t="shared" si="551"/>
        <v>-1.4195403024407769</v>
      </c>
      <c r="AF660">
        <f t="shared" si="552"/>
        <v>0.2960888240772</v>
      </c>
      <c r="AG660">
        <f t="shared" si="553"/>
        <v>378.04663213102219</v>
      </c>
      <c r="AH660">
        <f t="shared" si="554"/>
        <v>-1815.8484440865109</v>
      </c>
      <c r="AJ660">
        <f t="shared" si="571"/>
        <v>18000</v>
      </c>
      <c r="AK660">
        <f t="shared" si="555"/>
        <v>1638780.3899460002</v>
      </c>
      <c r="AL660">
        <v>35</v>
      </c>
      <c r="AM660">
        <f t="shared" si="556"/>
        <v>1516.069781037</v>
      </c>
      <c r="AN660">
        <f t="shared" si="557"/>
        <v>1080.6381024637117</v>
      </c>
      <c r="AO660">
        <f t="shared" si="558"/>
        <v>13.074816102904794</v>
      </c>
      <c r="AQ660">
        <f t="shared" si="559"/>
        <v>3.5430838876733138E-5</v>
      </c>
      <c r="AR660">
        <f t="shared" si="560"/>
        <v>-0.59523809312911669</v>
      </c>
      <c r="AT660">
        <f t="shared" si="561"/>
        <v>-1080.8487707602173</v>
      </c>
      <c r="AU660">
        <f t="shared" si="562"/>
        <v>-225.09209345720132</v>
      </c>
      <c r="AV660">
        <f t="shared" si="580"/>
        <v>-2.936272400124734</v>
      </c>
      <c r="AW660">
        <f t="shared" si="581"/>
        <v>1595.5873151812764</v>
      </c>
      <c r="AX660">
        <f t="shared" si="582"/>
        <v>-3030.491249398081</v>
      </c>
      <c r="AY660">
        <f t="shared" si="590"/>
        <v>-1.0861654574881532</v>
      </c>
      <c r="BA660">
        <f t="shared" si="572"/>
        <v>0.32235860624906015</v>
      </c>
      <c r="BB660">
        <f t="shared" si="583"/>
        <v>-9.833214612263161</v>
      </c>
      <c r="BC660">
        <f t="shared" si="584"/>
        <v>-1.8501069426365808</v>
      </c>
      <c r="BD660">
        <f t="shared" si="573"/>
        <v>-286.00331958205481</v>
      </c>
      <c r="BF660">
        <f t="shared" si="574"/>
        <v>-100.66384185748304</v>
      </c>
      <c r="BG660">
        <f t="shared" si="575"/>
        <v>-204.96450029682489</v>
      </c>
      <c r="BH660">
        <f t="shared" si="585"/>
        <v>-24.964500296824895</v>
      </c>
      <c r="BI660">
        <f t="shared" si="586"/>
        <v>-24.964500296824895</v>
      </c>
      <c r="BJ660">
        <f t="shared" si="576"/>
        <v>0</v>
      </c>
      <c r="BK660">
        <f t="shared" si="587"/>
        <v>0</v>
      </c>
      <c r="BM660">
        <f t="shared" si="588"/>
        <v>-90.830627245219873</v>
      </c>
      <c r="BN660">
        <f t="shared" si="577"/>
        <v>-98.961180714770066</v>
      </c>
      <c r="BQ660" s="56">
        <f t="shared" si="589"/>
        <v>7.0687461880219749</v>
      </c>
    </row>
    <row r="661" spans="1:69" x14ac:dyDescent="0.25">
      <c r="A661">
        <f t="shared" si="563"/>
        <v>8500000</v>
      </c>
      <c r="B661">
        <f t="shared" si="578"/>
        <v>8500</v>
      </c>
      <c r="C661">
        <f t="shared" si="539"/>
        <v>6.4863969645487467</v>
      </c>
      <c r="D661">
        <f t="shared" si="540"/>
        <v>1.4160101920782184</v>
      </c>
      <c r="F661">
        <f t="shared" si="541"/>
        <v>2.9181702885969058E-7</v>
      </c>
      <c r="G661">
        <f t="shared" si="542"/>
        <v>1.9459361737045802E-4</v>
      </c>
      <c r="H661">
        <f t="shared" si="564"/>
        <v>-3.1413980563826298</v>
      </c>
      <c r="J661">
        <f t="shared" si="565"/>
        <v>15</v>
      </c>
      <c r="M661">
        <f t="shared" si="543"/>
        <v>1.854239549750753E-4</v>
      </c>
      <c r="N661">
        <f t="shared" si="566"/>
        <v>-1.5707963250000001</v>
      </c>
      <c r="O661">
        <f t="shared" si="544"/>
        <v>2721.6247282617987</v>
      </c>
      <c r="P661">
        <f t="shared" si="567"/>
        <v>1.5704288992020634</v>
      </c>
      <c r="Q661">
        <f t="shared" si="545"/>
        <v>1534.1185567313366</v>
      </c>
      <c r="R661">
        <f t="shared" si="568"/>
        <v>1.5701444866444545</v>
      </c>
      <c r="S661">
        <f t="shared" si="546"/>
        <v>1.0853917692911413E-2</v>
      </c>
      <c r="T661">
        <f t="shared" si="569"/>
        <v>-1.5599421959784823</v>
      </c>
      <c r="U661">
        <f t="shared" si="547"/>
        <v>0.20188267693286571</v>
      </c>
      <c r="V661">
        <f t="shared" si="570"/>
        <v>-1.3675165287455087</v>
      </c>
      <c r="X661">
        <f t="shared" si="548"/>
        <v>-86.345120032224472</v>
      </c>
      <c r="Y661">
        <f t="shared" si="549"/>
        <v>-176.64687211206046</v>
      </c>
      <c r="Z661">
        <f t="shared" si="579"/>
        <v>3.3531278879395359</v>
      </c>
      <c r="AC661">
        <v>1</v>
      </c>
      <c r="AD661">
        <f t="shared" si="550"/>
        <v>2721.6245445480004</v>
      </c>
      <c r="AE661">
        <f t="shared" si="551"/>
        <v>-1.4535400630859712</v>
      </c>
      <c r="AF661">
        <f t="shared" si="552"/>
        <v>0.29961369103050001</v>
      </c>
      <c r="AG661">
        <f t="shared" si="553"/>
        <v>369.56414831938719</v>
      </c>
      <c r="AH661">
        <f t="shared" si="554"/>
        <v>-1796.2339892127629</v>
      </c>
      <c r="AJ661">
        <f t="shared" si="571"/>
        <v>18000</v>
      </c>
      <c r="AK661">
        <f t="shared" si="555"/>
        <v>1658289.6803025</v>
      </c>
      <c r="AL661">
        <v>36</v>
      </c>
      <c r="AM661">
        <f t="shared" si="556"/>
        <v>1534.11823081125</v>
      </c>
      <c r="AN661">
        <f t="shared" si="557"/>
        <v>1080.6202206456385</v>
      </c>
      <c r="AO661">
        <f t="shared" si="558"/>
        <v>13.624978520846941</v>
      </c>
      <c r="AQ661">
        <f t="shared" si="559"/>
        <v>3.4602076004837107E-5</v>
      </c>
      <c r="AR661">
        <f t="shared" si="560"/>
        <v>-0.5882352920822308</v>
      </c>
      <c r="AT661">
        <f t="shared" si="561"/>
        <v>-1056.5954376058514</v>
      </c>
      <c r="AU661">
        <f t="shared" si="562"/>
        <v>-217.4528281547928</v>
      </c>
      <c r="AV661">
        <f t="shared" si="580"/>
        <v>-2.9386214596038944</v>
      </c>
      <c r="AW661">
        <f t="shared" si="581"/>
        <v>1584.797440442755</v>
      </c>
      <c r="AX661">
        <f t="shared" si="582"/>
        <v>-2996.382025398108</v>
      </c>
      <c r="AY661">
        <f t="shared" si="590"/>
        <v>-1.0842940440056805</v>
      </c>
      <c r="BA661">
        <f t="shared" si="572"/>
        <v>0.31824297023174003</v>
      </c>
      <c r="BB661">
        <f t="shared" si="583"/>
        <v>-9.9448236166932631</v>
      </c>
      <c r="BC661">
        <f t="shared" si="584"/>
        <v>-1.8543274155982139</v>
      </c>
      <c r="BD661">
        <f t="shared" si="573"/>
        <v>-286.24513487058181</v>
      </c>
      <c r="BF661">
        <f t="shared" si="574"/>
        <v>-100.88071533270634</v>
      </c>
      <c r="BG661">
        <f t="shared" si="575"/>
        <v>-205.10257763127643</v>
      </c>
      <c r="BH661">
        <f t="shared" si="585"/>
        <v>-25.102577631276432</v>
      </c>
      <c r="BI661">
        <f t="shared" si="586"/>
        <v>-25.102577631276432</v>
      </c>
      <c r="BJ661">
        <f t="shared" si="576"/>
        <v>0</v>
      </c>
      <c r="BK661">
        <f t="shared" si="587"/>
        <v>0</v>
      </c>
      <c r="BM661">
        <f t="shared" si="588"/>
        <v>-90.935891716013089</v>
      </c>
      <c r="BN661">
        <f t="shared" si="577"/>
        <v>-98.857442760694653</v>
      </c>
      <c r="BQ661" s="56">
        <f t="shared" si="589"/>
        <v>6.9571371835918754</v>
      </c>
    </row>
    <row r="662" spans="1:69" x14ac:dyDescent="0.25">
      <c r="A662">
        <f t="shared" si="563"/>
        <v>8600000</v>
      </c>
      <c r="B662">
        <f t="shared" si="578"/>
        <v>8600</v>
      </c>
      <c r="C662">
        <f t="shared" si="539"/>
        <v>6.5609040638143226</v>
      </c>
      <c r="D662">
        <f t="shared" si="540"/>
        <v>1.4177819081710383</v>
      </c>
      <c r="F662">
        <f t="shared" si="541"/>
        <v>2.8507004057941165E-7</v>
      </c>
      <c r="G662">
        <f t="shared" si="542"/>
        <v>1.9233089964024722E-4</v>
      </c>
      <c r="H662">
        <f t="shared" si="564"/>
        <v>-3.1414003191003599</v>
      </c>
      <c r="J662">
        <f t="shared" si="565"/>
        <v>15</v>
      </c>
      <c r="M662">
        <f t="shared" si="543"/>
        <v>1.8326786247536511E-4</v>
      </c>
      <c r="N662">
        <f t="shared" si="566"/>
        <v>-1.5707963250000001</v>
      </c>
      <c r="O662">
        <f t="shared" si="544"/>
        <v>2753.6438384143921</v>
      </c>
      <c r="P662">
        <f t="shared" si="567"/>
        <v>1.5704331716155557</v>
      </c>
      <c r="Q662">
        <f t="shared" si="545"/>
        <v>1552.1670027158191</v>
      </c>
      <c r="R662">
        <f t="shared" si="568"/>
        <v>1.5701520661789778</v>
      </c>
      <c r="S662">
        <f t="shared" si="546"/>
        <v>1.072772395764264E-2</v>
      </c>
      <c r="T662">
        <f t="shared" si="569"/>
        <v>-1.5600683970615903</v>
      </c>
      <c r="U662">
        <f t="shared" si="547"/>
        <v>0.19962928321036152</v>
      </c>
      <c r="V662">
        <f t="shared" si="570"/>
        <v>-1.3698167526428371</v>
      </c>
      <c r="X662">
        <f t="shared" si="548"/>
        <v>-86.546582211236853</v>
      </c>
      <c r="Y662">
        <f t="shared" si="549"/>
        <v>-176.6838347457487</v>
      </c>
      <c r="Z662">
        <f t="shared" si="579"/>
        <v>3.3161652542513025</v>
      </c>
      <c r="AC662">
        <v>1</v>
      </c>
      <c r="AD662">
        <f t="shared" si="550"/>
        <v>2753.6436568367999</v>
      </c>
      <c r="AE662">
        <f t="shared" si="551"/>
        <v>-1.4879421877624697</v>
      </c>
      <c r="AF662">
        <f t="shared" si="552"/>
        <v>0.30313855798380002</v>
      </c>
      <c r="AG662">
        <f t="shared" si="553"/>
        <v>361.36011736323428</v>
      </c>
      <c r="AH662">
        <f t="shared" si="554"/>
        <v>-1777.0189552341317</v>
      </c>
      <c r="AJ662">
        <f t="shared" si="571"/>
        <v>18000</v>
      </c>
      <c r="AK662">
        <f t="shared" si="555"/>
        <v>1677798.9706590001</v>
      </c>
      <c r="AL662">
        <v>37</v>
      </c>
      <c r="AM662">
        <f t="shared" si="556"/>
        <v>1552.1666805855</v>
      </c>
      <c r="AN662">
        <f t="shared" si="557"/>
        <v>1080.602351320055</v>
      </c>
      <c r="AO662">
        <f t="shared" si="558"/>
        <v>14.16232372063933</v>
      </c>
      <c r="AQ662">
        <f t="shared" si="559"/>
        <v>3.3802055050696138E-5</v>
      </c>
      <c r="AR662">
        <f t="shared" si="560"/>
        <v>-0.58139534687197358</v>
      </c>
      <c r="AT662">
        <f t="shared" si="561"/>
        <v>-1033.1383371618399</v>
      </c>
      <c r="AU662">
        <f t="shared" si="562"/>
        <v>-210.15315767264565</v>
      </c>
      <c r="AV662">
        <f t="shared" si="580"/>
        <v>-2.9409180950822562</v>
      </c>
      <c r="AW662">
        <f t="shared" si="581"/>
        <v>1574.3516011706895</v>
      </c>
      <c r="AX662">
        <f t="shared" si="582"/>
        <v>-2962.9933732255795</v>
      </c>
      <c r="AY662">
        <f t="shared" si="590"/>
        <v>-1.0823935822792934</v>
      </c>
      <c r="BA662">
        <f t="shared" si="572"/>
        <v>0.31421972795818454</v>
      </c>
      <c r="BB662">
        <f t="shared" si="583"/>
        <v>-10.055331034271342</v>
      </c>
      <c r="BC662">
        <f t="shared" si="584"/>
        <v>-1.8585245128029628</v>
      </c>
      <c r="BD662">
        <f t="shared" si="573"/>
        <v>-286.48561082689486</v>
      </c>
      <c r="BF662">
        <f t="shared" si="574"/>
        <v>-101.09520055461614</v>
      </c>
      <c r="BG662">
        <f t="shared" si="575"/>
        <v>-205.24167137703583</v>
      </c>
      <c r="BH662">
        <f t="shared" si="585"/>
        <v>-25.241671377035829</v>
      </c>
      <c r="BI662">
        <f t="shared" si="586"/>
        <v>-25.241671377035829</v>
      </c>
      <c r="BJ662">
        <f t="shared" si="576"/>
        <v>0</v>
      </c>
      <c r="BK662">
        <f t="shared" si="587"/>
        <v>0</v>
      </c>
      <c r="BM662">
        <f t="shared" si="588"/>
        <v>-91.03986952034478</v>
      </c>
      <c r="BN662">
        <f t="shared" si="577"/>
        <v>-98.756060550140987</v>
      </c>
      <c r="BQ662" s="56">
        <f t="shared" si="589"/>
        <v>6.8466297660137956</v>
      </c>
    </row>
    <row r="663" spans="1:69" x14ac:dyDescent="0.25">
      <c r="A663">
        <f t="shared" si="563"/>
        <v>8700000</v>
      </c>
      <c r="B663">
        <f t="shared" si="578"/>
        <v>8700</v>
      </c>
      <c r="C663">
        <f t="shared" si="539"/>
        <v>6.6354312950770158</v>
      </c>
      <c r="D663">
        <f t="shared" si="540"/>
        <v>1.4195138308009954</v>
      </c>
      <c r="F663">
        <f t="shared" si="541"/>
        <v>2.785543674459399E-7</v>
      </c>
      <c r="G663">
        <f t="shared" si="542"/>
        <v>1.9012019845191571E-4</v>
      </c>
      <c r="H663">
        <f t="shared" si="564"/>
        <v>-3.1414025298015482</v>
      </c>
      <c r="J663">
        <f t="shared" si="565"/>
        <v>15</v>
      </c>
      <c r="M663">
        <f t="shared" si="543"/>
        <v>1.8116133532047584E-4</v>
      </c>
      <c r="N663">
        <f t="shared" si="566"/>
        <v>-1.5707963250000001</v>
      </c>
      <c r="O663">
        <f t="shared" si="544"/>
        <v>2785.6629486160932</v>
      </c>
      <c r="P663">
        <f t="shared" si="567"/>
        <v>1.5704373458126588</v>
      </c>
      <c r="Q663">
        <f t="shared" si="545"/>
        <v>1570.2154487874225</v>
      </c>
      <c r="R663">
        <f t="shared" si="568"/>
        <v>1.5701594714713996</v>
      </c>
      <c r="S663">
        <f t="shared" si="546"/>
        <v>1.0604430732703712E-2</v>
      </c>
      <c r="T663">
        <f t="shared" si="569"/>
        <v>-1.5601916973004453</v>
      </c>
      <c r="U663">
        <f t="shared" si="547"/>
        <v>0.19742462825472082</v>
      </c>
      <c r="V663">
        <f t="shared" si="570"/>
        <v>-1.3720661820502582</v>
      </c>
      <c r="X663">
        <f t="shared" si="548"/>
        <v>-86.745751932199994</v>
      </c>
      <c r="Y663">
        <f t="shared" si="549"/>
        <v>-176.72001349127666</v>
      </c>
      <c r="Z663">
        <f t="shared" si="579"/>
        <v>3.27998650872334</v>
      </c>
      <c r="AC663">
        <v>1</v>
      </c>
      <c r="AD663">
        <f t="shared" si="550"/>
        <v>2785.6627691255999</v>
      </c>
      <c r="AE663">
        <f t="shared" si="551"/>
        <v>-1.5227466764702722</v>
      </c>
      <c r="AF663">
        <f t="shared" si="552"/>
        <v>0.30666342493709997</v>
      </c>
      <c r="AG663">
        <f t="shared" si="553"/>
        <v>353.42265221437714</v>
      </c>
      <c r="AH663">
        <f t="shared" si="554"/>
        <v>-1758.1919629292015</v>
      </c>
      <c r="AJ663">
        <f t="shared" si="571"/>
        <v>18000</v>
      </c>
      <c r="AK663">
        <f t="shared" si="555"/>
        <v>1697308.2610155002</v>
      </c>
      <c r="AL663">
        <v>38</v>
      </c>
      <c r="AM663">
        <f t="shared" si="556"/>
        <v>1570.21513035975</v>
      </c>
      <c r="AN663">
        <f t="shared" si="557"/>
        <v>1080.5845078399616</v>
      </c>
      <c r="AO663">
        <f t="shared" si="558"/>
        <v>14.687294022338696</v>
      </c>
      <c r="AQ663">
        <f t="shared" si="559"/>
        <v>3.3029462171259541E-5</v>
      </c>
      <c r="AR663">
        <f t="shared" si="560"/>
        <v>-0.57471264177991599</v>
      </c>
      <c r="AT663">
        <f t="shared" si="561"/>
        <v>-1010.4434744111358</v>
      </c>
      <c r="AU663">
        <f t="shared" si="562"/>
        <v>-203.17453825391854</v>
      </c>
      <c r="AV663">
        <f t="shared" si="580"/>
        <v>-2.9431640185630883</v>
      </c>
      <c r="AW663">
        <f t="shared" si="581"/>
        <v>1564.2353759458501</v>
      </c>
      <c r="AX663">
        <f t="shared" si="582"/>
        <v>-2930.3035075254588</v>
      </c>
      <c r="AY663">
        <f t="shared" si="590"/>
        <v>-1.0804652948103499</v>
      </c>
      <c r="BA663">
        <f t="shared" si="572"/>
        <v>0.31028572839413759</v>
      </c>
      <c r="BB663">
        <f t="shared" si="583"/>
        <v>-10.164763987009062</v>
      </c>
      <c r="BC663">
        <f t="shared" si="584"/>
        <v>-1.8626987237527384</v>
      </c>
      <c r="BD663">
        <f t="shared" si="573"/>
        <v>-286.72477549738755</v>
      </c>
      <c r="BF663">
        <f t="shared" si="574"/>
        <v>-101.30735622833542</v>
      </c>
      <c r="BG663">
        <f t="shared" si="575"/>
        <v>-205.38173085412339</v>
      </c>
      <c r="BH663">
        <f t="shared" si="585"/>
        <v>-25.38173085412339</v>
      </c>
      <c r="BI663">
        <f t="shared" si="586"/>
        <v>-25.38173085412339</v>
      </c>
      <c r="BJ663">
        <f t="shared" si="576"/>
        <v>0</v>
      </c>
      <c r="BK663">
        <f t="shared" si="587"/>
        <v>0</v>
      </c>
      <c r="BM663">
        <f t="shared" si="588"/>
        <v>-91.142592241326369</v>
      </c>
      <c r="BN663">
        <f t="shared" si="577"/>
        <v>-98.656955356735864</v>
      </c>
      <c r="BQ663" s="56">
        <f t="shared" si="589"/>
        <v>6.7371968132760749</v>
      </c>
    </row>
    <row r="664" spans="1:69" x14ac:dyDescent="0.25">
      <c r="A664">
        <f t="shared" si="563"/>
        <v>8800000</v>
      </c>
      <c r="B664">
        <f t="shared" si="578"/>
        <v>8800</v>
      </c>
      <c r="C664">
        <f t="shared" si="539"/>
        <v>6.7099779875230343</v>
      </c>
      <c r="D664">
        <f t="shared" si="540"/>
        <v>1.421207275696436</v>
      </c>
      <c r="F664">
        <f t="shared" si="541"/>
        <v>2.7225955510194921E-7</v>
      </c>
      <c r="G664">
        <f t="shared" si="542"/>
        <v>1.8795974051237141E-4</v>
      </c>
      <c r="H664">
        <f t="shared" si="564"/>
        <v>-3.1414046902594879</v>
      </c>
      <c r="J664">
        <f t="shared" si="565"/>
        <v>15</v>
      </c>
      <c r="M664">
        <f t="shared" si="543"/>
        <v>1.791026837827432E-4</v>
      </c>
      <c r="N664">
        <f t="shared" si="566"/>
        <v>-1.5707963250000001</v>
      </c>
      <c r="O664">
        <f t="shared" si="544"/>
        <v>2817.6820588652286</v>
      </c>
      <c r="P664">
        <f t="shared" si="567"/>
        <v>1.5704414251416579</v>
      </c>
      <c r="Q664">
        <f t="shared" si="545"/>
        <v>1588.2638949431769</v>
      </c>
      <c r="R664">
        <f t="shared" si="568"/>
        <v>1.5701667084617885</v>
      </c>
      <c r="S664">
        <f t="shared" si="546"/>
        <v>1.0483939159178538E-2</v>
      </c>
      <c r="T664">
        <f t="shared" si="569"/>
        <v>-1.5603121955727186</v>
      </c>
      <c r="U664">
        <f t="shared" si="547"/>
        <v>0.19526718079596808</v>
      </c>
      <c r="V664">
        <f t="shared" si="570"/>
        <v>-1.3742664590622862</v>
      </c>
      <c r="X664">
        <f t="shared" si="548"/>
        <v>-86.942680463087441</v>
      </c>
      <c r="Y664">
        <f t="shared" si="549"/>
        <v>-176.75543228274034</v>
      </c>
      <c r="Z664">
        <f t="shared" si="579"/>
        <v>3.2445677172596561</v>
      </c>
      <c r="AC664">
        <v>1</v>
      </c>
      <c r="AD664">
        <f t="shared" si="550"/>
        <v>2817.6818814143999</v>
      </c>
      <c r="AE664">
        <f t="shared" si="551"/>
        <v>-1.5579535292093785</v>
      </c>
      <c r="AF664">
        <f t="shared" si="552"/>
        <v>0.31018829189039998</v>
      </c>
      <c r="AG664">
        <f t="shared" si="553"/>
        <v>345.74048432085578</v>
      </c>
      <c r="AH664">
        <f t="shared" si="554"/>
        <v>-1739.7420271713954</v>
      </c>
      <c r="AJ664">
        <f t="shared" si="571"/>
        <v>18000</v>
      </c>
      <c r="AK664">
        <f t="shared" si="555"/>
        <v>1716817.551372</v>
      </c>
      <c r="AL664">
        <v>39</v>
      </c>
      <c r="AM664">
        <f t="shared" si="556"/>
        <v>1588.2635801340002</v>
      </c>
      <c r="AN664">
        <f t="shared" si="557"/>
        <v>1080.5667023310366</v>
      </c>
      <c r="AO664">
        <f t="shared" si="558"/>
        <v>15.200311644036805</v>
      </c>
      <c r="AQ664">
        <f t="shared" si="559"/>
        <v>3.2283057747020086E-5</v>
      </c>
      <c r="AR664">
        <f t="shared" si="560"/>
        <v>-0.56818181634755349</v>
      </c>
      <c r="AT664">
        <f t="shared" si="561"/>
        <v>-988.47862341439736</v>
      </c>
      <c r="AU664">
        <f t="shared" si="562"/>
        <v>-196.49962055863477</v>
      </c>
      <c r="AV664">
        <f t="shared" si="580"/>
        <v>-2.9453608693286646</v>
      </c>
      <c r="AW664">
        <f t="shared" si="581"/>
        <v>1554.435082633106</v>
      </c>
      <c r="AX664">
        <f t="shared" si="582"/>
        <v>-2898.2914758063421</v>
      </c>
      <c r="AY664">
        <f t="shared" si="590"/>
        <v>-1.0785103555671678</v>
      </c>
      <c r="BA664">
        <f t="shared" si="572"/>
        <v>0.30643796390804706</v>
      </c>
      <c r="BB664">
        <f t="shared" si="583"/>
        <v>-10.273148638854368</v>
      </c>
      <c r="BC664">
        <f t="shared" si="584"/>
        <v>-1.8668505137614968</v>
      </c>
      <c r="BD664">
        <f t="shared" si="573"/>
        <v>-286.96265554258582</v>
      </c>
      <c r="BF664">
        <f t="shared" si="574"/>
        <v>-101.51723893880616</v>
      </c>
      <c r="BG664">
        <f t="shared" si="575"/>
        <v>-205.522707438986</v>
      </c>
      <c r="BH664">
        <f t="shared" si="585"/>
        <v>-25.522707438986004</v>
      </c>
      <c r="BI664">
        <f t="shared" si="586"/>
        <v>-25.522707438986004</v>
      </c>
      <c r="BJ664">
        <f t="shared" si="576"/>
        <v>0</v>
      </c>
      <c r="BK664">
        <f t="shared" si="587"/>
        <v>0</v>
      </c>
      <c r="BM664">
        <f t="shared" si="588"/>
        <v>-91.244090299951793</v>
      </c>
      <c r="BN664">
        <f t="shared" si="577"/>
        <v>-98.560051896400168</v>
      </c>
      <c r="BQ664" s="56">
        <f t="shared" si="589"/>
        <v>6.6288121614307691</v>
      </c>
    </row>
    <row r="665" spans="1:69" x14ac:dyDescent="0.25">
      <c r="A665">
        <f t="shared" si="563"/>
        <v>8900000</v>
      </c>
      <c r="B665">
        <f t="shared" si="578"/>
        <v>8900</v>
      </c>
      <c r="C665">
        <f t="shared" si="539"/>
        <v>6.7845434996500673</v>
      </c>
      <c r="D665">
        <f t="shared" si="540"/>
        <v>1.4228635016492641</v>
      </c>
      <c r="F665">
        <f t="shared" si="541"/>
        <v>2.6617573319521171E-7</v>
      </c>
      <c r="G665">
        <f t="shared" si="542"/>
        <v>1.8584783222719281E-4</v>
      </c>
      <c r="H665">
        <f t="shared" si="564"/>
        <v>-3.141406802167773</v>
      </c>
      <c r="J665">
        <f t="shared" si="565"/>
        <v>15</v>
      </c>
      <c r="M665">
        <f t="shared" si="543"/>
        <v>1.7709029407731911E-4</v>
      </c>
      <c r="N665">
        <f t="shared" si="566"/>
        <v>-1.5707963250000001</v>
      </c>
      <c r="O665">
        <f t="shared" si="544"/>
        <v>2849.7011691601992</v>
      </c>
      <c r="P665">
        <f t="shared" si="567"/>
        <v>1.5704454128003538</v>
      </c>
      <c r="Q665">
        <f t="shared" si="545"/>
        <v>1606.3123411802458</v>
      </c>
      <c r="R665">
        <f t="shared" si="568"/>
        <v>1.5701737828232436</v>
      </c>
      <c r="S665">
        <f t="shared" si="546"/>
        <v>1.0366154820026905E-2</v>
      </c>
      <c r="T665">
        <f t="shared" si="569"/>
        <v>-1.5604299863129556</v>
      </c>
      <c r="U665">
        <f t="shared" si="547"/>
        <v>0.1931554716004302</v>
      </c>
      <c r="V665">
        <f t="shared" si="570"/>
        <v>-1.3764191566917392</v>
      </c>
      <c r="X665">
        <f t="shared" si="548"/>
        <v>-87.13741737898097</v>
      </c>
      <c r="Y665">
        <f t="shared" si="549"/>
        <v>-176.79011412314358</v>
      </c>
      <c r="Z665">
        <f t="shared" si="579"/>
        <v>3.2098858768564185</v>
      </c>
      <c r="AC665">
        <v>1</v>
      </c>
      <c r="AD665">
        <f t="shared" si="550"/>
        <v>2849.7009937031999</v>
      </c>
      <c r="AE665">
        <f t="shared" si="551"/>
        <v>-1.5935627459797892</v>
      </c>
      <c r="AF665">
        <f t="shared" si="552"/>
        <v>0.31371315884369999</v>
      </c>
      <c r="AG665">
        <f t="shared" si="553"/>
        <v>338.30292599579502</v>
      </c>
      <c r="AH665">
        <f t="shared" si="554"/>
        <v>-1721.6585421969878</v>
      </c>
      <c r="AJ665">
        <f t="shared" si="571"/>
        <v>18000</v>
      </c>
      <c r="AK665">
        <f t="shared" si="555"/>
        <v>1736326.8417285001</v>
      </c>
      <c r="AL665">
        <v>40</v>
      </c>
      <c r="AM665">
        <f t="shared" si="556"/>
        <v>1606.3120299082502</v>
      </c>
      <c r="AN665">
        <f t="shared" si="557"/>
        <v>1080.5489457950723</v>
      </c>
      <c r="AO665">
        <f t="shared" si="558"/>
        <v>15.701779829939724</v>
      </c>
      <c r="AQ665">
        <f t="shared" si="559"/>
        <v>3.1561671406509055E-5</v>
      </c>
      <c r="AR665">
        <f t="shared" si="560"/>
        <v>-0.56179775103586116</v>
      </c>
      <c r="AT665">
        <f t="shared" si="561"/>
        <v>-967.21321965216089</v>
      </c>
      <c r="AU665">
        <f t="shared" si="562"/>
        <v>-190.11216141447204</v>
      </c>
      <c r="AV665">
        <f t="shared" si="580"/>
        <v>-2.9475102177059567</v>
      </c>
      <c r="AW665">
        <f t="shared" si="581"/>
        <v>1544.9377340457595</v>
      </c>
      <c r="AX665">
        <f t="shared" si="582"/>
        <v>-2866.9371211147504</v>
      </c>
      <c r="AY665">
        <f t="shared" si="590"/>
        <v>-1.0765298923335456</v>
      </c>
      <c r="BA665">
        <f t="shared" si="572"/>
        <v>0.30267356219972097</v>
      </c>
      <c r="BB665">
        <f t="shared" si="583"/>
        <v>-10.380510239092096</v>
      </c>
      <c r="BC665">
        <f t="shared" si="584"/>
        <v>-1.8709803253724111</v>
      </c>
      <c r="BD665">
        <f t="shared" si="573"/>
        <v>-287.19927631834571</v>
      </c>
      <c r="BF665">
        <f t="shared" si="574"/>
        <v>-101.72490325091943</v>
      </c>
      <c r="BG665">
        <f t="shared" si="575"/>
        <v>-205.66455446105198</v>
      </c>
      <c r="BH665">
        <f t="shared" si="585"/>
        <v>-25.664554461051978</v>
      </c>
      <c r="BI665">
        <f t="shared" si="586"/>
        <v>-25.664554461051978</v>
      </c>
      <c r="BJ665">
        <f t="shared" si="576"/>
        <v>0</v>
      </c>
      <c r="BK665">
        <f t="shared" si="587"/>
        <v>0</v>
      </c>
      <c r="BM665">
        <f t="shared" si="588"/>
        <v>-91.344393011827322</v>
      </c>
      <c r="BN665">
        <f t="shared" si="577"/>
        <v>-98.465278142706239</v>
      </c>
      <c r="BQ665" s="56">
        <f t="shared" si="589"/>
        <v>6.5214505611930402</v>
      </c>
    </row>
    <row r="666" spans="1:69" x14ac:dyDescent="0.25">
      <c r="A666">
        <f t="shared" si="563"/>
        <v>9000000</v>
      </c>
      <c r="B666">
        <f t="shared" si="578"/>
        <v>9000</v>
      </c>
      <c r="C666">
        <f t="shared" si="539"/>
        <v>6.8591272176923752</v>
      </c>
      <c r="D666">
        <f t="shared" si="540"/>
        <v>1.4244837135384123</v>
      </c>
      <c r="F666">
        <f t="shared" si="541"/>
        <v>2.6029357666285814E-7</v>
      </c>
      <c r="G666">
        <f t="shared" si="542"/>
        <v>1.8378285527291795E-4</v>
      </c>
      <c r="H666">
        <f t="shared" si="564"/>
        <v>-3.1414088671447273</v>
      </c>
      <c r="J666">
        <f t="shared" si="565"/>
        <v>15</v>
      </c>
      <c r="M666">
        <f t="shared" si="543"/>
        <v>1.7512262414312666E-4</v>
      </c>
      <c r="N666">
        <f t="shared" si="566"/>
        <v>-1.5707963250000001</v>
      </c>
      <c r="O666">
        <f t="shared" si="544"/>
        <v>2881.7202794994773</v>
      </c>
      <c r="P666">
        <f t="shared" si="567"/>
        <v>1.5704493118444227</v>
      </c>
      <c r="Q666">
        <f t="shared" si="545"/>
        <v>1624.3607874959187</v>
      </c>
      <c r="R666">
        <f t="shared" si="568"/>
        <v>1.5701806999767267</v>
      </c>
      <c r="S666">
        <f t="shared" si="546"/>
        <v>1.0250987493393654E-2</v>
      </c>
      <c r="T666">
        <f t="shared" si="569"/>
        <v>-1.5605451597593627</v>
      </c>
      <c r="U666">
        <f t="shared" si="547"/>
        <v>0.19108809043968089</v>
      </c>
      <c r="V666">
        <f t="shared" si="570"/>
        <v>-1.3785257824143806</v>
      </c>
      <c r="X666">
        <f t="shared" si="548"/>
        <v>-87.330010635576713</v>
      </c>
      <c r="Y666">
        <f t="shared" si="549"/>
        <v>-176.82408112732358</v>
      </c>
      <c r="Z666">
        <f t="shared" si="579"/>
        <v>3.1759188726764194</v>
      </c>
      <c r="AC666">
        <v>1</v>
      </c>
      <c r="AD666">
        <f t="shared" si="550"/>
        <v>2881.7201059920003</v>
      </c>
      <c r="AE666">
        <f t="shared" si="551"/>
        <v>-1.6295743267815037</v>
      </c>
      <c r="AF666">
        <f t="shared" si="552"/>
        <v>0.317238025797</v>
      </c>
      <c r="AG666">
        <f t="shared" si="553"/>
        <v>331.09983538659992</v>
      </c>
      <c r="AH666">
        <f t="shared" si="554"/>
        <v>-1703.931267349026</v>
      </c>
      <c r="AJ666">
        <f t="shared" si="571"/>
        <v>18000</v>
      </c>
      <c r="AK666">
        <f t="shared" si="555"/>
        <v>1755836.1320850002</v>
      </c>
      <c r="AL666">
        <v>41</v>
      </c>
      <c r="AM666">
        <f t="shared" si="556"/>
        <v>1624.3604796825</v>
      </c>
      <c r="AN666">
        <f t="shared" si="557"/>
        <v>1080.5312482042348</v>
      </c>
      <c r="AO666">
        <f t="shared" si="558"/>
        <v>16.192083903392316</v>
      </c>
      <c r="AQ666">
        <f t="shared" si="559"/>
        <v>3.0864197435604332E-5</v>
      </c>
      <c r="AR666">
        <f t="shared" si="560"/>
        <v>-0.55555555384087796</v>
      </c>
      <c r="AT666">
        <f t="shared" si="561"/>
        <v>-946.61825980818696</v>
      </c>
      <c r="AU666">
        <f t="shared" si="562"/>
        <v>-183.99694289587819</v>
      </c>
      <c r="AV666">
        <f t="shared" si="580"/>
        <v>-2.9496135686042528</v>
      </c>
      <c r="AW666">
        <f t="shared" si="581"/>
        <v>1535.7309966256532</v>
      </c>
      <c r="AX666">
        <f t="shared" si="582"/>
        <v>-2836.2210465510707</v>
      </c>
      <c r="AY666">
        <f t="shared" si="590"/>
        <v>-1.0745249889238659</v>
      </c>
      <c r="BA666">
        <f t="shared" si="572"/>
        <v>0.29898977876784144</v>
      </c>
      <c r="BB666">
        <f t="shared" si="583"/>
        <v>-10.486873163317419</v>
      </c>
      <c r="BC666">
        <f t="shared" si="584"/>
        <v>-1.8750885796803869</v>
      </c>
      <c r="BD666">
        <f t="shared" si="573"/>
        <v>-287.43466195162813</v>
      </c>
      <c r="BF666">
        <f t="shared" si="574"/>
        <v>-101.93040180378647</v>
      </c>
      <c r="BG666">
        <f t="shared" si="575"/>
        <v>-205.8072271055276</v>
      </c>
      <c r="BH666">
        <f t="shared" si="585"/>
        <v>-25.807227105527602</v>
      </c>
      <c r="BI666">
        <f t="shared" si="586"/>
        <v>-25.807227105527602</v>
      </c>
      <c r="BJ666">
        <f t="shared" si="576"/>
        <v>0</v>
      </c>
      <c r="BK666">
        <f t="shared" si="587"/>
        <v>0</v>
      </c>
      <c r="BM666">
        <f t="shared" si="588"/>
        <v>-91.443528640469069</v>
      </c>
      <c r="BN666">
        <f t="shared" si="577"/>
        <v>-98.372565153899458</v>
      </c>
      <c r="BQ666" s="56">
        <f t="shared" si="589"/>
        <v>6.4150876369677192</v>
      </c>
    </row>
    <row r="667" spans="1:69" x14ac:dyDescent="0.25">
      <c r="A667">
        <f t="shared" si="563"/>
        <v>9100000</v>
      </c>
      <c r="B667">
        <f t="shared" si="578"/>
        <v>9100</v>
      </c>
      <c r="C667">
        <f t="shared" si="539"/>
        <v>6.9337285541457989</v>
      </c>
      <c r="D667">
        <f t="shared" si="540"/>
        <v>1.4260690651641657</v>
      </c>
      <c r="F667">
        <f t="shared" si="541"/>
        <v>2.5460426997725414E-7</v>
      </c>
      <c r="G667">
        <f t="shared" si="542"/>
        <v>1.8176326246127126E-4</v>
      </c>
      <c r="H667">
        <f t="shared" si="564"/>
        <v>-3.141410886737539</v>
      </c>
      <c r="J667">
        <f t="shared" si="565"/>
        <v>15</v>
      </c>
      <c r="M667">
        <f t="shared" si="543"/>
        <v>1.7319819970199339E-4</v>
      </c>
      <c r="N667">
        <f t="shared" si="566"/>
        <v>-1.5707963250000001</v>
      </c>
      <c r="O667">
        <f t="shared" si="544"/>
        <v>2913.7393898816017</v>
      </c>
      <c r="P667">
        <f t="shared" si="567"/>
        <v>1.5704531251952258</v>
      </c>
      <c r="Q667">
        <f t="shared" si="545"/>
        <v>1642.4092338876044</v>
      </c>
      <c r="R667">
        <f t="shared" si="568"/>
        <v>1.5701874651049155</v>
      </c>
      <c r="S667">
        <f t="shared" si="546"/>
        <v>1.0138350922177141E-2</v>
      </c>
      <c r="T667">
        <f t="shared" si="569"/>
        <v>-1.5606578021843265</v>
      </c>
      <c r="U667">
        <f t="shared" si="547"/>
        <v>0.18906368323026851</v>
      </c>
      <c r="V667">
        <f t="shared" si="570"/>
        <v>-1.3805877815007186</v>
      </c>
      <c r="X667">
        <f t="shared" si="548"/>
        <v>-87.52050663874877</v>
      </c>
      <c r="Y667">
        <f t="shared" si="549"/>
        <v>-176.85735456265783</v>
      </c>
      <c r="Z667">
        <f t="shared" si="579"/>
        <v>3.1426454373421677</v>
      </c>
      <c r="AC667">
        <v>1</v>
      </c>
      <c r="AD667">
        <f t="shared" si="550"/>
        <v>2913.7392182808003</v>
      </c>
      <c r="AE667">
        <f t="shared" si="551"/>
        <v>-1.6659882716145227</v>
      </c>
      <c r="AF667">
        <f t="shared" si="552"/>
        <v>0.32076289275029995</v>
      </c>
      <c r="AG667">
        <f t="shared" si="553"/>
        <v>324.12158384488805</v>
      </c>
      <c r="AH667">
        <f t="shared" si="554"/>
        <v>-1686.5503132989834</v>
      </c>
      <c r="AJ667">
        <f t="shared" si="571"/>
        <v>18000</v>
      </c>
      <c r="AK667">
        <f t="shared" si="555"/>
        <v>1775345.4224415</v>
      </c>
      <c r="AL667">
        <v>42</v>
      </c>
      <c r="AM667">
        <f t="shared" si="556"/>
        <v>1642.40892945675</v>
      </c>
      <c r="AN667">
        <f t="shared" si="557"/>
        <v>1080.5136185870369</v>
      </c>
      <c r="AO667">
        <f t="shared" si="558"/>
        <v>16.671592250604967</v>
      </c>
      <c r="AQ667">
        <f t="shared" si="559"/>
        <v>3.018959053800993E-5</v>
      </c>
      <c r="AR667">
        <f t="shared" si="560"/>
        <v>-0.54945054779178071</v>
      </c>
      <c r="AT667">
        <f t="shared" si="561"/>
        <v>-926.666208422625</v>
      </c>
      <c r="AU667">
        <f t="shared" si="562"/>
        <v>-178.13969805809359</v>
      </c>
      <c r="AV667">
        <f t="shared" si="580"/>
        <v>-2.951672364840396</v>
      </c>
      <c r="AW667">
        <f t="shared" si="581"/>
        <v>1526.8031519118363</v>
      </c>
      <c r="AX667">
        <f t="shared" si="582"/>
        <v>-2806.1245815345933</v>
      </c>
      <c r="AY667">
        <f t="shared" si="590"/>
        <v>-1.0724966872732178</v>
      </c>
      <c r="BA667">
        <f t="shared" si="572"/>
        <v>0.29538398987481579</v>
      </c>
      <c r="BB667">
        <f t="shared" si="583"/>
        <v>-10.592260952143649</v>
      </c>
      <c r="BC667">
        <f t="shared" si="584"/>
        <v>-1.8791756775671782</v>
      </c>
      <c r="BD667">
        <f t="shared" si="573"/>
        <v>-287.66883541126572</v>
      </c>
      <c r="BF667">
        <f t="shared" si="574"/>
        <v>-102.13378539955869</v>
      </c>
      <c r="BG667">
        <f t="shared" si="575"/>
        <v>-205.95068232200609</v>
      </c>
      <c r="BH667">
        <f t="shared" si="585"/>
        <v>-25.950682322006088</v>
      </c>
      <c r="BI667">
        <f t="shared" si="586"/>
        <v>-25.950682322006088</v>
      </c>
      <c r="BJ667">
        <f t="shared" si="576"/>
        <v>0</v>
      </c>
      <c r="BK667">
        <f t="shared" si="587"/>
        <v>0</v>
      </c>
      <c r="BM667">
        <f t="shared" si="588"/>
        <v>-91.541524447415043</v>
      </c>
      <c r="BN667">
        <f t="shared" si="577"/>
        <v>-98.28184691074037</v>
      </c>
      <c r="BQ667" s="56">
        <f t="shared" si="589"/>
        <v>6.3096998481414888</v>
      </c>
    </row>
    <row r="668" spans="1:69" x14ac:dyDescent="0.25">
      <c r="A668">
        <f t="shared" si="563"/>
        <v>9200000</v>
      </c>
      <c r="B668">
        <f t="shared" si="578"/>
        <v>9200</v>
      </c>
      <c r="C668">
        <f t="shared" si="539"/>
        <v>7.008346946385382</v>
      </c>
      <c r="D668">
        <f t="shared" si="540"/>
        <v>1.4276206619068927</v>
      </c>
      <c r="F668">
        <f t="shared" si="541"/>
        <v>2.4909947409737705E-7</v>
      </c>
      <c r="G668">
        <f t="shared" si="542"/>
        <v>1.7978757387311517E-4</v>
      </c>
      <c r="H668">
        <f t="shared" si="564"/>
        <v>-3.1414128624261273</v>
      </c>
      <c r="J668">
        <f t="shared" si="565"/>
        <v>15</v>
      </c>
      <c r="M668">
        <f t="shared" si="543"/>
        <v>1.7131561057479782E-4</v>
      </c>
      <c r="N668">
        <f t="shared" si="566"/>
        <v>-1.5707963250000001</v>
      </c>
      <c r="O668">
        <f t="shared" si="544"/>
        <v>2945.7585003051759</v>
      </c>
      <c r="P668">
        <f t="shared" si="567"/>
        <v>1.5704568556471079</v>
      </c>
      <c r="Q668">
        <f t="shared" si="545"/>
        <v>1660.4576803528239</v>
      </c>
      <c r="R668">
        <f t="shared" si="568"/>
        <v>1.5701940831651542</v>
      </c>
      <c r="S668">
        <f t="shared" si="546"/>
        <v>1.0028162598620351E-2</v>
      </c>
      <c r="T668">
        <f t="shared" si="569"/>
        <v>-1.5607679961099037</v>
      </c>
      <c r="U668">
        <f t="shared" si="547"/>
        <v>0.18708094933350877</v>
      </c>
      <c r="V668">
        <f t="shared" si="570"/>
        <v>-1.3826065401494887</v>
      </c>
      <c r="X668">
        <f t="shared" si="548"/>
        <v>-87.708950310421315</v>
      </c>
      <c r="Y668">
        <f t="shared" si="549"/>
        <v>-176.88995488767318</v>
      </c>
      <c r="Z668">
        <f t="shared" si="579"/>
        <v>3.1100451123268158</v>
      </c>
      <c r="AC668">
        <v>1</v>
      </c>
      <c r="AD668">
        <f t="shared" si="550"/>
        <v>2945.7583305696003</v>
      </c>
      <c r="AE668">
        <f t="shared" si="551"/>
        <v>-1.7028045804788456</v>
      </c>
      <c r="AF668">
        <f t="shared" si="552"/>
        <v>0.32428775970360002</v>
      </c>
      <c r="AG668">
        <f t="shared" si="553"/>
        <v>317.35902551428364</v>
      </c>
      <c r="AH668">
        <f t="shared" si="554"/>
        <v>-1669.5061287446267</v>
      </c>
      <c r="AJ668">
        <f t="shared" si="571"/>
        <v>18000</v>
      </c>
      <c r="AK668">
        <f t="shared" si="555"/>
        <v>1794854.7127980001</v>
      </c>
      <c r="AL668">
        <v>43</v>
      </c>
      <c r="AM668">
        <f t="shared" si="556"/>
        <v>1660.457379231</v>
      </c>
      <c r="AN668">
        <f t="shared" si="557"/>
        <v>1080.4960651068125</v>
      </c>
      <c r="AO668">
        <f t="shared" si="558"/>
        <v>17.140657240340669</v>
      </c>
      <c r="AQ668">
        <f t="shared" si="559"/>
        <v>2.9536861916538098E-5</v>
      </c>
      <c r="AR668">
        <f t="shared" si="560"/>
        <v>-0.54347825926430093</v>
      </c>
      <c r="AT668">
        <f t="shared" si="561"/>
        <v>-907.33091089149707</v>
      </c>
      <c r="AU668">
        <f t="shared" si="562"/>
        <v>-172.5270427203113</v>
      </c>
      <c r="AV668">
        <f t="shared" si="580"/>
        <v>-2.9536879902661406</v>
      </c>
      <c r="AW668">
        <f t="shared" si="581"/>
        <v>1518.1430605891762</v>
      </c>
      <c r="AX668">
        <f t="shared" si="582"/>
        <v>-2776.6297497290825</v>
      </c>
      <c r="AY668">
        <f t="shared" si="590"/>
        <v>-1.0704459894103908</v>
      </c>
      <c r="BA668">
        <f t="shared" si="572"/>
        <v>0.29185368597105832</v>
      </c>
      <c r="BB668">
        <f t="shared" si="583"/>
        <v>-10.696696347793752</v>
      </c>
      <c r="BC668">
        <f t="shared" si="584"/>
        <v>-1.8832420008557498</v>
      </c>
      <c r="BD668">
        <f t="shared" si="573"/>
        <v>-287.90181857410283</v>
      </c>
      <c r="BF668">
        <f t="shared" si="574"/>
        <v>-102.33510308717138</v>
      </c>
      <c r="BG668">
        <f t="shared" si="575"/>
        <v>-206.09487873849497</v>
      </c>
      <c r="BH668">
        <f t="shared" si="585"/>
        <v>-26.09487873849497</v>
      </c>
      <c r="BI668">
        <f t="shared" si="586"/>
        <v>-26.09487873849497</v>
      </c>
      <c r="BJ668">
        <f t="shared" si="576"/>
        <v>0</v>
      </c>
      <c r="BK668">
        <f t="shared" si="587"/>
        <v>0</v>
      </c>
      <c r="BM668">
        <f t="shared" si="588"/>
        <v>-91.638406739377629</v>
      </c>
      <c r="BN668">
        <f t="shared" si="577"/>
        <v>-98.193060164392165</v>
      </c>
      <c r="BQ668" s="56">
        <f t="shared" si="589"/>
        <v>6.2052644524913836</v>
      </c>
    </row>
    <row r="669" spans="1:69" x14ac:dyDescent="0.25">
      <c r="A669">
        <f t="shared" si="563"/>
        <v>9300000</v>
      </c>
      <c r="B669">
        <f t="shared" si="578"/>
        <v>9300</v>
      </c>
      <c r="C669">
        <f t="shared" si="539"/>
        <v>7.0829818553689581</v>
      </c>
      <c r="D669">
        <f t="shared" si="540"/>
        <v>1.4291395632226436</v>
      </c>
      <c r="F669">
        <f t="shared" si="541"/>
        <v>2.437712958942264E-7</v>
      </c>
      <c r="G669">
        <f t="shared" si="542"/>
        <v>1.7785437324182438E-4</v>
      </c>
      <c r="H669">
        <f t="shared" si="564"/>
        <v>-3.1414147956267584</v>
      </c>
      <c r="J669">
        <f t="shared" si="565"/>
        <v>15</v>
      </c>
      <c r="M669">
        <f t="shared" si="543"/>
        <v>1.6947350723528387E-4</v>
      </c>
      <c r="N669">
        <f t="shared" si="566"/>
        <v>-1.5707963250000001</v>
      </c>
      <c r="O669">
        <f t="shared" si="544"/>
        <v>2977.7776107688624</v>
      </c>
      <c r="P669">
        <f t="shared" si="567"/>
        <v>1.5704605058742276</v>
      </c>
      <c r="Q669">
        <f t="shared" si="545"/>
        <v>1678.5061268892055</v>
      </c>
      <c r="R669">
        <f t="shared" si="568"/>
        <v>1.5702005589015677</v>
      </c>
      <c r="S669">
        <f t="shared" si="546"/>
        <v>9.9203435627944307E-3</v>
      </c>
      <c r="T669">
        <f t="shared" si="569"/>
        <v>-1.5608758205094095</v>
      </c>
      <c r="U669">
        <f t="shared" si="547"/>
        <v>0.18513863900535082</v>
      </c>
      <c r="V669">
        <f t="shared" si="570"/>
        <v>-1.3845833884362493</v>
      </c>
      <c r="X669">
        <f t="shared" si="548"/>
        <v>-87.895385150982008</v>
      </c>
      <c r="Y669">
        <f t="shared" si="549"/>
        <v>-176.92190178867273</v>
      </c>
      <c r="Z669">
        <f t="shared" si="579"/>
        <v>3.0780982113272728</v>
      </c>
      <c r="AC669">
        <v>1</v>
      </c>
      <c r="AD669">
        <f t="shared" si="550"/>
        <v>2977.7774428584003</v>
      </c>
      <c r="AE669">
        <f t="shared" si="551"/>
        <v>-1.7400232533744726</v>
      </c>
      <c r="AF669">
        <f t="shared" si="552"/>
        <v>0.32781262665690003</v>
      </c>
      <c r="AG669">
        <f t="shared" si="553"/>
        <v>310.80346896839467</v>
      </c>
      <c r="AH669">
        <f t="shared" si="554"/>
        <v>-1652.7894875798363</v>
      </c>
      <c r="AJ669">
        <f t="shared" si="571"/>
        <v>18000</v>
      </c>
      <c r="AK669">
        <f t="shared" si="555"/>
        <v>1814364.0031545002</v>
      </c>
      <c r="AL669">
        <v>44</v>
      </c>
      <c r="AM669">
        <f t="shared" si="556"/>
        <v>1678.50582900525</v>
      </c>
      <c r="AN669">
        <f t="shared" si="557"/>
        <v>1080.4785951333836</v>
      </c>
      <c r="AO669">
        <f t="shared" si="558"/>
        <v>17.599616084369572</v>
      </c>
      <c r="AQ669">
        <f t="shared" si="559"/>
        <v>2.8905075647748077E-5</v>
      </c>
      <c r="AR669">
        <f t="shared" si="560"/>
        <v>-0.53763440704811416</v>
      </c>
      <c r="AT669">
        <f t="shared" si="561"/>
        <v>-888.58751233255964</v>
      </c>
      <c r="AU669">
        <f t="shared" si="562"/>
        <v>-167.14641275248812</v>
      </c>
      <c r="AV669">
        <f t="shared" si="580"/>
        <v>-2.9556617727110064</v>
      </c>
      <c r="AW669">
        <f t="shared" si="581"/>
        <v>1509.7401289252352</v>
      </c>
      <c r="AX669">
        <f t="shared" si="582"/>
        <v>-2747.7192385442395</v>
      </c>
      <c r="AY669">
        <f t="shared" si="590"/>
        <v>-1.068373859321077</v>
      </c>
      <c r="BA669">
        <f t="shared" si="572"/>
        <v>0.28839646554406967</v>
      </c>
      <c r="BB669">
        <f t="shared" si="583"/>
        <v>-10.800201328713277</v>
      </c>
      <c r="BC669">
        <f t="shared" si="584"/>
        <v>-1.8872879133899294</v>
      </c>
      <c r="BD669">
        <f t="shared" si="573"/>
        <v>-288.13363228685529</v>
      </c>
      <c r="BF669">
        <f t="shared" si="574"/>
        <v>-102.53440224135707</v>
      </c>
      <c r="BG669">
        <f t="shared" si="575"/>
        <v>-206.23977658049586</v>
      </c>
      <c r="BH669">
        <f t="shared" si="585"/>
        <v>-26.239776580495857</v>
      </c>
      <c r="BI669">
        <f t="shared" si="586"/>
        <v>-26.239776580495857</v>
      </c>
      <c r="BJ669">
        <f t="shared" si="576"/>
        <v>0</v>
      </c>
      <c r="BK669">
        <f t="shared" si="587"/>
        <v>0</v>
      </c>
      <c r="BM669">
        <f t="shared" si="588"/>
        <v>-91.734200912643786</v>
      </c>
      <c r="BN669">
        <f t="shared" si="577"/>
        <v>-98.106144293640568</v>
      </c>
      <c r="BQ669" s="56">
        <f t="shared" si="589"/>
        <v>6.1017594715718602</v>
      </c>
    </row>
    <row r="670" spans="1:69" x14ac:dyDescent="0.25">
      <c r="A670">
        <f t="shared" si="563"/>
        <v>9400000</v>
      </c>
      <c r="B670">
        <f t="shared" si="578"/>
        <v>9400</v>
      </c>
      <c r="C670">
        <f t="shared" si="539"/>
        <v>7.1576327644205495</v>
      </c>
      <c r="D670">
        <f t="shared" si="540"/>
        <v>1.4306267849870877</v>
      </c>
      <c r="F670">
        <f t="shared" si="541"/>
        <v>2.3861225984084477E-7</v>
      </c>
      <c r="G670">
        <f t="shared" si="542"/>
        <v>1.7596230456750928E-4</v>
      </c>
      <c r="H670">
        <f t="shared" si="564"/>
        <v>-3.1414166876954326</v>
      </c>
      <c r="J670">
        <f t="shared" si="565"/>
        <v>15</v>
      </c>
      <c r="M670">
        <f t="shared" si="543"/>
        <v>1.6767059758384468E-4</v>
      </c>
      <c r="N670">
        <f t="shared" si="566"/>
        <v>-1.5707963250000001</v>
      </c>
      <c r="O670">
        <f t="shared" si="544"/>
        <v>3009.7967212713806</v>
      </c>
      <c r="P670">
        <f t="shared" si="567"/>
        <v>1.570464078436949</v>
      </c>
      <c r="Q670">
        <f t="shared" si="545"/>
        <v>1696.5545734944778</v>
      </c>
      <c r="R670">
        <f t="shared" si="568"/>
        <v>1.5702068968564038</v>
      </c>
      <c r="S670">
        <f t="shared" si="546"/>
        <v>9.814818213940462E-3</v>
      </c>
      <c r="T670">
        <f t="shared" si="569"/>
        <v>-1.5609813509961445</v>
      </c>
      <c r="U670">
        <f t="shared" si="547"/>
        <v>0.18323555098699779</v>
      </c>
      <c r="V670">
        <f t="shared" si="570"/>
        <v>-1.3865196030894973</v>
      </c>
      <c r="X670">
        <f t="shared" si="548"/>
        <v>-88.079853298452591</v>
      </c>
      <c r="Y670">
        <f t="shared" si="549"/>
        <v>-176.95321421448895</v>
      </c>
      <c r="Z670">
        <f t="shared" si="579"/>
        <v>3.0467857855110481</v>
      </c>
      <c r="AC670">
        <v>1</v>
      </c>
      <c r="AD670">
        <f t="shared" si="550"/>
        <v>3009.7965551472003</v>
      </c>
      <c r="AE670">
        <f t="shared" si="551"/>
        <v>-1.7776442903014034</v>
      </c>
      <c r="AF670">
        <f t="shared" si="552"/>
        <v>0.33133749361019998</v>
      </c>
      <c r="AG670">
        <f t="shared" si="553"/>
        <v>304.4466507451578</v>
      </c>
      <c r="AH670">
        <f t="shared" si="554"/>
        <v>-1636.3914765299114</v>
      </c>
      <c r="AJ670">
        <f t="shared" si="571"/>
        <v>18000</v>
      </c>
      <c r="AK670">
        <f t="shared" si="555"/>
        <v>1833873.2935110002</v>
      </c>
      <c r="AL670">
        <v>45</v>
      </c>
      <c r="AM670">
        <f t="shared" si="556"/>
        <v>1696.5542787795</v>
      </c>
      <c r="AN670">
        <f t="shared" si="557"/>
        <v>1080.4612153085748</v>
      </c>
      <c r="AO670">
        <f t="shared" si="558"/>
        <v>18.048791643091086</v>
      </c>
      <c r="AQ670">
        <f t="shared" si="559"/>
        <v>2.8293345325109367E-5</v>
      </c>
      <c r="AR670">
        <f t="shared" si="560"/>
        <v>-0.53191489211205611</v>
      </c>
      <c r="AT670">
        <f t="shared" si="561"/>
        <v>-870.41238187727345</v>
      </c>
      <c r="AU670">
        <f t="shared" si="562"/>
        <v>-161.98600637411997</v>
      </c>
      <c r="AV670">
        <f t="shared" si="580"/>
        <v>-2.9575949867530298</v>
      </c>
      <c r="AW670">
        <f t="shared" si="581"/>
        <v>1501.5842774192604</v>
      </c>
      <c r="AX670">
        <f t="shared" si="582"/>
        <v>-2719.3763701323701</v>
      </c>
      <c r="AY670">
        <f t="shared" si="590"/>
        <v>-1.0662812247081179</v>
      </c>
      <c r="BA670">
        <f t="shared" si="572"/>
        <v>0.28501002936062803</v>
      </c>
      <c r="BB670">
        <f t="shared" si="583"/>
        <v>-10.902797142332288</v>
      </c>
      <c r="BC670">
        <f t="shared" si="584"/>
        <v>-1.8913137620449119</v>
      </c>
      <c r="BD670">
        <f t="shared" si="573"/>
        <v>-288.36429642400776</v>
      </c>
      <c r="BF670">
        <f t="shared" si="574"/>
        <v>-102.73172863724623</v>
      </c>
      <c r="BG670">
        <f t="shared" si="575"/>
        <v>-206.38533759479802</v>
      </c>
      <c r="BH670">
        <f t="shared" si="585"/>
        <v>-26.385337594798017</v>
      </c>
      <c r="BI670">
        <f t="shared" si="586"/>
        <v>-26.385337594798017</v>
      </c>
      <c r="BJ670">
        <f t="shared" si="576"/>
        <v>0</v>
      </c>
      <c r="BK670">
        <f t="shared" si="587"/>
        <v>0</v>
      </c>
      <c r="BM670">
        <f t="shared" si="588"/>
        <v>-91.828931494913945</v>
      </c>
      <c r="BN670">
        <f t="shared" si="577"/>
        <v>-98.021041170790255</v>
      </c>
      <c r="BQ670" s="56">
        <f t="shared" si="589"/>
        <v>5.9991636579528498</v>
      </c>
    </row>
    <row r="671" spans="1:69" x14ac:dyDescent="0.25">
      <c r="A671">
        <f t="shared" si="563"/>
        <v>9500000</v>
      </c>
      <c r="B671">
        <f t="shared" si="578"/>
        <v>9500</v>
      </c>
      <c r="C671">
        <f t="shared" si="539"/>
        <v>7.2322991780879251</v>
      </c>
      <c r="D671">
        <f t="shared" si="540"/>
        <v>1.4320833016983561</v>
      </c>
      <c r="F671">
        <f t="shared" si="541"/>
        <v>2.3361528177725935E-7</v>
      </c>
      <c r="G671">
        <f t="shared" si="542"/>
        <v>1.7411006894507802E-4</v>
      </c>
      <c r="H671">
        <f t="shared" si="564"/>
        <v>-3.1414185399310552</v>
      </c>
      <c r="J671">
        <f t="shared" si="565"/>
        <v>15</v>
      </c>
      <c r="M671">
        <f t="shared" si="543"/>
        <v>1.6590564392506737E-4</v>
      </c>
      <c r="N671">
        <f t="shared" si="566"/>
        <v>-1.5707963250000001</v>
      </c>
      <c r="O671">
        <f t="shared" si="544"/>
        <v>3041.8158318115052</v>
      </c>
      <c r="P671">
        <f t="shared" si="567"/>
        <v>1.5704675757878321</v>
      </c>
      <c r="Q671">
        <f t="shared" si="545"/>
        <v>1714.6030201664655</v>
      </c>
      <c r="R671">
        <f t="shared" si="568"/>
        <v>1.5702131013806577</v>
      </c>
      <c r="S671">
        <f t="shared" si="546"/>
        <v>9.7115141337224681E-3</v>
      </c>
      <c r="T671">
        <f t="shared" si="569"/>
        <v>-1.5610846600002026</v>
      </c>
      <c r="U671">
        <f t="shared" si="547"/>
        <v>0.18137053022759184</v>
      </c>
      <c r="V671">
        <f t="shared" si="570"/>
        <v>-1.3884164101057954</v>
      </c>
      <c r="X671">
        <f t="shared" si="548"/>
        <v>-88.262395584616954</v>
      </c>
      <c r="Y671">
        <f t="shared" si="549"/>
        <v>-176.98391040946615</v>
      </c>
      <c r="Z671">
        <f t="shared" si="579"/>
        <v>3.0160895905338521</v>
      </c>
      <c r="AC671">
        <v>1</v>
      </c>
      <c r="AD671">
        <f t="shared" si="550"/>
        <v>3041.8156674360002</v>
      </c>
      <c r="AE671">
        <f t="shared" si="551"/>
        <v>-1.8156676912596386</v>
      </c>
      <c r="AF671">
        <f t="shared" si="552"/>
        <v>0.33486236056349999</v>
      </c>
      <c r="AG671">
        <f t="shared" si="553"/>
        <v>298.2807106363461</v>
      </c>
      <c r="AH671">
        <f t="shared" si="554"/>
        <v>-1620.3034832440942</v>
      </c>
      <c r="AJ671">
        <f t="shared" si="571"/>
        <v>18000</v>
      </c>
      <c r="AK671">
        <f t="shared" si="555"/>
        <v>1853382.5838675001</v>
      </c>
      <c r="AL671">
        <v>46</v>
      </c>
      <c r="AM671">
        <f t="shared" si="556"/>
        <v>1714.60272855375</v>
      </c>
      <c r="AN671">
        <f t="shared" si="557"/>
        <v>1080.4439316061255</v>
      </c>
      <c r="AO671">
        <f t="shared" si="558"/>
        <v>18.48849318035365</v>
      </c>
      <c r="AQ671">
        <f t="shared" si="559"/>
        <v>2.7700830948197144E-5</v>
      </c>
      <c r="AR671">
        <f t="shared" si="560"/>
        <v>-0.52631578801574574</v>
      </c>
      <c r="AT671">
        <f t="shared" si="561"/>
        <v>-852.78304198473268</v>
      </c>
      <c r="AU671">
        <f t="shared" si="562"/>
        <v>-157.03473102133924</v>
      </c>
      <c r="AV671">
        <f t="shared" si="580"/>
        <v>-2.9594888563288575</v>
      </c>
      <c r="AW671">
        <f t="shared" si="581"/>
        <v>1493.6659115012601</v>
      </c>
      <c r="AX671">
        <f t="shared" si="582"/>
        <v>-2691.5850738033182</v>
      </c>
      <c r="AY671">
        <f t="shared" si="590"/>
        <v>-1.0641689786551751</v>
      </c>
      <c r="BA671">
        <f t="shared" si="572"/>
        <v>0.28169217507308675</v>
      </c>
      <c r="BB671">
        <f t="shared" si="583"/>
        <v>-11.004504336094193</v>
      </c>
      <c r="BC671">
        <f t="shared" si="584"/>
        <v>-1.8953198776736824</v>
      </c>
      <c r="BD671">
        <f t="shared" si="573"/>
        <v>-288.59382994203997</v>
      </c>
      <c r="BF671">
        <f t="shared" si="574"/>
        <v>-102.92712652084928</v>
      </c>
      <c r="BG671">
        <f t="shared" si="575"/>
        <v>-206.53152497767289</v>
      </c>
      <c r="BH671">
        <f t="shared" si="585"/>
        <v>-26.531524977672888</v>
      </c>
      <c r="BI671">
        <f t="shared" si="586"/>
        <v>-26.531524977672888</v>
      </c>
      <c r="BJ671">
        <f t="shared" si="576"/>
        <v>0</v>
      </c>
      <c r="BK671">
        <f t="shared" si="587"/>
        <v>0</v>
      </c>
      <c r="BM671">
        <f t="shared" si="588"/>
        <v>-91.922622184755085</v>
      </c>
      <c r="BN671">
        <f t="shared" si="577"/>
        <v>-97.937695035632913</v>
      </c>
      <c r="BQ671" s="56">
        <f t="shared" si="589"/>
        <v>5.8974564641909417</v>
      </c>
    </row>
    <row r="672" spans="1:69" x14ac:dyDescent="0.25">
      <c r="A672">
        <f t="shared" si="563"/>
        <v>9600000</v>
      </c>
      <c r="B672">
        <f t="shared" si="578"/>
        <v>9600</v>
      </c>
      <c r="C672">
        <f t="shared" si="539"/>
        <v>7.3069806210691484</v>
      </c>
      <c r="D672">
        <f t="shared" si="540"/>
        <v>1.4335100485485255</v>
      </c>
      <c r="F672">
        <f t="shared" si="541"/>
        <v>2.2877364457834437E-7</v>
      </c>
      <c r="G672">
        <f t="shared" si="542"/>
        <v>1.722964215905453E-4</v>
      </c>
      <c r="H672">
        <f t="shared" si="564"/>
        <v>-3.1414203535784098</v>
      </c>
      <c r="J672">
        <f t="shared" si="565"/>
        <v>15</v>
      </c>
      <c r="M672">
        <f t="shared" si="543"/>
        <v>1.6417746013418124E-4</v>
      </c>
      <c r="N672">
        <f t="shared" si="566"/>
        <v>-1.5707963250000001</v>
      </c>
      <c r="O672">
        <f t="shared" si="544"/>
        <v>3073.8349423880604</v>
      </c>
      <c r="P672">
        <f t="shared" si="567"/>
        <v>1.5704710002772462</v>
      </c>
      <c r="Q672">
        <f t="shared" si="545"/>
        <v>1732.6514669030835</v>
      </c>
      <c r="R672">
        <f t="shared" si="568"/>
        <v>1.570219176644033</v>
      </c>
      <c r="S672">
        <f t="shared" si="546"/>
        <v>9.6103619205233741E-3</v>
      </c>
      <c r="T672">
        <f t="shared" si="569"/>
        <v>-1.5611858169342316</v>
      </c>
      <c r="U672">
        <f t="shared" si="547"/>
        <v>0.17954246573085572</v>
      </c>
      <c r="V672">
        <f t="shared" si="570"/>
        <v>-1.3902749872145412</v>
      </c>
      <c r="X672">
        <f t="shared" si="548"/>
        <v>-88.443051588292292</v>
      </c>
      <c r="Y672">
        <f t="shared" si="549"/>
        <v>-177.01400794476902</v>
      </c>
      <c r="Z672">
        <f t="shared" si="579"/>
        <v>2.9859920552309802</v>
      </c>
      <c r="AC672">
        <v>1</v>
      </c>
      <c r="AD672">
        <f t="shared" si="550"/>
        <v>3073.8347797248002</v>
      </c>
      <c r="AE672">
        <f t="shared" si="551"/>
        <v>-1.8540934562491778</v>
      </c>
      <c r="AF672">
        <f t="shared" si="552"/>
        <v>0.3383872275168</v>
      </c>
      <c r="AG672">
        <f t="shared" si="553"/>
        <v>292.29816860254601</v>
      </c>
      <c r="AH672">
        <f t="shared" si="554"/>
        <v>-1604.5171848356583</v>
      </c>
      <c r="AJ672">
        <f t="shared" si="571"/>
        <v>18000</v>
      </c>
      <c r="AK672">
        <f t="shared" si="555"/>
        <v>1872891.8742240001</v>
      </c>
      <c r="AL672">
        <v>47</v>
      </c>
      <c r="AM672">
        <f t="shared" si="556"/>
        <v>1732.651178328</v>
      </c>
      <c r="AN672">
        <f t="shared" si="557"/>
        <v>1080.4267493865261</v>
      </c>
      <c r="AO672">
        <f t="shared" si="558"/>
        <v>18.919017071167968</v>
      </c>
      <c r="AQ672">
        <f t="shared" si="559"/>
        <v>2.7126736037525129E-5</v>
      </c>
      <c r="AR672">
        <f t="shared" si="560"/>
        <v>-0.52083333192048253</v>
      </c>
      <c r="AT672">
        <f t="shared" si="561"/>
        <v>-835.6781024063647</v>
      </c>
      <c r="AU672">
        <f t="shared" si="562"/>
        <v>-152.28215438165972</v>
      </c>
      <c r="AV672">
        <f t="shared" si="580"/>
        <v>-2.9613445571938022</v>
      </c>
      <c r="AW672">
        <f t="shared" si="581"/>
        <v>1485.9758941320931</v>
      </c>
      <c r="AX672">
        <f t="shared" si="582"/>
        <v>-2664.3298597845396</v>
      </c>
      <c r="AY672">
        <f t="shared" si="590"/>
        <v>-1.0620379811997793</v>
      </c>
      <c r="BA672">
        <f t="shared" si="572"/>
        <v>0.27844079216318962</v>
      </c>
      <c r="BB672">
        <f t="shared" si="583"/>
        <v>-11.105342786860765</v>
      </c>
      <c r="BC672">
        <f t="shared" si="584"/>
        <v>-1.8993065759940229</v>
      </c>
      <c r="BD672">
        <f t="shared" si="573"/>
        <v>-288.8222509302484</v>
      </c>
      <c r="BF672">
        <f t="shared" si="574"/>
        <v>-103.12063867569029</v>
      </c>
      <c r="BG672">
        <f t="shared" si="575"/>
        <v>-206.67830330717868</v>
      </c>
      <c r="BH672">
        <f t="shared" si="585"/>
        <v>-26.67830330717868</v>
      </c>
      <c r="BI672">
        <f t="shared" si="586"/>
        <v>-26.67830330717868</v>
      </c>
      <c r="BJ672">
        <f t="shared" si="576"/>
        <v>0</v>
      </c>
      <c r="BK672">
        <f t="shared" si="587"/>
        <v>0</v>
      </c>
      <c r="BM672">
        <f t="shared" si="588"/>
        <v>-92.015295888829513</v>
      </c>
      <c r="BN672">
        <f t="shared" si="577"/>
        <v>-97.856052376930265</v>
      </c>
      <c r="BQ672" s="56">
        <f t="shared" si="589"/>
        <v>5.7966180134243706</v>
      </c>
    </row>
    <row r="673" spans="1:69" x14ac:dyDescent="0.25">
      <c r="A673">
        <f t="shared" si="563"/>
        <v>9700000</v>
      </c>
      <c r="B673">
        <f t="shared" si="578"/>
        <v>9700</v>
      </c>
      <c r="C673">
        <f t="shared" si="539"/>
        <v>7.3816766372032951</v>
      </c>
      <c r="D673">
        <f t="shared" si="540"/>
        <v>1.4349079233727304</v>
      </c>
      <c r="F673">
        <f t="shared" si="541"/>
        <v>2.2408097556847999E-7</v>
      </c>
      <c r="G673">
        <f t="shared" si="542"/>
        <v>1.7052016905128037E-4</v>
      </c>
      <c r="H673">
        <f t="shared" si="564"/>
        <v>-3.141422129830949</v>
      </c>
      <c r="J673">
        <f t="shared" si="565"/>
        <v>15</v>
      </c>
      <c r="M673">
        <f t="shared" si="543"/>
        <v>1.6248490899877733E-4</v>
      </c>
      <c r="N673">
        <f t="shared" si="566"/>
        <v>-1.5707963250000001</v>
      </c>
      <c r="O673">
        <f t="shared" si="544"/>
        <v>3105.8540529999195</v>
      </c>
      <c r="P673">
        <f t="shared" si="567"/>
        <v>1.5704743541586383</v>
      </c>
      <c r="Q673">
        <f t="shared" si="545"/>
        <v>1750.6999137023331</v>
      </c>
      <c r="R673">
        <f t="shared" si="568"/>
        <v>1.5702251266442875</v>
      </c>
      <c r="S673">
        <f t="shared" si="546"/>
        <v>9.5112950339873818E-3</v>
      </c>
      <c r="T673">
        <f t="shared" si="569"/>
        <v>-1.561284888348943</v>
      </c>
      <c r="U673">
        <f t="shared" si="547"/>
        <v>0.17775028851812391</v>
      </c>
      <c r="V673">
        <f t="shared" si="570"/>
        <v>-1.3920964662022313</v>
      </c>
      <c r="X673">
        <f t="shared" si="548"/>
        <v>-88.621859685916391</v>
      </c>
      <c r="Y673">
        <f t="shared" si="549"/>
        <v>-177.04352374811037</v>
      </c>
      <c r="Z673">
        <f t="shared" si="579"/>
        <v>2.9564762518896259</v>
      </c>
      <c r="AC673">
        <v>1</v>
      </c>
      <c r="AD673">
        <f t="shared" si="550"/>
        <v>3105.8538920136002</v>
      </c>
      <c r="AE673">
        <f t="shared" si="551"/>
        <v>-1.892921585270021</v>
      </c>
      <c r="AF673">
        <f t="shared" si="552"/>
        <v>0.34191209447009996</v>
      </c>
      <c r="AG673">
        <f t="shared" si="553"/>
        <v>286.49190319439799</v>
      </c>
      <c r="AH673">
        <f t="shared" si="554"/>
        <v>-1589.024536858778</v>
      </c>
      <c r="AJ673">
        <f t="shared" si="571"/>
        <v>18000</v>
      </c>
      <c r="AK673">
        <f t="shared" si="555"/>
        <v>1892401.1645805002</v>
      </c>
      <c r="AL673">
        <v>48</v>
      </c>
      <c r="AM673">
        <f t="shared" si="556"/>
        <v>1750.69962810225</v>
      </c>
      <c r="AN673">
        <f t="shared" si="557"/>
        <v>1080.4096734472344</v>
      </c>
      <c r="AO673">
        <f t="shared" si="558"/>
        <v>19.340647465705445</v>
      </c>
      <c r="AQ673">
        <f t="shared" si="559"/>
        <v>2.65703049565036E-5</v>
      </c>
      <c r="AR673">
        <f t="shared" si="560"/>
        <v>-0.51546391615616982</v>
      </c>
      <c r="AT673">
        <f t="shared" si="561"/>
        <v>-819.07719846023417</v>
      </c>
      <c r="AU673">
        <f t="shared" si="562"/>
        <v>-147.71845923414639</v>
      </c>
      <c r="AV673">
        <f t="shared" si="580"/>
        <v>-2.9631632192416792</v>
      </c>
      <c r="AW673">
        <f t="shared" si="581"/>
        <v>1478.5055201673229</v>
      </c>
      <c r="AX673">
        <f t="shared" si="582"/>
        <v>-2637.5957942567097</v>
      </c>
      <c r="AY673">
        <f t="shared" si="590"/>
        <v>-1.0598890608213116</v>
      </c>
      <c r="BA673">
        <f t="shared" si="572"/>
        <v>0.27525385719901407</v>
      </c>
      <c r="BB673">
        <f t="shared" si="583"/>
        <v>-11.205331728794683</v>
      </c>
      <c r="BC673">
        <f t="shared" si="584"/>
        <v>-1.9032741584203676</v>
      </c>
      <c r="BD673">
        <f t="shared" si="573"/>
        <v>-289.049576658408</v>
      </c>
      <c r="BF673">
        <f t="shared" si="574"/>
        <v>-103.31230648584332</v>
      </c>
      <c r="BG673">
        <f t="shared" si="575"/>
        <v>-206.82563847930615</v>
      </c>
      <c r="BH673">
        <f t="shared" si="585"/>
        <v>-26.82563847930615</v>
      </c>
      <c r="BI673">
        <f t="shared" si="586"/>
        <v>-26.82563847930615</v>
      </c>
      <c r="BJ673">
        <f t="shared" si="576"/>
        <v>0</v>
      </c>
      <c r="BK673">
        <f t="shared" si="587"/>
        <v>0</v>
      </c>
      <c r="BM673">
        <f t="shared" si="588"/>
        <v>-92.106974757048633</v>
      </c>
      <c r="BN673">
        <f t="shared" si="577"/>
        <v>-97.776061820898178</v>
      </c>
      <c r="BQ673" s="56">
        <f t="shared" si="589"/>
        <v>5.6966290714904533</v>
      </c>
    </row>
    <row r="674" spans="1:69" x14ac:dyDescent="0.25">
      <c r="A674">
        <f t="shared" si="563"/>
        <v>9800000</v>
      </c>
      <c r="B674">
        <f t="shared" si="578"/>
        <v>9800</v>
      </c>
      <c r="C674">
        <f t="shared" si="539"/>
        <v>7.456386788520958</v>
      </c>
      <c r="D674">
        <f t="shared" si="540"/>
        <v>1.436277788484194</v>
      </c>
      <c r="F674">
        <f t="shared" si="541"/>
        <v>2.1953122554114791E-7</v>
      </c>
      <c r="G674">
        <f t="shared" si="542"/>
        <v>1.6878016658705759E-4</v>
      </c>
      <c r="H674">
        <f t="shared" si="564"/>
        <v>-3.1414238698334129</v>
      </c>
      <c r="J674">
        <f t="shared" si="565"/>
        <v>15</v>
      </c>
      <c r="M674">
        <f t="shared" si="543"/>
        <v>1.6082689972327958E-4</v>
      </c>
      <c r="N674">
        <f t="shared" si="566"/>
        <v>-1.5707963250000001</v>
      </c>
      <c r="O674">
        <f t="shared" si="544"/>
        <v>3137.8731636460025</v>
      </c>
      <c r="P674">
        <f t="shared" si="567"/>
        <v>1.5704776395934787</v>
      </c>
      <c r="Q674">
        <f t="shared" si="545"/>
        <v>1768.748360562297</v>
      </c>
      <c r="R674">
        <f t="shared" si="568"/>
        <v>1.5702309552160043</v>
      </c>
      <c r="S674">
        <f t="shared" si="546"/>
        <v>9.4142496490771076E-3</v>
      </c>
      <c r="T674">
        <f t="shared" si="569"/>
        <v>-1.5613819380791021</v>
      </c>
      <c r="U674">
        <f t="shared" si="547"/>
        <v>0.17599296970070114</v>
      </c>
      <c r="V674">
        <f t="shared" si="570"/>
        <v>-1.3938819351053484</v>
      </c>
      <c r="X674">
        <f t="shared" si="548"/>
        <v>-88.798857099611652</v>
      </c>
      <c r="Y674">
        <f t="shared" si="549"/>
        <v>-177.07247413198317</v>
      </c>
      <c r="Z674">
        <f t="shared" si="579"/>
        <v>2.9275258680168292</v>
      </c>
      <c r="AC674">
        <v>1</v>
      </c>
      <c r="AD674">
        <f t="shared" si="550"/>
        <v>3137.8730043024002</v>
      </c>
      <c r="AE674">
        <f t="shared" si="551"/>
        <v>-1.9321520783221682</v>
      </c>
      <c r="AF674">
        <f t="shared" si="552"/>
        <v>0.34543696142339997</v>
      </c>
      <c r="AG674">
        <f t="shared" si="553"/>
        <v>280.85513137048065</v>
      </c>
      <c r="AH674">
        <f t="shared" si="554"/>
        <v>-1573.8177627105902</v>
      </c>
      <c r="AJ674">
        <f t="shared" si="571"/>
        <v>18000</v>
      </c>
      <c r="AK674">
        <f t="shared" si="555"/>
        <v>1911910.4549370001</v>
      </c>
      <c r="AL674">
        <v>49</v>
      </c>
      <c r="AM674">
        <f t="shared" si="556"/>
        <v>1768.7480778765</v>
      </c>
      <c r="AN674">
        <f t="shared" si="557"/>
        <v>1080.3927080686876</v>
      </c>
      <c r="AO674">
        <f t="shared" si="558"/>
        <v>19.753656912697586</v>
      </c>
      <c r="AQ674">
        <f t="shared" si="559"/>
        <v>2.603082042370153E-5</v>
      </c>
      <c r="AR674">
        <f t="shared" si="560"/>
        <v>-0.51020408030455</v>
      </c>
      <c r="AT674">
        <f t="shared" si="561"/>
        <v>-802.96093330123142</v>
      </c>
      <c r="AU674">
        <f t="shared" si="562"/>
        <v>-143.3344017672504</v>
      </c>
      <c r="AV674">
        <f t="shared" si="580"/>
        <v>-2.964945928693544</v>
      </c>
      <c r="AW674">
        <f t="shared" si="581"/>
        <v>1471.246492358405</v>
      </c>
      <c r="AX674">
        <f t="shared" si="582"/>
        <v>-2611.3684755988129</v>
      </c>
      <c r="AY674">
        <f t="shared" si="590"/>
        <v>-1.0577230158491018</v>
      </c>
      <c r="BA674">
        <f t="shared" si="572"/>
        <v>0.272129429382649</v>
      </c>
      <c r="BB674">
        <f t="shared" si="583"/>
        <v>-11.304489779813519</v>
      </c>
      <c r="BC674">
        <f t="shared" si="584"/>
        <v>-1.9072229128444422</v>
      </c>
      <c r="BD674">
        <f t="shared" si="573"/>
        <v>-289.27582362149963</v>
      </c>
      <c r="BF674">
        <f t="shared" si="574"/>
        <v>-103.50216999560237</v>
      </c>
      <c r="BG674">
        <f t="shared" si="575"/>
        <v>-206.97349764771667</v>
      </c>
      <c r="BH674">
        <f t="shared" si="585"/>
        <v>-26.97349764771667</v>
      </c>
      <c r="BI674">
        <f t="shared" si="586"/>
        <v>-26.97349764771667</v>
      </c>
      <c r="BJ674">
        <f t="shared" si="576"/>
        <v>0</v>
      </c>
      <c r="BK674">
        <f t="shared" si="587"/>
        <v>0</v>
      </c>
      <c r="BM674">
        <f t="shared" si="588"/>
        <v>-92.197680215788864</v>
      </c>
      <c r="BN674">
        <f t="shared" si="577"/>
        <v>-97.697674026217058</v>
      </c>
      <c r="BQ674" s="56">
        <f t="shared" si="589"/>
        <v>5.5974710204716178</v>
      </c>
    </row>
    <row r="675" spans="1:69" x14ac:dyDescent="0.25">
      <c r="A675">
        <f t="shared" si="563"/>
        <v>9900000</v>
      </c>
      <c r="B675">
        <f t="shared" si="578"/>
        <v>9900</v>
      </c>
      <c r="C675">
        <f t="shared" si="539"/>
        <v>7.531110654350452</v>
      </c>
      <c r="D675">
        <f t="shared" si="540"/>
        <v>1.4376204724028414</v>
      </c>
      <c r="F675">
        <f t="shared" si="541"/>
        <v>2.1511864925443229E-7</v>
      </c>
      <c r="G675">
        <f t="shared" si="542"/>
        <v>1.6707531570983047E-4</v>
      </c>
      <c r="H675">
        <f t="shared" si="564"/>
        <v>-3.1414255746842903</v>
      </c>
      <c r="J675">
        <f t="shared" si="565"/>
        <v>15</v>
      </c>
      <c r="M675">
        <f t="shared" si="543"/>
        <v>1.5920238558466061E-4</v>
      </c>
      <c r="N675">
        <f t="shared" si="566"/>
        <v>-1.5707963250000001</v>
      </c>
      <c r="O675">
        <f t="shared" si="544"/>
        <v>3169.892274325271</v>
      </c>
      <c r="P675">
        <f t="shared" si="567"/>
        <v>1.5704808586559045</v>
      </c>
      <c r="Q675">
        <f t="shared" si="545"/>
        <v>1786.7968074811354</v>
      </c>
      <c r="R675">
        <f t="shared" si="568"/>
        <v>1.5702366660388349</v>
      </c>
      <c r="S675">
        <f t="shared" si="546"/>
        <v>9.3191645189729406E-3</v>
      </c>
      <c r="T675">
        <f t="shared" si="569"/>
        <v>-1.5614770273806731</v>
      </c>
      <c r="U675">
        <f t="shared" si="547"/>
        <v>0.1742695186549533</v>
      </c>
      <c r="V675">
        <f t="shared" si="570"/>
        <v>-1.3956324402803459</v>
      </c>
      <c r="X675">
        <f t="shared" si="548"/>
        <v>-88.974079942875278</v>
      </c>
      <c r="Y675">
        <f t="shared" si="549"/>
        <v>-177.10087482048033</v>
      </c>
      <c r="Z675">
        <f t="shared" si="579"/>
        <v>2.8991251795196717</v>
      </c>
      <c r="AC675">
        <v>1</v>
      </c>
      <c r="AD675">
        <f t="shared" si="550"/>
        <v>3169.8921165912002</v>
      </c>
      <c r="AE675">
        <f t="shared" si="551"/>
        <v>-1.9717849354056198</v>
      </c>
      <c r="AF675">
        <f t="shared" si="552"/>
        <v>0.34896182837669998</v>
      </c>
      <c r="AG675">
        <f t="shared" si="553"/>
        <v>275.38138961095751</v>
      </c>
      <c r="AH675">
        <f t="shared" si="554"/>
        <v>-1558.8893434462352</v>
      </c>
      <c r="AJ675">
        <f t="shared" si="571"/>
        <v>18000</v>
      </c>
      <c r="AK675">
        <f t="shared" si="555"/>
        <v>1931419.7452935001</v>
      </c>
      <c r="AL675">
        <v>50</v>
      </c>
      <c r="AM675">
        <f t="shared" si="556"/>
        <v>1786.79652765075</v>
      </c>
      <c r="AN675">
        <f t="shared" si="557"/>
        <v>1080.3758570564933</v>
      </c>
      <c r="AO675">
        <f t="shared" si="558"/>
        <v>20.15830694510111</v>
      </c>
      <c r="AQ675">
        <f t="shared" si="559"/>
        <v>2.550760120011325E-5</v>
      </c>
      <c r="AR675">
        <f t="shared" si="560"/>
        <v>-0.50505050376224236</v>
      </c>
      <c r="AT675">
        <f t="shared" si="561"/>
        <v>-787.31082389844823</v>
      </c>
      <c r="AU675">
        <f t="shared" si="562"/>
        <v>-139.12127307744817</v>
      </c>
      <c r="AV675">
        <f t="shared" si="580"/>
        <v>-2.9666937301637724</v>
      </c>
      <c r="AW675">
        <f t="shared" si="581"/>
        <v>1464.190898874703</v>
      </c>
      <c r="AX675">
        <f t="shared" si="582"/>
        <v>-2585.6340117800137</v>
      </c>
      <c r="AY675">
        <f t="shared" si="590"/>
        <v>-1.0555406157954905</v>
      </c>
      <c r="BA675">
        <f t="shared" si="572"/>
        <v>0.26906564636802122</v>
      </c>
      <c r="BB675">
        <f t="shared" si="583"/>
        <v>-11.402834966702571</v>
      </c>
      <c r="BC675">
        <f t="shared" si="584"/>
        <v>-1.9111531143682818</v>
      </c>
      <c r="BD675">
        <f t="shared" si="573"/>
        <v>-289.50100758170879</v>
      </c>
      <c r="BF675">
        <f t="shared" si="574"/>
        <v>-103.6902679659996</v>
      </c>
      <c r="BG675">
        <f t="shared" si="575"/>
        <v>-207.12184916683944</v>
      </c>
      <c r="BH675">
        <f t="shared" si="585"/>
        <v>-27.121849166839439</v>
      </c>
      <c r="BI675">
        <f t="shared" si="586"/>
        <v>-27.121849166839439</v>
      </c>
      <c r="BJ675">
        <f t="shared" si="576"/>
        <v>0</v>
      </c>
      <c r="BK675">
        <f t="shared" si="587"/>
        <v>0</v>
      </c>
      <c r="BM675">
        <f t="shared" si="588"/>
        <v>-92.287432999297025</v>
      </c>
      <c r="BN675">
        <f t="shared" si="577"/>
        <v>-97.620841585130634</v>
      </c>
      <c r="BQ675" s="56">
        <f t="shared" si="589"/>
        <v>5.4991258335825668</v>
      </c>
    </row>
    <row r="676" spans="1:69" x14ac:dyDescent="0.25">
      <c r="A676">
        <f t="shared" si="563"/>
        <v>10000000</v>
      </c>
      <c r="B676">
        <f t="shared" si="578"/>
        <v>10000</v>
      </c>
      <c r="C676">
        <f t="shared" si="539"/>
        <v>7.6058478304759678</v>
      </c>
      <c r="D676">
        <f t="shared" si="540"/>
        <v>1.43893677148458</v>
      </c>
      <c r="F676">
        <f t="shared" si="541"/>
        <v>2.108377872849517E-7</v>
      </c>
      <c r="G676">
        <f t="shared" si="542"/>
        <v>1.6540456187111985E-4</v>
      </c>
      <c r="H676">
        <f t="shared" si="564"/>
        <v>-3.1414272454381291</v>
      </c>
      <c r="J676">
        <f t="shared" si="565"/>
        <v>15</v>
      </c>
      <c r="M676">
        <f t="shared" si="543"/>
        <v>1.5761036172881401E-4</v>
      </c>
      <c r="N676">
        <f t="shared" si="566"/>
        <v>-1.5707963250000001</v>
      </c>
      <c r="O676">
        <f t="shared" si="544"/>
        <v>3201.9113850367303</v>
      </c>
      <c r="P676">
        <f t="shared" si="567"/>
        <v>1.5704840133370883</v>
      </c>
      <c r="Q676">
        <f t="shared" si="545"/>
        <v>1804.8452544570821</v>
      </c>
      <c r="R676">
        <f t="shared" si="568"/>
        <v>1.5702422626452444</v>
      </c>
      <c r="S676">
        <f t="shared" si="546"/>
        <v>9.2259808461959535E-3</v>
      </c>
      <c r="T676">
        <f t="shared" si="569"/>
        <v>-1.5615702150597364</v>
      </c>
      <c r="U676">
        <f t="shared" si="547"/>
        <v>0.17257898129397103</v>
      </c>
      <c r="V676">
        <f t="shared" si="570"/>
        <v>-1.3973489883585839</v>
      </c>
      <c r="X676">
        <f t="shared" si="548"/>
        <v>-89.147563264034886</v>
      </c>
      <c r="Y676">
        <f t="shared" si="549"/>
        <v>-177.12874097477803</v>
      </c>
      <c r="Z676">
        <f t="shared" si="579"/>
        <v>2.8712590252219741</v>
      </c>
      <c r="AC676">
        <v>1</v>
      </c>
      <c r="AD676">
        <f t="shared" si="550"/>
        <v>3201.9112288800002</v>
      </c>
      <c r="AE676">
        <f t="shared" si="551"/>
        <v>-2.0118201565203755</v>
      </c>
      <c r="AF676">
        <f t="shared" si="552"/>
        <v>0.35248669532999999</v>
      </c>
      <c r="AG676">
        <f t="shared" si="553"/>
        <v>270.06451623410646</v>
      </c>
      <c r="AH676">
        <f t="shared" si="554"/>
        <v>-1544.2320079942394</v>
      </c>
      <c r="AJ676">
        <f t="shared" si="571"/>
        <v>18000</v>
      </c>
      <c r="AK676">
        <f t="shared" si="555"/>
        <v>1950929.0356500002</v>
      </c>
      <c r="AL676">
        <v>51</v>
      </c>
      <c r="AM676">
        <f t="shared" si="556"/>
        <v>1804.844977425</v>
      </c>
      <c r="AN676">
        <f t="shared" si="557"/>
        <v>1080.359123780127</v>
      </c>
      <c r="AO676">
        <f t="shared" si="558"/>
        <v>20.554848630664786</v>
      </c>
      <c r="AQ676">
        <f t="shared" si="559"/>
        <v>2.4999999937500001E-5</v>
      </c>
      <c r="AR676">
        <f t="shared" si="560"/>
        <v>-0.49999999875000001</v>
      </c>
      <c r="AT676">
        <f t="shared" si="561"/>
        <v>-772.10925045394083</v>
      </c>
      <c r="AU676">
        <f t="shared" si="562"/>
        <v>-135.07086357957593</v>
      </c>
      <c r="AV676">
        <f t="shared" si="580"/>
        <v>-2.9684076286113306</v>
      </c>
      <c r="AW676">
        <f t="shared" si="581"/>
        <v>1457.3311922388611</v>
      </c>
      <c r="AX676">
        <f t="shared" si="582"/>
        <v>-2560.3789988387916</v>
      </c>
      <c r="AY676">
        <f t="shared" si="590"/>
        <v>-1.0533426026183745</v>
      </c>
      <c r="BA676">
        <f t="shared" si="572"/>
        <v>0.26606072032994266</v>
      </c>
      <c r="BB676">
        <f t="shared" si="583"/>
        <v>-11.500384748967484</v>
      </c>
      <c r="BC676">
        <f t="shared" si="584"/>
        <v>-1.915065025992956</v>
      </c>
      <c r="BD676">
        <f t="shared" si="573"/>
        <v>-289.72514360788693</v>
      </c>
      <c r="BF676">
        <f t="shared" si="574"/>
        <v>-103.87663792836996</v>
      </c>
      <c r="BG676">
        <f t="shared" si="575"/>
        <v>-207.27066253811449</v>
      </c>
      <c r="BH676">
        <f t="shared" si="585"/>
        <v>-27.270662538114493</v>
      </c>
      <c r="BI676">
        <f t="shared" si="586"/>
        <v>-27.270662538114493</v>
      </c>
      <c r="BJ676">
        <f t="shared" si="576"/>
        <v>0</v>
      </c>
      <c r="BK676">
        <f t="shared" si="587"/>
        <v>0</v>
      </c>
      <c r="BM676">
        <f t="shared" si="588"/>
        <v>-92.376253179402482</v>
      </c>
      <c r="BN676">
        <f t="shared" si="577"/>
        <v>-97.545518930227587</v>
      </c>
      <c r="BQ676" s="56">
        <f t="shared" si="589"/>
        <v>5.4015760513176501</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1326291.1939479697</v>
      </c>
      <c r="B682">
        <f t="shared" ref="B682:B692" si="591">A682/1000</f>
        <v>1326.2911939479698</v>
      </c>
      <c r="C682">
        <f t="shared" ref="C682:C686" si="592">SQRT((A682/Fesr)^2+1)</f>
        <v>1.4142135623730951</v>
      </c>
      <c r="D682">
        <f t="shared" ref="D682:D686" si="593">ATAN(A682/Fesr)</f>
        <v>0.78539816339744828</v>
      </c>
      <c r="F682">
        <f t="shared" ref="F682:F687" si="594">(Ro/(Ro+Rdcr))/SQRT((A682/(Q*Fo))^2+(1-(A682^2/Fo^2))^2)</f>
        <v>1.1986033569033312E-5</v>
      </c>
      <c r="G682">
        <f t="shared" ref="G682:G687" si="595">-ATAN(A682*Fo/(Q*(Fo^2-A682^2)))</f>
        <v>1.2471351503282122E-3</v>
      </c>
      <c r="H682">
        <f t="shared" ref="H682:H687" si="596">IF(G682&gt;0,G682-Pi,G682)</f>
        <v>-3.1403455148496722</v>
      </c>
      <c r="J682">
        <f t="shared" ref="J682:J688" si="597">Vin/Vramp</f>
        <v>15</v>
      </c>
      <c r="M682">
        <f t="shared" ref="M682:M687" si="598">1/(2*Pi*_Rfb1*(Cc1ea_u+Cc2ea_u)*A682)</f>
        <v>1.1883541295306002E-3</v>
      </c>
      <c r="N682">
        <f t="shared" ref="N682:N688" si="599">-Pi/2</f>
        <v>-1.5707963250000001</v>
      </c>
      <c r="O682">
        <f t="shared" ref="O682:O687" si="600">SQRT(1+(A682/Fz1_u)^2)</f>
        <v>424.66784405906901</v>
      </c>
      <c r="P682">
        <f t="shared" ref="P682:P687" si="601">ATAN(A682/Fz1_u)</f>
        <v>1.5684415430782628</v>
      </c>
      <c r="Q682">
        <f t="shared" ref="Q682:Q687" si="602">SQRT(1+(A682/Fz2_u)^2)</f>
        <v>239.37708876373276</v>
      </c>
      <c r="R682">
        <f t="shared" ref="R682:R687" si="603">ATAN(A682/Fz2_u)</f>
        <v>1.5666188054047561</v>
      </c>
      <c r="S682">
        <f t="shared" ref="S682:S687" si="604">1/SQRT(1+(A682/Fp1_u)^2)</f>
        <v>6.9397501713220344E-2</v>
      </c>
      <c r="T682">
        <f t="shared" ref="T682:T687" si="605">-ATAN(A682/Fp1_u)</f>
        <v>-1.5013430007995745</v>
      </c>
      <c r="U682">
        <f t="shared" ref="U682:U687" si="606">1/SQRT(1+(A682/Fp2_u)^2)</f>
        <v>0.79732012119172291</v>
      </c>
      <c r="V682">
        <f t="shared" ref="V682:V687" si="607">-ATAN(A682/Fp2_u)</f>
        <v>-0.64795436720771726</v>
      </c>
      <c r="X682">
        <f t="shared" ref="X682:X686" si="608">20*LOG(C682*J682*O682*Q682*F682*M682*S682*U682)</f>
        <v>-55.39327710181265</v>
      </c>
      <c r="Y682">
        <f t="shared" ref="Y682:Y686" si="609">(180/Pi)*(D682+H682+N682+P682+R682+T682+V682)</f>
        <v>-168.4484859218681</v>
      </c>
      <c r="Z682">
        <f t="shared" ref="Z682:Z687" si="610">Y682+180</f>
        <v>11.551514078131902</v>
      </c>
      <c r="AC682">
        <v>1</v>
      </c>
      <c r="AD682">
        <f t="shared" ref="AD682:AD687" si="611">Rcea1_u*Cc1ea_u*A682*2*Pi</f>
        <v>424.66666666666663</v>
      </c>
      <c r="AE682">
        <f t="shared" ref="AE682:AE687" si="612">-Rcea1_u*Cc1ea_u*Cc2ea_u*(A682*2*Pi)^2</f>
        <v>-3.5388888888888879E-2</v>
      </c>
      <c r="AF682">
        <f t="shared" ref="AF682:AF687" si="613">(Cc2ea_u+Cc1ea_u)*A682*2*Pi</f>
        <v>4.6749999999999993E-2</v>
      </c>
      <c r="AG682">
        <f t="shared" ref="AG682:AG687" si="614">AC682*AE682/(AE682^2+AF682^2)+AD682*AF682/(AE682^2+AF682^2)</f>
        <v>5764.4406489412695</v>
      </c>
      <c r="AH682">
        <f t="shared" ref="AH682:AH687" si="615">AD682*AE682/(AE682^2+AF682^2)-AC682*AF682/(AE682^2+AF682^2)</f>
        <v>-4384.9657675289227</v>
      </c>
      <c r="AJ682">
        <f t="shared" ref="AJ682:AJ688" si="616">_Rfb1</f>
        <v>18000</v>
      </c>
      <c r="AK682">
        <f t="shared" ref="AK682:AK687" si="617">_Rfb1*Rcea2_u*Cc3ea_u*A682*2*Pi</f>
        <v>258750</v>
      </c>
      <c r="AL682">
        <v>1</v>
      </c>
      <c r="AM682">
        <f t="shared" ref="AM682:AM687" si="618">(_Rfb1+Rcea2_u)*Cc3ea_u*A682*2*Pi</f>
        <v>239.37499999999997</v>
      </c>
      <c r="AN682">
        <f t="shared" ref="AN682:AN687" si="619">AJ682*AL682/(AL682^2+AM682^2)+AK682*AM682/(AL682^2+AM682^2)</f>
        <v>1081.2352121689892</v>
      </c>
      <c r="AO682">
        <f t="shared" ref="AO682:AO687" si="620">AK682*AL682/(AL682^2+AM682^2)-AJ682*AM682/(AL682^2+AM682^2)</f>
        <v>-70.67891295177445</v>
      </c>
      <c r="AQ682">
        <f t="shared" ref="AQ682:AQ687" si="621">Eadcg/(1+(Eadcg*A682/GBP)^2)</f>
        <v>1.4212228285214385E-3</v>
      </c>
      <c r="AR682">
        <f t="shared" ref="AR682:AR687" si="622">-(A682*Eadcg*Eadcg/GBP)/(1+(Eadcg*A682/GBP)^2)</f>
        <v>-3.7699106442116186</v>
      </c>
      <c r="AT682">
        <f t="shared" ref="AT682:AT687" si="623">-AR682*AH682+AG682*AQ682</f>
        <v>-16522.736566866926</v>
      </c>
      <c r="AU682">
        <f t="shared" ref="AU682:AU687" si="624">AQ682*AH682+AG682*AR682</f>
        <v>-21737.658173820917</v>
      </c>
      <c r="AV682">
        <f t="shared" ref="AV682:AV687" si="625">IF(AT682&lt;0,ATAN(AU682/AT682)+Pi,ATAN(AU682/AT682))</f>
        <v>4.0624568169706858</v>
      </c>
      <c r="AW682">
        <f t="shared" ref="AW682:AW687" si="626">AG682-AH682*AO682/_Rfb2+AG682*AN682/_Rfb2+AN682-AO682*AR682+AQ682*AN682</f>
        <v>8349.3707298762074</v>
      </c>
      <c r="AX682">
        <f t="shared" ref="AX682:AX687" si="627">AH682+AH682*AN682/_Rfb2+AG682*AO682/_Rfb2+AO682+AO682*AQ682+AN682*AR682</f>
        <v>-10069.335564874182</v>
      </c>
      <c r="AY682">
        <f t="shared" ref="AY682:AY687" si="628">IF(AW682&lt;0,ATAN(AX682/AW682)+Pi,ATAN(AX682/AW682))</f>
        <v>-0.87850955720368706</v>
      </c>
      <c r="BA682">
        <f t="shared" ref="BA682:BA687" si="629">SQRT(AT682^2+AU682^2)/SQRT(AW682^2+AX682^2)</f>
        <v>2.0873828640888172</v>
      </c>
      <c r="BB682">
        <f t="shared" ref="BB682:BB687" si="630">20*LOG(BA682)</f>
        <v>6.3920422780139798</v>
      </c>
      <c r="BC682">
        <f t="shared" ref="BC682:BC687" si="631">AV682-AY682</f>
        <v>4.9409663741743728</v>
      </c>
      <c r="BD682">
        <f t="shared" ref="BD682:BD687" si="632">BC682*180/Pi</f>
        <v>283.09652027973362</v>
      </c>
      <c r="BF682">
        <f t="shared" ref="BF682:BF686" si="633">20*LOG(BA682*J682*F682*C682)</f>
        <v>-65.502322790599905</v>
      </c>
      <c r="BG682">
        <f t="shared" ref="BG682:BG686" si="634">(180/Pi)*(D682+H682+BC682)</f>
        <v>148.16797591183146</v>
      </c>
      <c r="BH682">
        <f t="shared" ref="BH682:BH687" si="635">IF(BG682&gt;180,BG682-180,BG682+180)</f>
        <v>328.16797591183149</v>
      </c>
      <c r="BI682">
        <f t="shared" ref="BI682:BI687" si="636">IF(BH682&gt;180,BH682-360,BH682)</f>
        <v>-31.832024088168509</v>
      </c>
    </row>
    <row r="683" spans="1:69" x14ac:dyDescent="0.25">
      <c r="A683">
        <f>Fo+1</f>
        <v>4606.1929043885966</v>
      </c>
      <c r="B683">
        <f t="shared" si="591"/>
        <v>4.606192904388597</v>
      </c>
      <c r="C683">
        <f t="shared" si="592"/>
        <v>1.0000060308033381</v>
      </c>
      <c r="D683">
        <f t="shared" si="593"/>
        <v>3.4729736622869517E-3</v>
      </c>
      <c r="F683">
        <f t="shared" si="594"/>
        <v>2.7673145659289129</v>
      </c>
      <c r="G683">
        <f t="shared" si="595"/>
        <v>1.5695873018987061</v>
      </c>
      <c r="H683">
        <f t="shared" si="596"/>
        <v>-1.5720053481012941</v>
      </c>
      <c r="J683">
        <f t="shared" si="597"/>
        <v>15</v>
      </c>
      <c r="M683">
        <f t="shared" si="598"/>
        <v>0.34217056254558753</v>
      </c>
      <c r="N683">
        <f t="shared" si="599"/>
        <v>-1.5707963250000001</v>
      </c>
      <c r="O683">
        <f t="shared" si="600"/>
        <v>1.7819141814331068</v>
      </c>
      <c r="P683">
        <f t="shared" si="601"/>
        <v>0.97496834503178853</v>
      </c>
      <c r="Q683">
        <f t="shared" si="602"/>
        <v>1.3004371796302272</v>
      </c>
      <c r="R683">
        <f t="shared" si="603"/>
        <v>0.69356452096441601</v>
      </c>
      <c r="S683">
        <f t="shared" si="604"/>
        <v>0.99875611201234682</v>
      </c>
      <c r="T683">
        <f t="shared" si="605"/>
        <v>-4.9882781587372506E-2</v>
      </c>
      <c r="U683">
        <f t="shared" si="606"/>
        <v>0.99999654422985051</v>
      </c>
      <c r="V683">
        <f t="shared" si="607"/>
        <v>-2.6289816050537791E-3</v>
      </c>
      <c r="X683">
        <f t="shared" si="608"/>
        <v>30.336583239310766</v>
      </c>
      <c r="Y683">
        <f t="shared" si="609"/>
        <v>-87.279096287146331</v>
      </c>
      <c r="Z683">
        <f t="shared" si="610"/>
        <v>92.720903712853669</v>
      </c>
      <c r="AC683">
        <v>1</v>
      </c>
      <c r="AD683">
        <f t="shared" si="611"/>
        <v>1.4748620782949229</v>
      </c>
      <c r="AE683">
        <f t="shared" si="612"/>
        <v>-4.2684814560290803E-7</v>
      </c>
      <c r="AF683">
        <f t="shared" si="613"/>
        <v>1.623621714920431E-4</v>
      </c>
      <c r="AG683">
        <f t="shared" si="614"/>
        <v>9067.5241758790726</v>
      </c>
      <c r="AH683">
        <f t="shared" si="615"/>
        <v>-6182.9085350024416</v>
      </c>
      <c r="AJ683">
        <f t="shared" si="616"/>
        <v>18000</v>
      </c>
      <c r="AK683">
        <f t="shared" si="617"/>
        <v>898.63554809767186</v>
      </c>
      <c r="AL683">
        <v>1</v>
      </c>
      <c r="AM683">
        <f t="shared" si="618"/>
        <v>0.83134641285364319</v>
      </c>
      <c r="AN683">
        <f t="shared" si="619"/>
        <v>11085.488054302034</v>
      </c>
      <c r="AO683">
        <f t="shared" si="620"/>
        <v>-8317.2451805782366</v>
      </c>
      <c r="AQ683">
        <f t="shared" si="621"/>
        <v>116.45774806042262</v>
      </c>
      <c r="AR683">
        <f t="shared" si="622"/>
        <v>-1072.8537055539871</v>
      </c>
      <c r="AT683">
        <f t="shared" si="623"/>
        <v>-5577372.8868724275</v>
      </c>
      <c r="AU683">
        <f t="shared" si="624"/>
        <v>-10448174.516742177</v>
      </c>
      <c r="AV683">
        <f t="shared" si="625"/>
        <v>4.2220581700218087</v>
      </c>
      <c r="AW683">
        <f t="shared" si="626"/>
        <v>-7597383.5603347579</v>
      </c>
      <c r="AX683">
        <f t="shared" si="627"/>
        <v>-12919202.007775495</v>
      </c>
      <c r="AY683">
        <f t="shared" si="628"/>
        <v>4.1807883855799775</v>
      </c>
      <c r="BA683">
        <f t="shared" si="629"/>
        <v>0.79023197334935924</v>
      </c>
      <c r="BB683">
        <f t="shared" si="630"/>
        <v>-2.0449080486906612</v>
      </c>
      <c r="BC683">
        <f t="shared" si="631"/>
        <v>4.126978444183127E-2</v>
      </c>
      <c r="BD683">
        <f t="shared" si="632"/>
        <v>2.3645844726335312</v>
      </c>
      <c r="BF683">
        <f t="shared" si="633"/>
        <v>30.318140095751673</v>
      </c>
      <c r="BG683">
        <f t="shared" si="634"/>
        <v>-87.50570071504707</v>
      </c>
      <c r="BH683">
        <f t="shared" si="635"/>
        <v>92.49429928495293</v>
      </c>
      <c r="BI683">
        <f t="shared" si="636"/>
        <v>92.49429928495293</v>
      </c>
    </row>
    <row r="684" spans="1:69" x14ac:dyDescent="0.25">
      <c r="A684">
        <f>Fz1_u</f>
        <v>3123.1346796263024</v>
      </c>
      <c r="B684">
        <f t="shared" si="591"/>
        <v>3.1231346796263022</v>
      </c>
      <c r="C684">
        <f t="shared" si="592"/>
        <v>1.0000027725095817</v>
      </c>
      <c r="D684">
        <f t="shared" si="593"/>
        <v>2.3547837166339076E-3</v>
      </c>
      <c r="F684">
        <f t="shared" si="594"/>
        <v>1.6779946411085314</v>
      </c>
      <c r="G684">
        <f t="shared" si="595"/>
        <v>-0.42369451635550864</v>
      </c>
      <c r="H684">
        <f t="shared" si="596"/>
        <v>-0.42369451635550864</v>
      </c>
      <c r="J684">
        <f t="shared" si="597"/>
        <v>15</v>
      </c>
      <c r="M684">
        <f t="shared" si="598"/>
        <v>0.50465438700732823</v>
      </c>
      <c r="N684">
        <f t="shared" si="599"/>
        <v>-1.5707963250000001</v>
      </c>
      <c r="O684">
        <f t="shared" si="600"/>
        <v>1.4142135623730951</v>
      </c>
      <c r="P684">
        <f t="shared" si="601"/>
        <v>0.78539816339744828</v>
      </c>
      <c r="Q684">
        <f t="shared" si="602"/>
        <v>1.14792517375723</v>
      </c>
      <c r="R684">
        <f t="shared" si="603"/>
        <v>0.51328341054216187</v>
      </c>
      <c r="S684">
        <f t="shared" si="604"/>
        <v>0.99942757796887971</v>
      </c>
      <c r="T684">
        <f t="shared" si="605"/>
        <v>-3.3837158587018169E-2</v>
      </c>
      <c r="U684">
        <f t="shared" si="606"/>
        <v>0.99999841129505662</v>
      </c>
      <c r="V684">
        <f t="shared" si="607"/>
        <v>-1.78252930635092E-3</v>
      </c>
      <c r="X684">
        <f t="shared" si="608"/>
        <v>26.28112605119054</v>
      </c>
      <c r="Y684">
        <f t="shared" si="609"/>
        <v>-41.77287303198716</v>
      </c>
      <c r="Z684">
        <f t="shared" si="610"/>
        <v>138.22712696801284</v>
      </c>
      <c r="AC684">
        <v>1</v>
      </c>
      <c r="AD684">
        <f t="shared" si="611"/>
        <v>1</v>
      </c>
      <c r="AE684">
        <f t="shared" si="612"/>
        <v>-1.962323390894819E-7</v>
      </c>
      <c r="AF684">
        <f t="shared" si="613"/>
        <v>1.1008634222919937E-4</v>
      </c>
      <c r="AG684">
        <f t="shared" si="614"/>
        <v>9067.5580353454807</v>
      </c>
      <c r="AH684">
        <f t="shared" si="615"/>
        <v>-9099.9421711859995</v>
      </c>
      <c r="AJ684">
        <f t="shared" si="616"/>
        <v>18000</v>
      </c>
      <c r="AK684">
        <f t="shared" si="617"/>
        <v>609.30141287284141</v>
      </c>
      <c r="AL684">
        <v>1</v>
      </c>
      <c r="AM684">
        <f t="shared" si="618"/>
        <v>0.56367739403453687</v>
      </c>
      <c r="AN684">
        <f t="shared" si="619"/>
        <v>13920.468338948771</v>
      </c>
      <c r="AO684">
        <f t="shared" si="620"/>
        <v>-7237.3519041660793</v>
      </c>
      <c r="AQ684">
        <f t="shared" si="621"/>
        <v>249.90078371400645</v>
      </c>
      <c r="AR684">
        <f t="shared" si="622"/>
        <v>-1560.9476081660109</v>
      </c>
      <c r="AT684">
        <f t="shared" si="623"/>
        <v>-11938543.107156729</v>
      </c>
      <c r="AU684">
        <f t="shared" si="624"/>
        <v>-16428065.70751054</v>
      </c>
      <c r="AV684">
        <f t="shared" si="625"/>
        <v>4.0839567210231085</v>
      </c>
      <c r="AW684">
        <f t="shared" si="626"/>
        <v>-7777377.4596124282</v>
      </c>
      <c r="AX684">
        <f t="shared" si="627"/>
        <v>-23611502.05064287</v>
      </c>
      <c r="AY684">
        <f t="shared" si="628"/>
        <v>4.3941921916617694</v>
      </c>
      <c r="BA684">
        <f t="shared" si="629"/>
        <v>0.81690909277565948</v>
      </c>
      <c r="BB684">
        <f t="shared" si="630"/>
        <v>-1.7565253981778417</v>
      </c>
      <c r="BC684">
        <f t="shared" si="631"/>
        <v>-0.31023547063866097</v>
      </c>
      <c r="BD684">
        <f t="shared" si="632"/>
        <v>-17.775183143161151</v>
      </c>
      <c r="BF684">
        <f t="shared" si="633"/>
        <v>26.261135255008085</v>
      </c>
      <c r="BG684">
        <f t="shared" si="634"/>
        <v>-41.916171592124279</v>
      </c>
      <c r="BH684">
        <f t="shared" si="635"/>
        <v>138.08382840787573</v>
      </c>
      <c r="BI684">
        <f t="shared" si="636"/>
        <v>138.08382840787573</v>
      </c>
    </row>
    <row r="685" spans="1:69" x14ac:dyDescent="0.25">
      <c r="A685">
        <f>Fz2_u</f>
        <v>5540.6420634902133</v>
      </c>
      <c r="B685">
        <f t="shared" si="591"/>
        <v>5.5406420634902132</v>
      </c>
      <c r="C685">
        <f t="shared" si="592"/>
        <v>1.0000087259059334</v>
      </c>
      <c r="D685">
        <f t="shared" si="593"/>
        <v>4.1775213901406177E-3</v>
      </c>
      <c r="F685">
        <f t="shared" si="594"/>
        <v>1.5980584159193973</v>
      </c>
      <c r="G685">
        <f t="shared" si="595"/>
        <v>0.76790152124121291</v>
      </c>
      <c r="H685">
        <f t="shared" si="596"/>
        <v>-2.3736911287587872</v>
      </c>
      <c r="J685">
        <f t="shared" si="597"/>
        <v>15</v>
      </c>
      <c r="M685">
        <f t="shared" si="598"/>
        <v>0.28446226975638739</v>
      </c>
      <c r="N685">
        <f t="shared" si="599"/>
        <v>-1.5707963250000001</v>
      </c>
      <c r="O685">
        <f t="shared" si="600"/>
        <v>2.0364931890224001</v>
      </c>
      <c r="P685">
        <f t="shared" si="601"/>
        <v>1.0575129162527348</v>
      </c>
      <c r="Q685">
        <f t="shared" si="602"/>
        <v>1.4142135623730951</v>
      </c>
      <c r="R685">
        <f t="shared" si="603"/>
        <v>0.78539816339744828</v>
      </c>
      <c r="S685">
        <f t="shared" si="604"/>
        <v>0.99820172780825933</v>
      </c>
      <c r="T685">
        <f t="shared" si="605"/>
        <v>-5.9980186964649143E-2</v>
      </c>
      <c r="U685">
        <f t="shared" si="606"/>
        <v>0.99999499988735485</v>
      </c>
      <c r="V685">
        <f t="shared" si="607"/>
        <v>-3.1623145991787997E-3</v>
      </c>
      <c r="X685">
        <f t="shared" si="608"/>
        <v>25.84652951525694</v>
      </c>
      <c r="Y685">
        <f t="shared" si="609"/>
        <v>-123.789901205305</v>
      </c>
      <c r="Z685">
        <f t="shared" si="610"/>
        <v>56.210098794695</v>
      </c>
      <c r="AC685">
        <v>1</v>
      </c>
      <c r="AD685">
        <f t="shared" si="611"/>
        <v>1.7740644038294169</v>
      </c>
      <c r="AE685">
        <f t="shared" si="612"/>
        <v>-6.1760292561511453E-7</v>
      </c>
      <c r="AF685">
        <f t="shared" si="613"/>
        <v>1.9530026109660571E-4</v>
      </c>
      <c r="AG685">
        <f t="shared" si="614"/>
        <v>9067.4961690780819</v>
      </c>
      <c r="AH685">
        <f t="shared" si="615"/>
        <v>-5148.9952267119816</v>
      </c>
      <c r="AJ685">
        <f t="shared" si="616"/>
        <v>18000</v>
      </c>
      <c r="AK685">
        <f t="shared" si="617"/>
        <v>1080.9399477806789</v>
      </c>
      <c r="AL685">
        <v>1</v>
      </c>
      <c r="AM685">
        <f t="shared" si="618"/>
        <v>1</v>
      </c>
      <c r="AN685">
        <f t="shared" si="619"/>
        <v>9540.46997389034</v>
      </c>
      <c r="AO685">
        <f t="shared" si="620"/>
        <v>-8459.53002610966</v>
      </c>
      <c r="AQ685">
        <f t="shared" si="621"/>
        <v>80.778799454224327</v>
      </c>
      <c r="AR685">
        <f t="shared" si="622"/>
        <v>-895.13282818863127</v>
      </c>
      <c r="AT685">
        <f t="shared" si="623"/>
        <v>-3876573.2050225525</v>
      </c>
      <c r="AU685">
        <f t="shared" si="624"/>
        <v>-8532543.1432257686</v>
      </c>
      <c r="AV685">
        <f t="shared" si="625"/>
        <v>4.2859417230635559</v>
      </c>
      <c r="AW685">
        <f t="shared" si="626"/>
        <v>-6770301.9849008648</v>
      </c>
      <c r="AX685">
        <f t="shared" si="627"/>
        <v>-9274521.4871151596</v>
      </c>
      <c r="AY685">
        <f t="shared" si="628"/>
        <v>4.0818181620988172</v>
      </c>
      <c r="BA685">
        <f t="shared" si="629"/>
        <v>0.81616964953293536</v>
      </c>
      <c r="BB685">
        <f t="shared" si="630"/>
        <v>-1.7643911828120393</v>
      </c>
      <c r="BC685">
        <f t="shared" si="631"/>
        <v>0.20412356096473872</v>
      </c>
      <c r="BD685">
        <f t="shared" si="632"/>
        <v>11.695418555824851</v>
      </c>
      <c r="BF685">
        <f t="shared" si="633"/>
        <v>25.82936280227387</v>
      </c>
      <c r="BG685">
        <f t="shared" si="634"/>
        <v>-124.06771080034942</v>
      </c>
      <c r="BH685">
        <f t="shared" si="635"/>
        <v>55.932289199650583</v>
      </c>
      <c r="BI685">
        <f t="shared" si="636"/>
        <v>55.932289199650583</v>
      </c>
    </row>
    <row r="686" spans="1:69" x14ac:dyDescent="0.25">
      <c r="A686">
        <f>Fp1_u</f>
        <v>92263.735231163111</v>
      </c>
      <c r="B686">
        <f t="shared" si="591"/>
        <v>92.26373523116311</v>
      </c>
      <c r="C686">
        <f t="shared" si="592"/>
        <v>1.002416739420636</v>
      </c>
      <c r="D686">
        <f t="shared" si="593"/>
        <v>6.9453325995322127E-2</v>
      </c>
      <c r="F686">
        <f t="shared" si="594"/>
        <v>2.482558539368099E-3</v>
      </c>
      <c r="G686">
        <f t="shared" si="595"/>
        <v>1.7970201088417782E-2</v>
      </c>
      <c r="H686">
        <f t="shared" si="596"/>
        <v>-3.1236224489115823</v>
      </c>
      <c r="J686">
        <f t="shared" si="597"/>
        <v>15</v>
      </c>
      <c r="M686">
        <f t="shared" si="598"/>
        <v>1.7082590612002378E-2</v>
      </c>
      <c r="N686">
        <f t="shared" si="599"/>
        <v>-1.5707963250000001</v>
      </c>
      <c r="O686">
        <f t="shared" si="600"/>
        <v>29.558949179234205</v>
      </c>
      <c r="P686">
        <f t="shared" si="601"/>
        <v>1.5369591682078785</v>
      </c>
      <c r="Q686">
        <f t="shared" si="602"/>
        <v>16.68217300084871</v>
      </c>
      <c r="R686">
        <f t="shared" si="603"/>
        <v>1.5108161398302475</v>
      </c>
      <c r="S686">
        <f t="shared" si="604"/>
        <v>0.70710678118654746</v>
      </c>
      <c r="T686">
        <f t="shared" si="605"/>
        <v>-0.78539816339744828</v>
      </c>
      <c r="U686">
        <f t="shared" si="606"/>
        <v>0.99861636087765027</v>
      </c>
      <c r="V686">
        <f t="shared" si="607"/>
        <v>-5.2610993458311578E-2</v>
      </c>
      <c r="X686">
        <f t="shared" si="608"/>
        <v>-13.071638174529278</v>
      </c>
      <c r="Y686">
        <f t="shared" si="609"/>
        <v>-138.38072654393972</v>
      </c>
      <c r="Z686">
        <f t="shared" si="610"/>
        <v>41.619273456060284</v>
      </c>
      <c r="AC686">
        <v>1</v>
      </c>
      <c r="AD686">
        <f t="shared" si="611"/>
        <v>29.542028985507244</v>
      </c>
      <c r="AE686">
        <f t="shared" si="612"/>
        <v>-1.7125813904641881E-4</v>
      </c>
      <c r="AF686">
        <f t="shared" si="613"/>
        <v>3.2521739130434778E-3</v>
      </c>
      <c r="AG686">
        <f t="shared" si="614"/>
        <v>9042.5116704568354</v>
      </c>
      <c r="AH686">
        <f t="shared" si="615"/>
        <v>-783.66157196153904</v>
      </c>
      <c r="AJ686">
        <f t="shared" si="616"/>
        <v>18000</v>
      </c>
      <c r="AK686">
        <f t="shared" si="617"/>
        <v>18000</v>
      </c>
      <c r="AL686">
        <v>1</v>
      </c>
      <c r="AM686">
        <f t="shared" si="618"/>
        <v>16.652173913043477</v>
      </c>
      <c r="AN686">
        <f t="shared" si="619"/>
        <v>1141.7353856186066</v>
      </c>
      <c r="AO686">
        <f t="shared" si="620"/>
        <v>-1012.3762039967939</v>
      </c>
      <c r="AQ686">
        <f t="shared" si="621"/>
        <v>0.2936737906059399</v>
      </c>
      <c r="AR686">
        <f t="shared" si="622"/>
        <v>-54.190881721596945</v>
      </c>
      <c r="AT686">
        <f t="shared" si="623"/>
        <v>-39811.762877066983</v>
      </c>
      <c r="AU686">
        <f t="shared" si="624"/>
        <v>-490251.82126427657</v>
      </c>
      <c r="AV686">
        <f t="shared" si="625"/>
        <v>4.6313600190204971</v>
      </c>
      <c r="AW686">
        <f t="shared" si="626"/>
        <v>-41496.012963019348</v>
      </c>
      <c r="AX686">
        <f t="shared" si="627"/>
        <v>-66965.783545110171</v>
      </c>
      <c r="AY686">
        <f t="shared" si="628"/>
        <v>4.1576389288273674</v>
      </c>
      <c r="BA686">
        <f t="shared" si="629"/>
        <v>6.2435110484205376</v>
      </c>
      <c r="BB686">
        <f t="shared" si="630"/>
        <v>15.908577691498939</v>
      </c>
      <c r="BC686">
        <f t="shared" si="631"/>
        <v>0.47372109019312969</v>
      </c>
      <c r="BD686">
        <f t="shared" si="632"/>
        <v>27.14221916541705</v>
      </c>
      <c r="BF686">
        <f t="shared" si="633"/>
        <v>-12.65064095896097</v>
      </c>
      <c r="BG686">
        <f t="shared" si="634"/>
        <v>-147.84878169681338</v>
      </c>
      <c r="BH686">
        <f t="shared" si="635"/>
        <v>32.151218303186624</v>
      </c>
      <c r="BI686">
        <f t="shared" si="636"/>
        <v>32.151218303186624</v>
      </c>
    </row>
    <row r="687" spans="1:69" x14ac:dyDescent="0.25">
      <c r="A687">
        <f>Fp2_u</f>
        <v>1752078.5552703559</v>
      </c>
      <c r="B687">
        <f t="shared" si="591"/>
        <v>1752.078555270356</v>
      </c>
      <c r="C687">
        <f>SQRT((A687/Fesr)^2+1)</f>
        <v>1.6568453142457913</v>
      </c>
      <c r="D687">
        <f>ATAN(A687/Fesr)</f>
        <v>0.92284195958717941</v>
      </c>
      <c r="F687">
        <f t="shared" si="594"/>
        <v>6.8682172227604718E-6</v>
      </c>
      <c r="G687">
        <f t="shared" si="595"/>
        <v>9.4405368630475948E-4</v>
      </c>
      <c r="H687">
        <f t="shared" si="596"/>
        <v>-3.1406485963136954</v>
      </c>
      <c r="J687">
        <f t="shared" si="597"/>
        <v>15</v>
      </c>
      <c r="M687">
        <f t="shared" si="598"/>
        <v>8.9956218717883809E-4</v>
      </c>
      <c r="N687">
        <f t="shared" si="599"/>
        <v>-1.5707963250000001</v>
      </c>
      <c r="O687">
        <f t="shared" si="600"/>
        <v>561.00089126488922</v>
      </c>
      <c r="P687">
        <f t="shared" si="601"/>
        <v>1.5690137974885456</v>
      </c>
      <c r="Q687">
        <f t="shared" si="602"/>
        <v>316.22459921199243</v>
      </c>
      <c r="R687">
        <f t="shared" si="603"/>
        <v>1.5676340121957177</v>
      </c>
      <c r="S687">
        <f t="shared" si="604"/>
        <v>5.2586726343046883E-2</v>
      </c>
      <c r="T687">
        <f t="shared" si="605"/>
        <v>-1.5181853333365851</v>
      </c>
      <c r="U687">
        <f t="shared" si="606"/>
        <v>0.70710678118654746</v>
      </c>
      <c r="V687">
        <f t="shared" si="607"/>
        <v>-0.78539816339744828</v>
      </c>
      <c r="X687">
        <f>20*LOG(C687*J687*O687*Q687*F687*M687*S687*U687)</f>
        <v>-59.888624463660989</v>
      </c>
      <c r="Y687">
        <f>(180/Pi)*(D687+H687+N687+P687+R687+T687+V687)</f>
        <v>-169.33989095617841</v>
      </c>
      <c r="Z687">
        <f t="shared" si="610"/>
        <v>10.660109043821592</v>
      </c>
      <c r="AC687">
        <v>1</v>
      </c>
      <c r="AD687">
        <f t="shared" si="611"/>
        <v>561.00000000000011</v>
      </c>
      <c r="AE687">
        <f t="shared" si="612"/>
        <v>-6.175843799058086E-2</v>
      </c>
      <c r="AF687">
        <f t="shared" si="613"/>
        <v>6.1758437990580846E-2</v>
      </c>
      <c r="AG687">
        <f t="shared" si="614"/>
        <v>4533.7934233813439</v>
      </c>
      <c r="AH687">
        <f t="shared" si="615"/>
        <v>-4549.9855427505645</v>
      </c>
      <c r="AJ687">
        <f t="shared" si="616"/>
        <v>18000</v>
      </c>
      <c r="AK687">
        <f t="shared" si="617"/>
        <v>341818.09262166411</v>
      </c>
      <c r="AL687">
        <v>1</v>
      </c>
      <c r="AM687">
        <f t="shared" si="618"/>
        <v>316.22301805337526</v>
      </c>
      <c r="AN687">
        <f t="shared" si="619"/>
        <v>1081.1091417699083</v>
      </c>
      <c r="AO687">
        <f t="shared" si="620"/>
        <v>-53.503033910625547</v>
      </c>
      <c r="AQ687">
        <f t="shared" si="621"/>
        <v>8.1439073677124071E-4</v>
      </c>
      <c r="AR687">
        <f t="shared" si="622"/>
        <v>-2.8537530910154323</v>
      </c>
      <c r="AT687">
        <f t="shared" si="623"/>
        <v>-12980.843027333516</v>
      </c>
      <c r="AU687">
        <f t="shared" si="624"/>
        <v>-12942.032462078409</v>
      </c>
      <c r="AV687">
        <f t="shared" si="625"/>
        <v>3.9254936594156931</v>
      </c>
      <c r="AW687">
        <f t="shared" si="626"/>
        <v>6854.0552419058085</v>
      </c>
      <c r="AX687">
        <f t="shared" si="627"/>
        <v>-9230.0626120312736</v>
      </c>
      <c r="AY687">
        <f t="shared" si="628"/>
        <v>-0.93206128060449378</v>
      </c>
      <c r="BA687">
        <f t="shared" si="629"/>
        <v>1.5944052652171192</v>
      </c>
      <c r="BB687">
        <f t="shared" si="630"/>
        <v>4.0519743973780429</v>
      </c>
      <c r="BC687">
        <f t="shared" si="631"/>
        <v>4.8575549400201865</v>
      </c>
      <c r="BD687">
        <f t="shared" si="632"/>
        <v>278.3173971341044</v>
      </c>
      <c r="BF687">
        <f>20*LOG(BA687*J687*F687*C687)</f>
        <v>-71.303680699107147</v>
      </c>
      <c r="BG687">
        <f>(180/Pi)*(D687+H687+BC687)</f>
        <v>151.24643692837157</v>
      </c>
      <c r="BH687">
        <f t="shared" si="635"/>
        <v>331.24643692837157</v>
      </c>
      <c r="BI687">
        <f t="shared" si="636"/>
        <v>-28.753563071628434</v>
      </c>
    </row>
    <row r="688" spans="1:69" x14ac:dyDescent="0.25">
      <c r="A688">
        <f>'Bode Plots Calculations'!BK5*1000</f>
        <v>29000</v>
      </c>
      <c r="B688">
        <f t="shared" si="591"/>
        <v>29</v>
      </c>
      <c r="C688">
        <f>SQRT((A688/Fesr)^2+1)</f>
        <v>1.0002390211481769</v>
      </c>
      <c r="D688">
        <f>ATAN(A688/Fesr)</f>
        <v>2.1862001217995464E-2</v>
      </c>
      <c r="F688">
        <f t="shared" ref="F688" si="637">(Ro/(Ro+Rdcr))/SQRT((A688/(Q*Fo))^2+(1-(A688^2/Fo^2))^2)</f>
        <v>2.5674525537397758E-2</v>
      </c>
      <c r="G688">
        <f t="shared" ref="G688" si="638">-ATAN(A688*Fo/(Q*(Fo^2-A688^2)))</f>
        <v>5.8444914641989684E-2</v>
      </c>
      <c r="H688">
        <f t="shared" ref="H688" si="639">IF(G688&gt;0,G688-Pi,G688)</f>
        <v>-3.0831477353580103</v>
      </c>
      <c r="J688">
        <f t="shared" si="597"/>
        <v>15</v>
      </c>
      <c r="M688">
        <f t="shared" ref="M688" si="640">1/(2*Pi*_Rfb1*(Cc1ea_u+Cc2ea_u)*A688)</f>
        <v>5.4348400596142758E-2</v>
      </c>
      <c r="N688">
        <f t="shared" si="599"/>
        <v>-1.5707963250000001</v>
      </c>
      <c r="O688">
        <f t="shared" ref="O688" si="641">SQRT(1+(A688/Fz1_u)^2)</f>
        <v>9.3392344816505215</v>
      </c>
      <c r="P688">
        <f t="shared" ref="P688" si="642">ATAN(A688/Fz1_u)</f>
        <v>1.4635155023748563</v>
      </c>
      <c r="Q688">
        <f t="shared" ref="Q688" si="643">SQRT(1+(A688/Fz2_u)^2)</f>
        <v>5.3287225440277766</v>
      </c>
      <c r="R688">
        <f t="shared" ref="R688" si="644">ATAN(A688/Fz2_u)</f>
        <v>1.382014770381083</v>
      </c>
      <c r="S688">
        <f t="shared" ref="S688" si="645">1/SQRT(1+(A688/Fp1_u)^2)</f>
        <v>0.95398535839729093</v>
      </c>
      <c r="T688">
        <f t="shared" ref="T688" si="646">-ATAN(A688/Fp1_u)</f>
        <v>-0.30453875975936612</v>
      </c>
      <c r="U688">
        <f t="shared" ref="U688" si="647">1/SQRT(1+(A688/Fp2_u)^2)</f>
        <v>0.99986304760599498</v>
      </c>
      <c r="V688">
        <f t="shared" ref="V688" si="648">-ATAN(A688/Fp2_u)</f>
        <v>-1.6550258010806607E-2</v>
      </c>
      <c r="X688">
        <f>20*LOG(C688*J688*O688*Q688*F688*M688*S688*U688)</f>
        <v>-5.3982766398931632E-2</v>
      </c>
      <c r="Y688">
        <f>(180/Pi)*(D688+H688+N688+P688+R688+T688+V688)</f>
        <v>-120.75892294558452</v>
      </c>
      <c r="Z688">
        <f t="shared" ref="Z688" si="649">Y688+180</f>
        <v>59.241077054415484</v>
      </c>
      <c r="AC688">
        <v>1</v>
      </c>
      <c r="AD688">
        <f t="shared" ref="AD688" si="650">Rcea1_u*Cc1ea_u*A688*2*Pi</f>
        <v>9.285542563752001</v>
      </c>
      <c r="AE688">
        <f t="shared" ref="AE688" si="651">-Rcea1_u*Cc1ea_u*Cc2ea_u*(A688*2*Pi)^2</f>
        <v>-1.6919407516336358E-5</v>
      </c>
      <c r="AF688">
        <f t="shared" ref="AF688" si="652">(Cc2ea_u+Cc1ea_u)*A688*2*Pi</f>
        <v>1.0222114164569998E-3</v>
      </c>
      <c r="AG688">
        <f t="shared" ref="AG688" si="653">AC688*AE688/(AE688^2+AF688^2)+AD688*AF688/(AE688^2+AF688^2)</f>
        <v>9065.1033613809468</v>
      </c>
      <c r="AH688">
        <f t="shared" ref="AH688" si="654">AD688*AE688/(AE688^2+AF688^2)-AC688*AF688/(AE688^2+AF688^2)</f>
        <v>-1128.314710029882</v>
      </c>
      <c r="AJ688">
        <f t="shared" si="616"/>
        <v>18000</v>
      </c>
      <c r="AK688">
        <f t="shared" ref="AK688" si="655">_Rfb1*Rcea2_u*Cc3ea_u*A688*2*Pi</f>
        <v>5657.6942033850009</v>
      </c>
      <c r="AL688">
        <v>1</v>
      </c>
      <c r="AM688">
        <f t="shared" ref="AM688" si="656">(_Rfb1+Rcea2_u)*Cc3ea_u*A688*2*Pi</f>
        <v>5.2340504345325005</v>
      </c>
      <c r="AN688">
        <f t="shared" ref="AN688" si="657">AJ688*AL688/(AL688^2+AM688^2)+AK688*AM688/(AL688^2+AM688^2)</f>
        <v>1676.7804430290644</v>
      </c>
      <c r="AO688">
        <f t="shared" ref="AO688" si="658">AK688*AL688/(AL688^2+AM688^2)-AJ688*AM688/(AL688^2+AM688^2)</f>
        <v>-3118.6592030668703</v>
      </c>
      <c r="AQ688">
        <f t="shared" ref="AQ688" si="659">Eadcg/(1+(Eadcg*A688/GBP)^2)</f>
        <v>2.9717682020802378</v>
      </c>
      <c r="AR688">
        <f t="shared" ref="AR688" si="660">-(A688*Eadcg*Eadcg/GBP)/(1+(Eadcg*A688/GBP)^2)</f>
        <v>-172.3625557206538</v>
      </c>
      <c r="AT688">
        <f t="shared" ref="AT688" si="661">-AR688*AH688+AG688*AQ688</f>
        <v>-167539.82116003631</v>
      </c>
      <c r="AU688">
        <f t="shared" ref="AU688" si="662">AQ688*AH688+AG688*AR688</f>
        <v>-1565837.4730167156</v>
      </c>
      <c r="AV688">
        <f t="shared" ref="AV688" si="663">IF(AT688&lt;0,ATAN(AU688/AT688)+Pi,ATAN(AU688/AT688))</f>
        <v>4.6057975655585794</v>
      </c>
      <c r="AW688">
        <f t="shared" ref="AW688" si="664">AG688-AH688*AO688/_Rfb2+AG688*AN688/_Rfb2+AN688-AO688*AR688+AQ688*AN688</f>
        <v>-518327.00047235523</v>
      </c>
      <c r="AX688">
        <f t="shared" ref="AX688" si="665">AH688+AH688*AN688/_Rfb2+AG688*AO688/_Rfb2+AO688+AO688*AQ688+AN688*AR688</f>
        <v>-311536.0470057092</v>
      </c>
      <c r="AY688">
        <f t="shared" ref="AY688" si="666">IF(AW688&lt;0,ATAN(AX688/AW688)+Pi,ATAN(AX688/AW688))</f>
        <v>3.6827776201983595</v>
      </c>
      <c r="BA688">
        <f t="shared" ref="BA688" si="667">SQRT(AT688^2+AU688^2)/SQRT(AW688^2+AX688^2)</f>
        <v>2.6040277798472102</v>
      </c>
      <c r="BB688">
        <f t="shared" ref="BB688" si="668">20*LOG(BA688)</f>
        <v>8.3129122597510303</v>
      </c>
      <c r="BC688">
        <f t="shared" ref="BC688" si="669">AV688-AY688</f>
        <v>0.92301994536021992</v>
      </c>
      <c r="BD688">
        <f t="shared" ref="BD688" si="670">BC688*180/Pi</f>
        <v>52.885147335966543</v>
      </c>
      <c r="BF688">
        <v>0</v>
      </c>
      <c r="BG688">
        <f>(180/Pi)*(D688+H688+BC688)</f>
        <v>-122.51360531428638</v>
      </c>
      <c r="BH688">
        <f t="shared" ref="BH688:BH690" si="671">IF(BG688&gt;180,BG688-180,BG688+180)</f>
        <v>57.48639468571362</v>
      </c>
      <c r="BI688">
        <f t="shared" ref="BI688:BI690" si="672">IF(BH688&gt;180,BH688-360,BH688)</f>
        <v>57.48639468571362</v>
      </c>
    </row>
    <row r="689" spans="1:61" x14ac:dyDescent="0.25">
      <c r="A689">
        <v>1000000</v>
      </c>
      <c r="B689">
        <f t="shared" si="591"/>
        <v>1000</v>
      </c>
      <c r="BG689">
        <f>BG688</f>
        <v>-122.51360531428638</v>
      </c>
      <c r="BH689">
        <f t="shared" si="671"/>
        <v>57.48639468571362</v>
      </c>
      <c r="BI689">
        <f t="shared" si="672"/>
        <v>57.48639468571362</v>
      </c>
    </row>
    <row r="690" spans="1:61" x14ac:dyDescent="0.25">
      <c r="A690">
        <f>'Bode Plots Calculations'!BK5*1000</f>
        <v>29000</v>
      </c>
      <c r="B690">
        <f t="shared" si="591"/>
        <v>29</v>
      </c>
      <c r="BG690">
        <f>BG688</f>
        <v>-122.51360531428638</v>
      </c>
      <c r="BH690">
        <f t="shared" si="671"/>
        <v>57.48639468571362</v>
      </c>
      <c r="BI690">
        <f t="shared" si="672"/>
        <v>57.48639468571362</v>
      </c>
    </row>
    <row r="691" spans="1:61" x14ac:dyDescent="0.25">
      <c r="A691">
        <f>'Bode Plots Calculations'!BK5*1000</f>
        <v>29000</v>
      </c>
      <c r="B691">
        <f t="shared" si="591"/>
        <v>29</v>
      </c>
      <c r="BG691">
        <v>-90</v>
      </c>
    </row>
    <row r="692" spans="1:61" x14ac:dyDescent="0.25">
      <c r="A692">
        <f>'Bode Plots Calculations'!BK5*1000</f>
        <v>29000</v>
      </c>
      <c r="B692">
        <f t="shared" si="591"/>
        <v>29</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1.3387499999999997</v>
      </c>
      <c r="K9" s="408">
        <f>H9+J9/2</f>
        <v>0.66937499999999983</v>
      </c>
      <c r="L9" s="408">
        <f>H9-J9/2</f>
        <v>-0.66937499999999983</v>
      </c>
      <c r="M9" s="63">
        <f t="shared" ref="M9:M72" si="3">IF(MIN(Vin, -L9/(CossTop+CossBot)*0.00000002)&lt;0, 0, MIN(Vin, -L9/(CossTop+CossBot)*0.00000002))</f>
        <v>19.80399408284023</v>
      </c>
      <c r="N9" s="407">
        <f t="shared" ref="N9:N40" si="4">SQRT(H9^2+(J9^2)/12)</f>
        <v>0.38646383643880566</v>
      </c>
      <c r="O9" s="407">
        <f t="shared" ref="O9:O73" si="5">(N9^2*Rdcr*(1+Ltc*Ta-Ltc*25))/(1-N9^2*Rdcr*Ltc*ThetaCa)</f>
        <v>7.4681610045243085E-4</v>
      </c>
      <c r="P9">
        <f t="shared" ref="P9:P72" si="6">Core_Loss</f>
        <v>0.2</v>
      </c>
      <c r="Q9" s="407">
        <f>O9+P9</f>
        <v>0.20074681610045245</v>
      </c>
      <c r="R9" s="9">
        <f>J9/(2*SQRT(3))</f>
        <v>0.38646383643880566</v>
      </c>
      <c r="S9" s="9">
        <f t="shared" ref="S9:S73" si="7">RCoutEsr*R9^2</f>
        <v>1.4935429687499993E-4</v>
      </c>
      <c r="T9" s="9">
        <f>S9</f>
        <v>1.4935429687499993E-4</v>
      </c>
      <c r="U9" s="407">
        <f t="shared" ref="U9:U40" si="8">SQRT(I9)*SQRT(H9^2+(J9^2)/12)</f>
        <v>0.17815102605917679</v>
      </c>
      <c r="V9" s="409">
        <f t="shared" ref="V9:V73" si="9">RCinEsr*U9^2</f>
        <v>6.3475576171874979E-5</v>
      </c>
      <c r="W9" s="407">
        <f>V9</f>
        <v>6.3475576171874979E-5</v>
      </c>
      <c r="X9" s="407">
        <f t="shared" ref="X9:X40" si="10">SQRT(I9)*SQRT(H9^2+(J9^2)/12)</f>
        <v>0.17815102605917679</v>
      </c>
      <c r="Y9" s="407">
        <f t="shared" ref="Y9:Y73" si="11">RdsonTop*X9^2</f>
        <v>1.9042672851562494E-4</v>
      </c>
      <c r="Z9" s="407">
        <f t="shared" ref="Z9:Z72" si="12">IF(L9&lt;0, (Vin*K9*Tf/2)*Fsw, (Vin*L9*Tr/2+Vin*K9*Tf/2)*Fsw)</f>
        <v>2.434721502590674E-2</v>
      </c>
      <c r="AA9" s="407">
        <f t="shared" ref="AA9:AA72" si="13">(0.5*CossTop*(Vin-M9)^2-0.5*CossBot*(Vin-M9)^2+(QossBot*(Vin-M9)/Vin)*Vin)*Fsw</f>
        <v>2.5176035502958619E-2</v>
      </c>
      <c r="AB9" s="407">
        <f t="shared" ref="AB9:AB72" si="14">IF(L9&gt;0,0,-L9*VsdTop*Deadtime*Fsw)</f>
        <v>4.8194999999999983E-3</v>
      </c>
      <c r="AC9" s="407">
        <f t="shared" ref="AC9:AC40" si="15">(AB9+AA9+Z9+Y9*(1+RdsonTopTc*Ta-RdsonTopTc*25))/(1-Y9*RdsonTopTc*ThetaJaTop)</f>
        <v>5.4535254251392155E-2</v>
      </c>
      <c r="AD9" s="407">
        <f t="shared" ref="AD9:AD40" si="16">SQRT(1-I9)*SQRT(H9^2+(J9^2)/12)</f>
        <v>0.34295263344821025</v>
      </c>
      <c r="AE9" s="407">
        <f t="shared" ref="AE9:AE73" si="17">RdsonBot*AD9^2</f>
        <v>7.0569905273437476E-4</v>
      </c>
      <c r="AF9" s="407">
        <f t="shared" ref="AF9:AF72" si="18">IF(L9&lt;0, Deadtime*Fsw*IF(VfdSky&gt;0,0,VsdBot)*K9, Deadtime*Fsw*IF(VfdSky&gt;0,0,VsdBot)*(K9+L9))</f>
        <v>4.8194999999999983E-3</v>
      </c>
      <c r="AG9" s="407">
        <f t="shared" ref="AG9:AG40" si="19">(AF9+AE9*(1+RdsonBotTc*Ta-RdsonBotTc*25))/(1-AE9*RdsonBotTc*ThetaJaBot)</f>
        <v>5.5259789883618767E-3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0.56732087921325336</v>
      </c>
      <c r="AP9">
        <f t="shared" ref="AP9:AP72" si="27">Vout*H9</f>
        <v>0</v>
      </c>
      <c r="AQ9" s="10">
        <f>AP9/(AP9+AO9)</f>
        <v>0</v>
      </c>
      <c r="AR9" s="63">
        <f t="shared" ref="AR9:AR40" si="28">ThetaJaTop*AC9</f>
        <v>2.7267627125696077</v>
      </c>
      <c r="AS9" s="63">
        <f>AG9*ThetaJaBot</f>
        <v>0.27629894941809385</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0.21251374999999997</v>
      </c>
      <c r="J10" s="408">
        <f t="shared" si="2"/>
        <v>1.3388366249999994</v>
      </c>
      <c r="K10" s="408">
        <f t="shared" ref="K10:K73" si="31">H10+J10/2</f>
        <v>0.69941831249999975</v>
      </c>
      <c r="L10" s="408">
        <f t="shared" ref="L10:L73" si="32">H10-J10/2</f>
        <v>-0.6394183124999997</v>
      </c>
      <c r="M10" s="63">
        <f t="shared" si="3"/>
        <v>18.917701553254428</v>
      </c>
      <c r="N10" s="407">
        <f t="shared" si="4"/>
        <v>0.38765142293489535</v>
      </c>
      <c r="O10" s="407">
        <f t="shared" ref="O10" si="33">(N10^2*Rdcr*(1+Ltc*Ta-Ltc*25))/(1-N10^2*Rdcr*Ltc*ThetaCa)</f>
        <v>7.5141329555737559E-4</v>
      </c>
      <c r="P10">
        <f t="shared" si="6"/>
        <v>0.2</v>
      </c>
      <c r="Q10" s="407">
        <f t="shared" ref="Q10:Q73" si="34">O10+P10</f>
        <v>0.20075141329555737</v>
      </c>
      <c r="R10" s="9">
        <f>J10/(2*SQRT(3))</f>
        <v>0.38648884292233987</v>
      </c>
      <c r="S10" s="9">
        <f t="shared" ref="S10" si="35">RCoutEsr*R10^2</f>
        <v>1.4937362570344913E-4</v>
      </c>
      <c r="T10" s="9">
        <f>S10</f>
        <v>1.4937362570344913E-4</v>
      </c>
      <c r="U10" s="407">
        <f t="shared" si="8"/>
        <v>0.17870425771183057</v>
      </c>
      <c r="V10" s="409">
        <f t="shared" ref="V10" si="36">RCinEsr*U10^2</f>
        <v>6.3870423448672716E-5</v>
      </c>
      <c r="W10" s="407">
        <f>V10</f>
        <v>6.3870423448672716E-5</v>
      </c>
      <c r="X10" s="407">
        <f t="shared" si="10"/>
        <v>0.17870425771183057</v>
      </c>
      <c r="Y10" s="407">
        <f t="shared" ref="Y10" si="37">RdsonTop*X10^2</f>
        <v>1.9161127034601817E-4</v>
      </c>
      <c r="Z10" s="407">
        <f t="shared" si="12"/>
        <v>2.5439982143782382E-2</v>
      </c>
      <c r="AA10" s="407">
        <f t="shared" si="13"/>
        <v>3.0493790680473427E-2</v>
      </c>
      <c r="AB10" s="407">
        <f t="shared" si="14"/>
        <v>4.6038118499999977E-3</v>
      </c>
      <c r="AC10" s="407">
        <f t="shared" si="15"/>
        <v>6.0731523313468254E-2</v>
      </c>
      <c r="AD10" s="407">
        <f t="shared" si="16"/>
        <v>0.34400350867267726</v>
      </c>
      <c r="AE10" s="407">
        <f t="shared" ref="AE10" si="38">RdsonBot*AD10^2</f>
        <v>7.100304838746765E-4</v>
      </c>
      <c r="AF10" s="407">
        <f t="shared" si="18"/>
        <v>5.0358118499999978E-3</v>
      </c>
      <c r="AG10" s="407">
        <f t="shared" si="19"/>
        <v>5.746658394402763E-3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0.57374181305258043</v>
      </c>
      <c r="AP10">
        <f t="shared" si="27"/>
        <v>0.153</v>
      </c>
      <c r="AQ10" s="10">
        <f>AP10/(AP10+AO10)</f>
        <v>0.21052868742661748</v>
      </c>
      <c r="AR10" s="63">
        <f t="shared" si="28"/>
        <v>3.0365761656734125</v>
      </c>
      <c r="AS10" s="63">
        <f>AG10*ThetaJaBot</f>
        <v>0.28733291972013814</v>
      </c>
      <c r="AU10">
        <f>AQ10*100</f>
        <v>21.052868742661747</v>
      </c>
      <c r="BD10" s="28"/>
      <c r="BE10" s="28"/>
      <c r="BF10" s="28"/>
      <c r="BG10" s="29"/>
    </row>
    <row r="11" spans="1:69" x14ac:dyDescent="0.25">
      <c r="A11" s="30" t="s">
        <v>4</v>
      </c>
      <c r="B11" s="5">
        <f>Vin</f>
        <v>24</v>
      </c>
      <c r="C11" s="417" t="s">
        <v>0</v>
      </c>
      <c r="D11" s="31" t="s">
        <v>4</v>
      </c>
      <c r="G11">
        <v>2</v>
      </c>
      <c r="H11">
        <f t="shared" si="0"/>
        <v>0.06</v>
      </c>
      <c r="I11" s="407">
        <f t="shared" si="1"/>
        <v>0.21252749999999998</v>
      </c>
      <c r="J11" s="408">
        <f t="shared" si="2"/>
        <v>1.3389232499999995</v>
      </c>
      <c r="K11" s="408">
        <f t="shared" si="31"/>
        <v>0.72946162499999967</v>
      </c>
      <c r="L11" s="408">
        <f t="shared" si="32"/>
        <v>-0.60946162499999978</v>
      </c>
      <c r="M11" s="63">
        <f t="shared" si="3"/>
        <v>18.031409023668633</v>
      </c>
      <c r="N11" s="407">
        <f t="shared" si="4"/>
        <v>0.39114313976157983</v>
      </c>
      <c r="O11" s="407">
        <f t="shared" si="5"/>
        <v>7.6501159546681313E-4</v>
      </c>
      <c r="P11">
        <f t="shared" si="6"/>
        <v>0.2</v>
      </c>
      <c r="Q11" s="407">
        <f t="shared" si="34"/>
        <v>0.20076501159546684</v>
      </c>
      <c r="R11" s="9">
        <f t="shared" ref="R11:R74" si="39">J11/(2*SQRT(3))</f>
        <v>0.38651384940587419</v>
      </c>
      <c r="S11" s="9">
        <f t="shared" si="7"/>
        <v>1.4939295578254681E-4</v>
      </c>
      <c r="T11" s="9">
        <f t="shared" ref="T11:T74" si="40">S11</f>
        <v>1.4939295578254681E-4</v>
      </c>
      <c r="U11" s="407">
        <f t="shared" si="8"/>
        <v>0.18031974492571581</v>
      </c>
      <c r="V11" s="409">
        <f t="shared" si="9"/>
        <v>6.503042082015042E-5</v>
      </c>
      <c r="W11" s="407">
        <f t="shared" ref="W11:W74" si="41">V11</f>
        <v>6.503042082015042E-5</v>
      </c>
      <c r="X11" s="407">
        <f t="shared" si="10"/>
        <v>0.18031974492571581</v>
      </c>
      <c r="Y11" s="407">
        <f t="shared" si="11"/>
        <v>1.9509126246045129E-4</v>
      </c>
      <c r="Z11" s="407">
        <f t="shared" si="12"/>
        <v>2.6532749261658023E-2</v>
      </c>
      <c r="AA11" s="407">
        <f t="shared" si="13"/>
        <v>3.5811545857988195E-2</v>
      </c>
      <c r="AB11" s="407">
        <f t="shared" si="14"/>
        <v>4.3881236999999988E-3</v>
      </c>
      <c r="AC11" s="407">
        <f t="shared" si="15"/>
        <v>6.6930121578489737E-2</v>
      </c>
      <c r="AD11" s="407">
        <f t="shared" si="16"/>
        <v>0.34709904259803365</v>
      </c>
      <c r="AE11" s="407">
        <f t="shared" si="17"/>
        <v>7.2286647223482943E-4</v>
      </c>
      <c r="AF11" s="407">
        <f t="shared" si="18"/>
        <v>5.2521236999999972E-3</v>
      </c>
      <c r="AG11" s="407">
        <f t="shared" si="19"/>
        <v>5.9758541211522558E-3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0.58018335867171156</v>
      </c>
      <c r="AP11">
        <f t="shared" si="27"/>
        <v>0.30599999999999999</v>
      </c>
      <c r="AQ11" s="10">
        <f t="shared" ref="AQ11:AQ74" si="43">AP11/(AP11+AO11)</f>
        <v>0.34530100007594289</v>
      </c>
      <c r="AR11" s="63">
        <f t="shared" si="28"/>
        <v>3.3465060789244867</v>
      </c>
      <c r="AS11" s="63">
        <f t="shared" ref="AS11:AS74" si="44">AG11*ThetaJaBot</f>
        <v>0.29879270605761277</v>
      </c>
      <c r="AT11" s="10"/>
      <c r="AU11">
        <f t="shared" ref="AU11:AU74" si="45">AQ11*100</f>
        <v>34.530100007594285</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0.21254124999999999</v>
      </c>
      <c r="J12" s="408">
        <f t="shared" si="2"/>
        <v>1.3390098749999995</v>
      </c>
      <c r="K12" s="408">
        <f t="shared" si="31"/>
        <v>0.7595049374999997</v>
      </c>
      <c r="L12" s="408">
        <f t="shared" si="32"/>
        <v>-0.57950493749999976</v>
      </c>
      <c r="M12" s="63">
        <f t="shared" si="3"/>
        <v>17.145116494082831</v>
      </c>
      <c r="N12" s="407">
        <f t="shared" si="4"/>
        <v>0.39687817666419106</v>
      </c>
      <c r="O12" s="407">
        <f t="shared" si="5"/>
        <v>7.87611058929163E-4</v>
      </c>
      <c r="P12">
        <f t="shared" si="6"/>
        <v>0.2</v>
      </c>
      <c r="Q12" s="407">
        <f t="shared" si="34"/>
        <v>0.20078761105892917</v>
      </c>
      <c r="R12" s="9">
        <f t="shared" si="39"/>
        <v>0.38653885588940845</v>
      </c>
      <c r="S12" s="9">
        <f t="shared" si="7"/>
        <v>1.4941228711229287E-4</v>
      </c>
      <c r="T12" s="9">
        <f t="shared" si="40"/>
        <v>1.4941228711229287E-4</v>
      </c>
      <c r="U12" s="407">
        <f t="shared" si="8"/>
        <v>0.18296955591902608</v>
      </c>
      <c r="V12" s="409">
        <f t="shared" si="9"/>
        <v>6.695571678641123E-5</v>
      </c>
      <c r="W12" s="407">
        <f t="shared" si="41"/>
        <v>6.695571678641123E-5</v>
      </c>
      <c r="X12" s="407">
        <f t="shared" si="10"/>
        <v>0.18296955591902608</v>
      </c>
      <c r="Y12" s="407">
        <f t="shared" si="11"/>
        <v>2.0086715035923369E-4</v>
      </c>
      <c r="Z12" s="407">
        <f t="shared" si="12"/>
        <v>2.7625516379533678E-2</v>
      </c>
      <c r="AA12" s="407">
        <f t="shared" si="13"/>
        <v>4.1129301035503017E-2</v>
      </c>
      <c r="AB12" s="407">
        <f t="shared" si="14"/>
        <v>4.1724355499999982E-3</v>
      </c>
      <c r="AC12" s="407">
        <f t="shared" si="15"/>
        <v>7.3131058040842203E-2</v>
      </c>
      <c r="AD12" s="407">
        <f t="shared" si="16"/>
        <v>0.35218521933648383</v>
      </c>
      <c r="AE12" s="407">
        <f t="shared" si="17"/>
        <v>7.4420657231452332E-4</v>
      </c>
      <c r="AF12" s="407">
        <f t="shared" si="18"/>
        <v>5.4684355499999976E-3</v>
      </c>
      <c r="AG12" s="407">
        <f t="shared" si="19"/>
        <v>6.213566957788021E-3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0.58664552606145803</v>
      </c>
      <c r="AP12">
        <f t="shared" si="27"/>
        <v>0.45899999999999996</v>
      </c>
      <c r="AQ12" s="10">
        <f t="shared" si="43"/>
        <v>0.43896328971910337</v>
      </c>
      <c r="AR12" s="63">
        <f t="shared" si="28"/>
        <v>3.6565529020421104</v>
      </c>
      <c r="AS12" s="63">
        <f t="shared" si="44"/>
        <v>0.31067834788940107</v>
      </c>
      <c r="AT12" s="10"/>
      <c r="AU12">
        <f t="shared" si="45"/>
        <v>43.896328971910336</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0.21255500000000002</v>
      </c>
      <c r="J13" s="408">
        <f t="shared" si="2"/>
        <v>1.3390964999999999</v>
      </c>
      <c r="K13" s="408">
        <f t="shared" si="31"/>
        <v>0.78954824999999995</v>
      </c>
      <c r="L13" s="408">
        <f t="shared" si="32"/>
        <v>-0.54954824999999996</v>
      </c>
      <c r="M13" s="63">
        <f t="shared" si="3"/>
        <v>16.25882396449704</v>
      </c>
      <c r="N13" s="407">
        <f t="shared" si="4"/>
        <v>0.40476118847128545</v>
      </c>
      <c r="O13" s="407">
        <f t="shared" si="5"/>
        <v>8.1921178358078763E-4</v>
      </c>
      <c r="P13">
        <f t="shared" si="6"/>
        <v>0.2</v>
      </c>
      <c r="Q13" s="407">
        <f t="shared" si="34"/>
        <v>0.20081921178358081</v>
      </c>
      <c r="R13" s="9">
        <f t="shared" si="39"/>
        <v>0.38656386237294282</v>
      </c>
      <c r="S13" s="9">
        <f t="shared" si="7"/>
        <v>1.4943161969268749E-4</v>
      </c>
      <c r="T13" s="9">
        <f t="shared" si="40"/>
        <v>1.4943161969268749E-4</v>
      </c>
      <c r="U13" s="407">
        <f t="shared" si="8"/>
        <v>0.18660983340590384</v>
      </c>
      <c r="V13" s="409">
        <f t="shared" si="9"/>
        <v>6.9646459847558364E-5</v>
      </c>
      <c r="W13" s="407">
        <f t="shared" si="41"/>
        <v>6.9646459847558364E-5</v>
      </c>
      <c r="X13" s="407">
        <f t="shared" si="10"/>
        <v>0.18660983340590384</v>
      </c>
      <c r="Y13" s="407">
        <f t="shared" si="11"/>
        <v>2.0893937954267509E-4</v>
      </c>
      <c r="Z13" s="407">
        <f t="shared" si="12"/>
        <v>2.871828349740933E-2</v>
      </c>
      <c r="AA13" s="407">
        <f t="shared" si="13"/>
        <v>4.6447056213017764E-2</v>
      </c>
      <c r="AB13" s="407">
        <f t="shared" si="14"/>
        <v>3.9567473999999993E-3</v>
      </c>
      <c r="AC13" s="407">
        <f t="shared" si="15"/>
        <v>7.933434170359617E-2</v>
      </c>
      <c r="AD13" s="407">
        <f t="shared" si="16"/>
        <v>0.35917737925558213</v>
      </c>
      <c r="AE13" s="407">
        <f t="shared" si="17"/>
        <v>7.7405033861344965E-4</v>
      </c>
      <c r="AF13" s="407">
        <f t="shared" si="18"/>
        <v>5.6847473999999997E-3</v>
      </c>
      <c r="AG13" s="407">
        <f t="shared" si="19"/>
        <v>6.4597977803452994E-3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0.5931283253470625</v>
      </c>
      <c r="AP13">
        <f t="shared" si="27"/>
        <v>0.61199999999999999</v>
      </c>
      <c r="AQ13" s="10">
        <f t="shared" si="43"/>
        <v>0.50782973657494224</v>
      </c>
      <c r="AR13" s="63">
        <f t="shared" si="28"/>
        <v>3.9667170851798086</v>
      </c>
      <c r="AS13" s="63">
        <f t="shared" si="44"/>
        <v>0.322989889017265</v>
      </c>
      <c r="AT13" s="10"/>
      <c r="AU13">
        <f t="shared" si="45"/>
        <v>50.782973657494225</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0.21256874999999997</v>
      </c>
      <c r="J14" s="408">
        <f t="shared" si="2"/>
        <v>1.3391831249999995</v>
      </c>
      <c r="K14" s="408">
        <f t="shared" si="31"/>
        <v>0.81959156249999976</v>
      </c>
      <c r="L14" s="408">
        <f t="shared" si="32"/>
        <v>-0.51959156249999972</v>
      </c>
      <c r="M14" s="63">
        <f t="shared" si="3"/>
        <v>15.372531434911233</v>
      </c>
      <c r="N14" s="407">
        <f t="shared" si="4"/>
        <v>0.41466969207277538</v>
      </c>
      <c r="O14" s="407">
        <f t="shared" si="5"/>
        <v>8.5981390594704402E-4</v>
      </c>
      <c r="P14">
        <f t="shared" si="6"/>
        <v>0.2</v>
      </c>
      <c r="Q14" s="407">
        <f t="shared" si="34"/>
        <v>0.20085981390594707</v>
      </c>
      <c r="R14" s="9">
        <f t="shared" si="39"/>
        <v>0.38658886885647697</v>
      </c>
      <c r="S14" s="9">
        <f t="shared" si="7"/>
        <v>1.4945095352373035E-4</v>
      </c>
      <c r="T14" s="9">
        <f t="shared" si="40"/>
        <v>1.4945095352373035E-4</v>
      </c>
      <c r="U14" s="407">
        <f t="shared" si="8"/>
        <v>0.19118420241182965</v>
      </c>
      <c r="V14" s="409">
        <f t="shared" si="9"/>
        <v>7.3102798503694907E-5</v>
      </c>
      <c r="W14" s="407">
        <f t="shared" si="41"/>
        <v>7.3102798503694907E-5</v>
      </c>
      <c r="X14" s="407">
        <f t="shared" si="10"/>
        <v>0.19118420241182965</v>
      </c>
      <c r="Y14" s="407">
        <f t="shared" si="11"/>
        <v>2.1930839551108472E-4</v>
      </c>
      <c r="Z14" s="407">
        <f t="shared" si="12"/>
        <v>2.9811050615284971E-2</v>
      </c>
      <c r="AA14" s="407">
        <f t="shared" si="13"/>
        <v>5.1764811390532607E-2</v>
      </c>
      <c r="AB14" s="407">
        <f t="shared" si="14"/>
        <v>3.7410592499999974E-3</v>
      </c>
      <c r="AC14" s="407">
        <f t="shared" si="15"/>
        <v>8.5539981578551069E-2</v>
      </c>
      <c r="AD14" s="407">
        <f t="shared" si="16"/>
        <v>0.36796678419645829</v>
      </c>
      <c r="AE14" s="407">
        <f t="shared" si="17"/>
        <v>8.123973256312975E-4</v>
      </c>
      <c r="AF14" s="407">
        <f t="shared" si="18"/>
        <v>5.9010592499999983E-3</v>
      </c>
      <c r="AG14" s="407">
        <f t="shared" si="19"/>
        <v>6.7145475517260654E-3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0.59963176678825159</v>
      </c>
      <c r="AP14">
        <f t="shared" si="27"/>
        <v>0.76500000000000001</v>
      </c>
      <c r="AQ14" s="10">
        <f t="shared" si="43"/>
        <v>0.56059078985129929</v>
      </c>
      <c r="AR14" s="63">
        <f t="shared" si="28"/>
        <v>4.2769990789275534</v>
      </c>
      <c r="AS14" s="63">
        <f t="shared" si="44"/>
        <v>0.33572737758630328</v>
      </c>
      <c r="AT14" s="10"/>
      <c r="AU14">
        <f t="shared" si="45"/>
        <v>56.059078985129929</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0.21258249999999998</v>
      </c>
      <c r="J15" s="408">
        <f t="shared" si="2"/>
        <v>1.3392697499999995</v>
      </c>
      <c r="K15" s="408">
        <f t="shared" si="31"/>
        <v>0.84963487499999979</v>
      </c>
      <c r="L15" s="408">
        <f t="shared" si="32"/>
        <v>-0.48963487499999975</v>
      </c>
      <c r="M15" s="63">
        <f t="shared" si="3"/>
        <v>14.486238905325434</v>
      </c>
      <c r="N15" s="407">
        <f t="shared" si="4"/>
        <v>0.42646252895819786</v>
      </c>
      <c r="O15" s="407">
        <f t="shared" si="5"/>
        <v>9.0941760144376386E-4</v>
      </c>
      <c r="P15">
        <f t="shared" si="6"/>
        <v>0.2</v>
      </c>
      <c r="Q15" s="407">
        <f t="shared" si="34"/>
        <v>0.20090941760144376</v>
      </c>
      <c r="R15" s="9">
        <f t="shared" si="39"/>
        <v>0.38661387534001129</v>
      </c>
      <c r="S15" s="9">
        <f t="shared" si="7"/>
        <v>1.494702886054218E-4</v>
      </c>
      <c r="T15" s="9">
        <f t="shared" si="40"/>
        <v>1.494702886054218E-4</v>
      </c>
      <c r="U15" s="407">
        <f t="shared" si="8"/>
        <v>0.19662767004534756</v>
      </c>
      <c r="V15" s="409">
        <f t="shared" si="9"/>
        <v>7.7324881254924158E-5</v>
      </c>
      <c r="W15" s="407">
        <f t="shared" si="41"/>
        <v>7.7324881254924158E-5</v>
      </c>
      <c r="X15" s="407">
        <f t="shared" si="10"/>
        <v>0.19662767004534756</v>
      </c>
      <c r="Y15" s="407">
        <f t="shared" si="11"/>
        <v>2.3197464376477245E-4</v>
      </c>
      <c r="Z15" s="407">
        <f t="shared" si="12"/>
        <v>3.0903817733160623E-2</v>
      </c>
      <c r="AA15" s="407">
        <f t="shared" si="13"/>
        <v>5.7082566568047402E-2</v>
      </c>
      <c r="AB15" s="407">
        <f t="shared" si="14"/>
        <v>3.5253710999999981E-3</v>
      </c>
      <c r="AC15" s="407">
        <f t="shared" si="15"/>
        <v>9.1747986686278329E-2</v>
      </c>
      <c r="AD15" s="407">
        <f t="shared" si="16"/>
        <v>0.37842812788951047</v>
      </c>
      <c r="AE15" s="407">
        <f t="shared" si="17"/>
        <v>8.5924708786775815E-4</v>
      </c>
      <c r="AF15" s="407">
        <f t="shared" si="18"/>
        <v>6.1173710999999987E-3</v>
      </c>
      <c r="AG15" s="407">
        <f t="shared" si="19"/>
        <v>6.9778173217104273E-3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0.60615586077929284</v>
      </c>
      <c r="AP15">
        <f t="shared" si="27"/>
        <v>0.91799999999999993</v>
      </c>
      <c r="AQ15" s="10">
        <f t="shared" si="43"/>
        <v>0.60230060692784493</v>
      </c>
      <c r="AR15" s="63">
        <f t="shared" si="28"/>
        <v>4.5873993343139166</v>
      </c>
      <c r="AS15" s="63">
        <f t="shared" si="44"/>
        <v>0.34889086608552139</v>
      </c>
      <c r="AT15" s="10"/>
      <c r="AU15">
        <f t="shared" si="45"/>
        <v>60.230060692784491</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0.21259625000000001</v>
      </c>
      <c r="J16" s="408">
        <f t="shared" si="2"/>
        <v>1.3393563749999999</v>
      </c>
      <c r="K16" s="408">
        <f t="shared" si="31"/>
        <v>0.87967818749999993</v>
      </c>
      <c r="L16" s="408">
        <f t="shared" si="32"/>
        <v>-0.45967818749999995</v>
      </c>
      <c r="M16" s="63">
        <f t="shared" si="3"/>
        <v>13.599946375739643</v>
      </c>
      <c r="N16" s="407">
        <f t="shared" si="4"/>
        <v>0.43998820999858818</v>
      </c>
      <c r="O16" s="407">
        <f t="shared" si="5"/>
        <v>9.6802308437914303E-4</v>
      </c>
      <c r="P16">
        <f t="shared" si="6"/>
        <v>0.2</v>
      </c>
      <c r="Q16" s="407">
        <f t="shared" si="34"/>
        <v>0.20096802308437917</v>
      </c>
      <c r="R16" s="9">
        <f t="shared" si="39"/>
        <v>0.38663888182354567</v>
      </c>
      <c r="S16" s="9">
        <f t="shared" si="7"/>
        <v>1.4948962493776171E-4</v>
      </c>
      <c r="T16" s="9">
        <f t="shared" si="40"/>
        <v>1.4948962493776171E-4</v>
      </c>
      <c r="U16" s="407">
        <f t="shared" si="8"/>
        <v>0.20287047173177922</v>
      </c>
      <c r="V16" s="409">
        <f t="shared" si="9"/>
        <v>8.2312856601349268E-5</v>
      </c>
      <c r="W16" s="407">
        <f t="shared" si="41"/>
        <v>8.2312856601349268E-5</v>
      </c>
      <c r="X16" s="407">
        <f t="shared" si="10"/>
        <v>0.20287047173177922</v>
      </c>
      <c r="Y16" s="407">
        <f t="shared" si="11"/>
        <v>2.4693856980404779E-4</v>
      </c>
      <c r="Z16" s="407">
        <f t="shared" si="12"/>
        <v>3.1996584851036278E-2</v>
      </c>
      <c r="AA16" s="407">
        <f t="shared" si="13"/>
        <v>6.2400321745562141E-2</v>
      </c>
      <c r="AB16" s="407">
        <f t="shared" si="14"/>
        <v>3.3096829499999997E-3</v>
      </c>
      <c r="AC16" s="407">
        <f t="shared" si="15"/>
        <v>9.7958366056165314E-2</v>
      </c>
      <c r="AD16" s="407">
        <f t="shared" si="16"/>
        <v>0.39042694148468682</v>
      </c>
      <c r="AE16" s="407">
        <f t="shared" si="17"/>
        <v>9.1459917982252242E-4</v>
      </c>
      <c r="AF16" s="407">
        <f t="shared" si="18"/>
        <v>6.333682949999999E-3</v>
      </c>
      <c r="AG16" s="407">
        <f t="shared" si="19"/>
        <v>7.2496082269702059E-3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0.61270061784905372</v>
      </c>
      <c r="AP16">
        <f t="shared" si="27"/>
        <v>1.071</v>
      </c>
      <c r="AQ16" s="10">
        <f t="shared" si="43"/>
        <v>0.63609883410758283</v>
      </c>
      <c r="AR16" s="63">
        <f t="shared" si="28"/>
        <v>4.8979183028082653</v>
      </c>
      <c r="AS16" s="63">
        <f t="shared" si="44"/>
        <v>0.36248041134851028</v>
      </c>
      <c r="AT16" s="10"/>
      <c r="AU16">
        <f t="shared" si="45"/>
        <v>63.609883410758286</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0.21260999999999997</v>
      </c>
      <c r="J17" s="408">
        <f t="shared" si="2"/>
        <v>1.3394429999999993</v>
      </c>
      <c r="K17" s="408">
        <f t="shared" si="31"/>
        <v>0.90972149999999963</v>
      </c>
      <c r="L17" s="408">
        <f t="shared" si="32"/>
        <v>-0.42972149999999965</v>
      </c>
      <c r="M17" s="63">
        <f t="shared" si="3"/>
        <v>12.713653846153834</v>
      </c>
      <c r="N17" s="407">
        <f t="shared" si="4"/>
        <v>0.45509225715315116</v>
      </c>
      <c r="O17" s="407">
        <f t="shared" si="5"/>
        <v>1.0356306079560566E-3</v>
      </c>
      <c r="P17">
        <f t="shared" si="6"/>
        <v>0.2</v>
      </c>
      <c r="Q17" s="407">
        <f t="shared" si="34"/>
        <v>0.20103563060795607</v>
      </c>
      <c r="R17" s="9">
        <f t="shared" si="39"/>
        <v>0.38666388830707976</v>
      </c>
      <c r="S17" s="9">
        <f t="shared" si="7"/>
        <v>1.4950896252074986E-4</v>
      </c>
      <c r="T17" s="9">
        <f t="shared" si="40"/>
        <v>1.4950896252074986E-4</v>
      </c>
      <c r="U17" s="407">
        <f t="shared" si="8"/>
        <v>0.20984145567913082</v>
      </c>
      <c r="V17" s="409">
        <f t="shared" si="9"/>
        <v>8.806687304307324E-5</v>
      </c>
      <c r="W17" s="407">
        <f t="shared" si="41"/>
        <v>8.806687304307324E-5</v>
      </c>
      <c r="X17" s="407">
        <f t="shared" si="10"/>
        <v>0.20984145567913082</v>
      </c>
      <c r="Y17" s="407">
        <f t="shared" si="11"/>
        <v>2.6420061912921976E-4</v>
      </c>
      <c r="Z17" s="407">
        <f t="shared" si="12"/>
        <v>3.3089351968911905E-2</v>
      </c>
      <c r="AA17" s="407">
        <f t="shared" si="13"/>
        <v>6.7718076923076992E-2</v>
      </c>
      <c r="AB17" s="407">
        <f t="shared" si="14"/>
        <v>3.0939947999999973E-3</v>
      </c>
      <c r="AC17" s="407">
        <f t="shared" si="15"/>
        <v>0.10417112872645912</v>
      </c>
      <c r="AD17" s="407">
        <f t="shared" si="16"/>
        <v>0.40382610861509838</v>
      </c>
      <c r="AE17" s="407">
        <f t="shared" si="17"/>
        <v>9.7845315599527942E-4</v>
      </c>
      <c r="AF17" s="407">
        <f t="shared" si="18"/>
        <v>6.5499947999999968E-3</v>
      </c>
      <c r="AG17" s="407">
        <f t="shared" si="19"/>
        <v>7.529921491084746E-3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0.61926604866106372</v>
      </c>
      <c r="AP17">
        <f t="shared" si="27"/>
        <v>1.224</v>
      </c>
      <c r="AQ17" s="10">
        <f t="shared" si="43"/>
        <v>0.66403870504157847</v>
      </c>
      <c r="AR17" s="63">
        <f t="shared" si="28"/>
        <v>5.2085564363229562</v>
      </c>
      <c r="AS17" s="63">
        <f t="shared" si="44"/>
        <v>0.37649607455423728</v>
      </c>
      <c r="AT17" s="10"/>
      <c r="AU17">
        <f t="shared" si="45"/>
        <v>66.403870504157851</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10</v>
      </c>
      <c r="C18" s="419" t="s">
        <v>11</v>
      </c>
      <c r="D18" s="31" t="s">
        <v>190</v>
      </c>
      <c r="G18">
        <v>9</v>
      </c>
      <c r="H18">
        <f t="shared" si="0"/>
        <v>0.27</v>
      </c>
      <c r="I18" s="407">
        <f t="shared" si="1"/>
        <v>0.21262375</v>
      </c>
      <c r="J18" s="408">
        <f t="shared" si="2"/>
        <v>1.3395296249999997</v>
      </c>
      <c r="K18" s="408">
        <f t="shared" si="31"/>
        <v>0.93976481249999988</v>
      </c>
      <c r="L18" s="408">
        <f t="shared" si="32"/>
        <v>-0.39976481249999984</v>
      </c>
      <c r="M18" s="63">
        <f t="shared" si="3"/>
        <v>11.827361316568041</v>
      </c>
      <c r="N18" s="407">
        <f t="shared" si="4"/>
        <v>0.47162305006687988</v>
      </c>
      <c r="O18" s="407">
        <f t="shared" si="5"/>
        <v>1.1122404642748E-3</v>
      </c>
      <c r="P18">
        <f t="shared" si="6"/>
        <v>0.2</v>
      </c>
      <c r="Q18" s="407">
        <f t="shared" si="34"/>
        <v>0.20111224046427481</v>
      </c>
      <c r="R18" s="9">
        <f t="shared" si="39"/>
        <v>0.38668889479061419</v>
      </c>
      <c r="S18" s="9">
        <f t="shared" si="7"/>
        <v>1.4952830135438668E-4</v>
      </c>
      <c r="T18" s="9">
        <f t="shared" si="40"/>
        <v>1.4952830135438668E-4</v>
      </c>
      <c r="U18" s="407">
        <f t="shared" si="8"/>
        <v>0.21747077858898603</v>
      </c>
      <c r="V18" s="409">
        <f t="shared" si="9"/>
        <v>9.4587079080199577E-5</v>
      </c>
      <c r="W18" s="407">
        <f t="shared" si="41"/>
        <v>9.4587079080199577E-5</v>
      </c>
      <c r="X18" s="407">
        <f t="shared" si="10"/>
        <v>0.21747077858898603</v>
      </c>
      <c r="Y18" s="407">
        <f t="shared" si="11"/>
        <v>2.8376123724059874E-4</v>
      </c>
      <c r="Z18" s="407">
        <f t="shared" si="12"/>
        <v>3.4182119086787567E-2</v>
      </c>
      <c r="AA18" s="407">
        <f t="shared" si="13"/>
        <v>7.3035832100591766E-2</v>
      </c>
      <c r="AB18" s="407">
        <f t="shared" si="14"/>
        <v>2.8783066499999989E-3</v>
      </c>
      <c r="AC18" s="407">
        <f t="shared" si="15"/>
        <v>0.11038628374430987</v>
      </c>
      <c r="AD18" s="407">
        <f t="shared" si="16"/>
        <v>0.41849105344593318</v>
      </c>
      <c r="AE18" s="407">
        <f t="shared" si="17"/>
        <v>1.0508085708857216E-3</v>
      </c>
      <c r="AF18" s="407">
        <f t="shared" si="18"/>
        <v>6.7663066499999988E-3</v>
      </c>
      <c r="AG18" s="407">
        <f t="shared" si="19"/>
        <v>7.8187584245589629E-3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0.62585216401357824</v>
      </c>
      <c r="AP18">
        <f t="shared" si="27"/>
        <v>1.377</v>
      </c>
      <c r="AQ18" s="10">
        <f t="shared" si="43"/>
        <v>0.68751954075361543</v>
      </c>
      <c r="AR18" s="63">
        <f t="shared" si="28"/>
        <v>5.5193141872154934</v>
      </c>
      <c r="AS18" s="63">
        <f t="shared" si="44"/>
        <v>0.39093792122794813</v>
      </c>
      <c r="AT18" s="10"/>
      <c r="AU18">
        <f t="shared" si="45"/>
        <v>68.751954075361539</v>
      </c>
      <c r="BC18" t="s">
        <v>233</v>
      </c>
      <c r="BE18" s="28"/>
      <c r="BF18" s="29"/>
    </row>
    <row r="19" spans="1:69" x14ac:dyDescent="0.25">
      <c r="A19" s="45" t="s">
        <v>12</v>
      </c>
      <c r="B19" s="49">
        <f>Rdcr*1000</f>
        <v>5</v>
      </c>
      <c r="C19" s="417" t="s">
        <v>621</v>
      </c>
      <c r="D19" s="31" t="s">
        <v>191</v>
      </c>
      <c r="G19">
        <v>10</v>
      </c>
      <c r="H19">
        <f t="shared" si="0"/>
        <v>0.30000000000000004</v>
      </c>
      <c r="I19" s="407">
        <f t="shared" si="1"/>
        <v>0.21263750000000001</v>
      </c>
      <c r="J19" s="408">
        <f t="shared" si="2"/>
        <v>1.3396162499999997</v>
      </c>
      <c r="K19" s="408">
        <f t="shared" si="31"/>
        <v>0.96980812499999991</v>
      </c>
      <c r="L19" s="408">
        <f t="shared" si="32"/>
        <v>-0.36980812499999982</v>
      </c>
      <c r="M19" s="63">
        <f t="shared" si="3"/>
        <v>10.941068786982243</v>
      </c>
      <c r="N19" s="407">
        <f t="shared" si="4"/>
        <v>0.48943604427817922</v>
      </c>
      <c r="O19" s="407">
        <f t="shared" si="5"/>
        <v>1.1978529843362344E-3</v>
      </c>
      <c r="P19">
        <f t="shared" si="6"/>
        <v>0.2</v>
      </c>
      <c r="Q19" s="407">
        <f t="shared" si="34"/>
        <v>0.20119785298433623</v>
      </c>
      <c r="R19" s="9">
        <f t="shared" si="39"/>
        <v>0.38671390127414845</v>
      </c>
      <c r="S19" s="9">
        <f t="shared" si="7"/>
        <v>1.4954764143867183E-4</v>
      </c>
      <c r="T19" s="9">
        <f t="shared" si="40"/>
        <v>1.4954764143867183E-4</v>
      </c>
      <c r="U19" s="407">
        <f t="shared" si="8"/>
        <v>0.22569185099691921</v>
      </c>
      <c r="V19" s="409">
        <f t="shared" si="9"/>
        <v>1.0187362321283117E-4</v>
      </c>
      <c r="W19" s="407">
        <f t="shared" si="41"/>
        <v>1.0187362321283117E-4</v>
      </c>
      <c r="X19" s="407">
        <f t="shared" si="10"/>
        <v>0.22569185099691921</v>
      </c>
      <c r="Y19" s="407">
        <f t="shared" si="11"/>
        <v>3.0562086963849348E-4</v>
      </c>
      <c r="Z19" s="407">
        <f t="shared" si="12"/>
        <v>3.5274886204663215E-2</v>
      </c>
      <c r="AA19" s="407">
        <f t="shared" si="13"/>
        <v>7.8353587278106554E-2</v>
      </c>
      <c r="AB19" s="407">
        <f t="shared" si="14"/>
        <v>2.6626184999999987E-3</v>
      </c>
      <c r="AC19" s="407">
        <f t="shared" si="15"/>
        <v>0.1166038401658152</v>
      </c>
      <c r="AD19" s="407">
        <f t="shared" si="16"/>
        <v>0.43429348352497321</v>
      </c>
      <c r="AE19" s="407">
        <f t="shared" si="17"/>
        <v>1.1316649789935372E-3</v>
      </c>
      <c r="AF19" s="407">
        <f t="shared" si="18"/>
        <v>6.9826184999999992E-3</v>
      </c>
      <c r="AG19" s="407">
        <f t="shared" si="19"/>
        <v>8.1161204248435537E-3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0.63245897483964653</v>
      </c>
      <c r="AP19">
        <f t="shared" si="27"/>
        <v>1.53</v>
      </c>
      <c r="AQ19" s="10">
        <f t="shared" si="43"/>
        <v>0.70752787350033064</v>
      </c>
      <c r="AR19" s="63">
        <f t="shared" si="28"/>
        <v>5.8301920082907595</v>
      </c>
      <c r="AS19" s="63">
        <f t="shared" si="44"/>
        <v>0.40580602124217768</v>
      </c>
      <c r="AT19" s="10"/>
      <c r="AU19">
        <f t="shared" si="45"/>
        <v>70.75278735003306</v>
      </c>
      <c r="BC19" t="s">
        <v>234</v>
      </c>
      <c r="BE19" s="28"/>
      <c r="BF19" s="29"/>
    </row>
    <row r="20" spans="1:69" x14ac:dyDescent="0.25">
      <c r="A20" s="45" t="s">
        <v>155</v>
      </c>
      <c r="B20" s="49">
        <f>Ltc*1000000</f>
        <v>4000</v>
      </c>
      <c r="C20" s="419" t="s">
        <v>154</v>
      </c>
      <c r="D20" s="31" t="s">
        <v>176</v>
      </c>
      <c r="G20">
        <v>11</v>
      </c>
      <c r="H20">
        <f t="shared" si="0"/>
        <v>0.33</v>
      </c>
      <c r="I20" s="407">
        <f t="shared" si="1"/>
        <v>0.21265124999999996</v>
      </c>
      <c r="J20" s="408">
        <f t="shared" si="2"/>
        <v>1.3397028749999993</v>
      </c>
      <c r="K20" s="408">
        <f t="shared" si="31"/>
        <v>0.99985143749999961</v>
      </c>
      <c r="L20" s="408">
        <f t="shared" si="32"/>
        <v>-0.33985143749999963</v>
      </c>
      <c r="M20" s="63">
        <f t="shared" si="3"/>
        <v>10.054776257396439</v>
      </c>
      <c r="N20" s="407">
        <f t="shared" si="4"/>
        <v>0.50839648186588127</v>
      </c>
      <c r="O20" s="407">
        <f t="shared" si="5"/>
        <v>1.2924685380453702E-3</v>
      </c>
      <c r="P20">
        <f t="shared" si="6"/>
        <v>0.2</v>
      </c>
      <c r="Q20" s="407">
        <f t="shared" si="34"/>
        <v>0.20129246853804539</v>
      </c>
      <c r="R20" s="9">
        <f t="shared" si="39"/>
        <v>0.3867389077576826</v>
      </c>
      <c r="S20" s="9">
        <f t="shared" si="7"/>
        <v>1.4956698277360535E-4</v>
      </c>
      <c r="T20" s="9">
        <f t="shared" si="40"/>
        <v>1.4956698277360535E-4</v>
      </c>
      <c r="U20" s="407">
        <f t="shared" si="8"/>
        <v>0.23444258779184218</v>
      </c>
      <c r="V20" s="409">
        <f t="shared" si="9"/>
        <v>1.0992665394107126E-4</v>
      </c>
      <c r="W20" s="407">
        <f t="shared" si="41"/>
        <v>1.0992665394107126E-4</v>
      </c>
      <c r="X20" s="407">
        <f t="shared" si="10"/>
        <v>0.23444258779184218</v>
      </c>
      <c r="Y20" s="407">
        <f t="shared" si="11"/>
        <v>3.2977996182321378E-4</v>
      </c>
      <c r="Z20" s="407">
        <f t="shared" si="12"/>
        <v>3.6367653322538857E-2</v>
      </c>
      <c r="AA20" s="407">
        <f t="shared" si="13"/>
        <v>8.367134245562137E-2</v>
      </c>
      <c r="AB20" s="407">
        <f t="shared" si="14"/>
        <v>2.4469303499999977E-3</v>
      </c>
      <c r="AC20" s="407">
        <f t="shared" si="15"/>
        <v>0.12282380705606384</v>
      </c>
      <c r="AD20" s="407">
        <f t="shared" si="16"/>
        <v>0.45111379473816771</v>
      </c>
      <c r="AE20" s="407">
        <f t="shared" si="17"/>
        <v>1.2210219348184183E-3</v>
      </c>
      <c r="AF20" s="407">
        <f t="shared" si="18"/>
        <v>7.198930349999997E-3</v>
      </c>
      <c r="AG20" s="407">
        <f t="shared" si="19"/>
        <v>8.4220089763574896E-3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0.63908649220718139</v>
      </c>
      <c r="AP20">
        <f t="shared" si="27"/>
        <v>1.6830000000000001</v>
      </c>
      <c r="AQ20" s="10">
        <f t="shared" si="43"/>
        <v>0.7247792042407003</v>
      </c>
      <c r="AR20" s="63">
        <f t="shared" si="28"/>
        <v>6.1411903528031919</v>
      </c>
      <c r="AS20" s="63">
        <f t="shared" si="44"/>
        <v>0.42110044881787445</v>
      </c>
      <c r="AT20" s="10"/>
      <c r="AU20">
        <f t="shared" si="45"/>
        <v>72.477920424070035</v>
      </c>
      <c r="BE20" s="28"/>
      <c r="BF20" s="29"/>
    </row>
    <row r="21" spans="1:69" x14ac:dyDescent="0.25">
      <c r="A21" s="35" t="s">
        <v>250</v>
      </c>
      <c r="B21" s="49">
        <f>ThetaCa</f>
        <v>20</v>
      </c>
      <c r="C21" s="419" t="s">
        <v>720</v>
      </c>
      <c r="D21" s="36" t="s">
        <v>251</v>
      </c>
      <c r="G21">
        <v>12</v>
      </c>
      <c r="H21">
        <f t="shared" si="0"/>
        <v>0.36</v>
      </c>
      <c r="I21" s="407">
        <f t="shared" si="1"/>
        <v>0.21266499999999999</v>
      </c>
      <c r="J21" s="408">
        <f t="shared" si="2"/>
        <v>1.3397894999999997</v>
      </c>
      <c r="K21" s="408">
        <f t="shared" si="31"/>
        <v>1.02989475</v>
      </c>
      <c r="L21" s="408">
        <f t="shared" si="32"/>
        <v>-0.30989474999999989</v>
      </c>
      <c r="M21" s="63">
        <f t="shared" si="3"/>
        <v>9.1684837278106475</v>
      </c>
      <c r="N21" s="407">
        <f t="shared" si="4"/>
        <v>0.5283808525667707</v>
      </c>
      <c r="O21" s="407">
        <f t="shared" si="5"/>
        <v>1.3960875342153604E-3</v>
      </c>
      <c r="P21">
        <f t="shared" si="6"/>
        <v>0.2</v>
      </c>
      <c r="Q21" s="407">
        <f t="shared" si="34"/>
        <v>0.20139608753421537</v>
      </c>
      <c r="R21" s="9">
        <f t="shared" si="39"/>
        <v>0.38676391424121698</v>
      </c>
      <c r="S21" s="9">
        <f t="shared" si="7"/>
        <v>1.4958632535918745E-4</v>
      </c>
      <c r="T21" s="9">
        <f t="shared" si="40"/>
        <v>1.4958632535918745E-4</v>
      </c>
      <c r="U21" s="407">
        <f t="shared" si="8"/>
        <v>0.24366608274955218</v>
      </c>
      <c r="V21" s="409">
        <f t="shared" si="9"/>
        <v>1.1874631976502322E-4</v>
      </c>
      <c r="W21" s="407">
        <f t="shared" si="41"/>
        <v>1.1874631976502322E-4</v>
      </c>
      <c r="X21" s="407">
        <f t="shared" si="10"/>
        <v>0.24366608274955218</v>
      </c>
      <c r="Y21" s="407">
        <f t="shared" si="11"/>
        <v>3.5623895929506964E-4</v>
      </c>
      <c r="Z21" s="407">
        <f t="shared" si="12"/>
        <v>3.7460420440414512E-2</v>
      </c>
      <c r="AA21" s="407">
        <f t="shared" si="13"/>
        <v>8.8989097633136116E-2</v>
      </c>
      <c r="AB21" s="407">
        <f t="shared" si="14"/>
        <v>2.2312421999999988E-3</v>
      </c>
      <c r="AC21" s="407">
        <f t="shared" si="15"/>
        <v>0.12904619348917962</v>
      </c>
      <c r="AD21" s="407">
        <f t="shared" si="16"/>
        <v>0.46884236740793367</v>
      </c>
      <c r="AE21" s="407">
        <f t="shared" si="17"/>
        <v>1.3188789928600553E-3</v>
      </c>
      <c r="AF21" s="407">
        <f t="shared" si="18"/>
        <v>7.4152421999999999E-3</v>
      </c>
      <c r="AG21" s="407">
        <f t="shared" si="19"/>
        <v>8.7364256505126844E-3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0.64573472731903192</v>
      </c>
      <c r="AP21">
        <f t="shared" si="27"/>
        <v>1.8359999999999999</v>
      </c>
      <c r="AQ21" s="10">
        <f t="shared" si="43"/>
        <v>0.73980509672901007</v>
      </c>
      <c r="AR21" s="63">
        <f t="shared" si="28"/>
        <v>6.4523096744589807</v>
      </c>
      <c r="AS21" s="63">
        <f t="shared" si="44"/>
        <v>0.43682128252563424</v>
      </c>
      <c r="AT21" s="10"/>
      <c r="AU21">
        <f t="shared" si="45"/>
        <v>73.980509672901007</v>
      </c>
      <c r="BE21" s="28"/>
      <c r="BF21" s="29"/>
    </row>
    <row r="22" spans="1:69" x14ac:dyDescent="0.25">
      <c r="A22" s="46" t="s">
        <v>127</v>
      </c>
      <c r="B22" s="49">
        <f>Cin*1000000</f>
        <v>110</v>
      </c>
      <c r="C22" s="420" t="s">
        <v>30</v>
      </c>
      <c r="D22" s="31" t="s">
        <v>177</v>
      </c>
      <c r="G22">
        <v>13</v>
      </c>
      <c r="H22">
        <f t="shared" si="0"/>
        <v>0.39</v>
      </c>
      <c r="I22" s="407">
        <f t="shared" si="1"/>
        <v>0.21267875</v>
      </c>
      <c r="J22" s="408">
        <f t="shared" si="2"/>
        <v>1.3398761249999998</v>
      </c>
      <c r="K22" s="408">
        <f t="shared" si="31"/>
        <v>1.0599380624999999</v>
      </c>
      <c r="L22" s="408">
        <f t="shared" si="32"/>
        <v>-0.27993806249999986</v>
      </c>
      <c r="M22" s="63">
        <f t="shared" si="3"/>
        <v>8.2821911982248473</v>
      </c>
      <c r="N22" s="407">
        <f t="shared" si="4"/>
        <v>0.54927740641265954</v>
      </c>
      <c r="O22" s="407">
        <f t="shared" si="5"/>
        <v>1.5087104205719142E-3</v>
      </c>
      <c r="P22">
        <f t="shared" si="6"/>
        <v>0.2</v>
      </c>
      <c r="Q22" s="407">
        <f t="shared" si="34"/>
        <v>0.20150871042057192</v>
      </c>
      <c r="R22" s="9">
        <f t="shared" si="39"/>
        <v>0.3867889207247513</v>
      </c>
      <c r="S22" s="9">
        <f t="shared" si="7"/>
        <v>1.4960566919541794E-4</v>
      </c>
      <c r="T22" s="9">
        <f t="shared" si="40"/>
        <v>1.4960566919541794E-4</v>
      </c>
      <c r="U22" s="407">
        <f t="shared" si="8"/>
        <v>0.25331084578516372</v>
      </c>
      <c r="V22" s="409">
        <f t="shared" si="9"/>
        <v>1.2833276918479002E-4</v>
      </c>
      <c r="W22" s="407">
        <f t="shared" si="41"/>
        <v>1.2833276918479002E-4</v>
      </c>
      <c r="X22" s="407">
        <f t="shared" si="10"/>
        <v>0.25331084578516372</v>
      </c>
      <c r="Y22" s="407">
        <f t="shared" si="11"/>
        <v>3.8499830755436999E-4</v>
      </c>
      <c r="Z22" s="407">
        <f t="shared" si="12"/>
        <v>3.855318755829016E-2</v>
      </c>
      <c r="AA22" s="407">
        <f t="shared" si="13"/>
        <v>9.4306852810650932E-2</v>
      </c>
      <c r="AB22" s="407">
        <f t="shared" si="14"/>
        <v>2.0155540499999991E-3</v>
      </c>
      <c r="AC22" s="407">
        <f t="shared" si="15"/>
        <v>0.13527100854836591</v>
      </c>
      <c r="AD22" s="407">
        <f t="shared" si="16"/>
        <v>0.48738002072615055</v>
      </c>
      <c r="AE22" s="407">
        <f t="shared" si="17"/>
        <v>1.4252357076181377E-3</v>
      </c>
      <c r="AF22" s="407">
        <f t="shared" si="18"/>
        <v>7.6315540499999994E-3</v>
      </c>
      <c r="AG22" s="407">
        <f t="shared" si="19"/>
        <v>9.0593721057408774E-3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0.65240369151305888</v>
      </c>
      <c r="AP22">
        <f t="shared" si="27"/>
        <v>1.9889999999999999</v>
      </c>
      <c r="AQ22" s="10">
        <f t="shared" si="43"/>
        <v>0.75300871517320156</v>
      </c>
      <c r="AR22" s="63">
        <f t="shared" si="28"/>
        <v>6.7635504274182949</v>
      </c>
      <c r="AS22" s="63">
        <f t="shared" si="44"/>
        <v>0.45296860528704386</v>
      </c>
      <c r="AT22" s="10"/>
      <c r="AU22">
        <f t="shared" si="45"/>
        <v>75.300871517320161</v>
      </c>
      <c r="BE22" s="28"/>
      <c r="BF22" s="29"/>
    </row>
    <row r="23" spans="1:69" x14ac:dyDescent="0.25">
      <c r="A23" s="46" t="s">
        <v>159</v>
      </c>
      <c r="B23" s="49">
        <f>RCinEsr*1000</f>
        <v>2</v>
      </c>
      <c r="C23" s="417" t="s">
        <v>621</v>
      </c>
      <c r="D23" s="31" t="s">
        <v>178</v>
      </c>
      <c r="G23">
        <v>14</v>
      </c>
      <c r="H23">
        <f t="shared" si="0"/>
        <v>0.42000000000000004</v>
      </c>
      <c r="I23" s="407">
        <f t="shared" si="1"/>
        <v>0.21269249999999998</v>
      </c>
      <c r="J23" s="408">
        <f t="shared" si="2"/>
        <v>1.3399627499999995</v>
      </c>
      <c r="K23" s="408">
        <f t="shared" si="31"/>
        <v>1.0899813749999998</v>
      </c>
      <c r="L23" s="408">
        <f t="shared" si="32"/>
        <v>-0.24998137499999973</v>
      </c>
      <c r="M23" s="63">
        <f t="shared" si="3"/>
        <v>7.3958986686390453</v>
      </c>
      <c r="N23" s="407">
        <f t="shared" si="4"/>
        <v>0.57098600182692461</v>
      </c>
      <c r="O23" s="407">
        <f t="shared" si="5"/>
        <v>1.6303376837581366E-3</v>
      </c>
      <c r="P23">
        <f t="shared" si="6"/>
        <v>0.2</v>
      </c>
      <c r="Q23" s="407">
        <f t="shared" si="34"/>
        <v>0.20163033768375815</v>
      </c>
      <c r="R23" s="9">
        <f t="shared" si="39"/>
        <v>0.3868139272082855</v>
      </c>
      <c r="S23" s="9">
        <f t="shared" si="7"/>
        <v>1.496250142822968E-4</v>
      </c>
      <c r="T23" s="9">
        <f t="shared" si="40"/>
        <v>1.496250142822968E-4</v>
      </c>
      <c r="U23" s="407">
        <f t="shared" si="8"/>
        <v>0.26333073377453947</v>
      </c>
      <c r="V23" s="409">
        <f t="shared" si="9"/>
        <v>1.3868615070047478E-4</v>
      </c>
      <c r="W23" s="407">
        <f t="shared" si="41"/>
        <v>1.3868615070047478E-4</v>
      </c>
      <c r="X23" s="407">
        <f t="shared" si="10"/>
        <v>0.26333073377453947</v>
      </c>
      <c r="Y23" s="407">
        <f t="shared" si="11"/>
        <v>4.160584521014243E-4</v>
      </c>
      <c r="Z23" s="407">
        <f t="shared" si="12"/>
        <v>3.9645954676165801E-2</v>
      </c>
      <c r="AA23" s="407">
        <f t="shared" si="13"/>
        <v>9.9624607988165734E-2</v>
      </c>
      <c r="AB23" s="407">
        <f t="shared" si="14"/>
        <v>1.7998658999999982E-3</v>
      </c>
      <c r="AC23" s="407">
        <f t="shared" si="15"/>
        <v>0.14149826132594945</v>
      </c>
      <c r="AD23" s="407">
        <f t="shared" si="16"/>
        <v>0.50663787751416622</v>
      </c>
      <c r="AE23" s="407">
        <f t="shared" si="17"/>
        <v>1.540091633592356E-3</v>
      </c>
      <c r="AF23" s="407">
        <f t="shared" si="18"/>
        <v>7.8478658999999989E-3</v>
      </c>
      <c r="AG23" s="407">
        <f t="shared" si="19"/>
        <v>9.3908500875227782E-3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0.65909339626221308</v>
      </c>
      <c r="AP23">
        <f t="shared" si="27"/>
        <v>2.1419999999999999</v>
      </c>
      <c r="AQ23" s="10">
        <f t="shared" si="43"/>
        <v>0.76470138512992492</v>
      </c>
      <c r="AR23" s="63">
        <f t="shared" si="28"/>
        <v>7.0749130662974729</v>
      </c>
      <c r="AS23" s="63">
        <f t="shared" si="44"/>
        <v>0.46954250437613892</v>
      </c>
      <c r="AT23" s="10"/>
      <c r="AU23">
        <f t="shared" si="45"/>
        <v>76.470138512992492</v>
      </c>
      <c r="BE23" s="28"/>
      <c r="BF23" s="29"/>
    </row>
    <row r="24" spans="1:69" x14ac:dyDescent="0.25">
      <c r="A24" s="45" t="s">
        <v>36</v>
      </c>
      <c r="B24" s="49">
        <f>Cout*1000000</f>
        <v>120</v>
      </c>
      <c r="C24" s="419" t="s">
        <v>30</v>
      </c>
      <c r="D24" s="31" t="s">
        <v>199</v>
      </c>
      <c r="G24">
        <v>15</v>
      </c>
      <c r="H24">
        <f t="shared" si="0"/>
        <v>0.44999999999999996</v>
      </c>
      <c r="I24" s="407">
        <f t="shared" si="1"/>
        <v>0.21270624999999999</v>
      </c>
      <c r="J24" s="408">
        <f t="shared" si="2"/>
        <v>1.3400493749999995</v>
      </c>
      <c r="K24" s="408">
        <f t="shared" si="31"/>
        <v>1.1200246874999997</v>
      </c>
      <c r="L24" s="408">
        <f t="shared" si="32"/>
        <v>-0.22002468749999982</v>
      </c>
      <c r="M24" s="63">
        <f t="shared" si="3"/>
        <v>6.5096061390532487</v>
      </c>
      <c r="N24" s="407">
        <f t="shared" si="4"/>
        <v>0.59341752638410006</v>
      </c>
      <c r="O24" s="407">
        <f t="shared" si="5"/>
        <v>1.7609698493397869E-3</v>
      </c>
      <c r="P24">
        <f t="shared" si="6"/>
        <v>0.2</v>
      </c>
      <c r="Q24" s="407">
        <f t="shared" si="34"/>
        <v>0.20176096984933981</v>
      </c>
      <c r="R24" s="9">
        <f t="shared" si="39"/>
        <v>0.38683893369181976</v>
      </c>
      <c r="S24" s="9">
        <f t="shared" si="7"/>
        <v>1.4964436061982414E-4</v>
      </c>
      <c r="T24" s="9">
        <f t="shared" si="40"/>
        <v>1.4964436061982414E-4</v>
      </c>
      <c r="U24" s="407">
        <f t="shared" si="8"/>
        <v>0.27368468427387466</v>
      </c>
      <c r="V24" s="409">
        <f t="shared" si="9"/>
        <v>1.4980661281218091E-4</v>
      </c>
      <c r="W24" s="407">
        <f t="shared" si="41"/>
        <v>1.4980661281218091E-4</v>
      </c>
      <c r="X24" s="407">
        <f t="shared" si="10"/>
        <v>0.27368468427387466</v>
      </c>
      <c r="Y24" s="407">
        <f t="shared" si="11"/>
        <v>4.4941983843654274E-4</v>
      </c>
      <c r="Z24" s="407">
        <f t="shared" si="12"/>
        <v>4.0738721794041449E-2</v>
      </c>
      <c r="AA24" s="407">
        <f t="shared" si="13"/>
        <v>0.10494236316568052</v>
      </c>
      <c r="AB24" s="407">
        <f t="shared" si="14"/>
        <v>1.5841777499999985E-3</v>
      </c>
      <c r="AC24" s="407">
        <f t="shared" si="15"/>
        <v>0.14772796092342466</v>
      </c>
      <c r="AD24" s="407">
        <f t="shared" si="16"/>
        <v>0.52653684981559801</v>
      </c>
      <c r="AE24" s="407">
        <f t="shared" si="17"/>
        <v>1.6634463252824018E-3</v>
      </c>
      <c r="AF24" s="407">
        <f t="shared" si="18"/>
        <v>8.0641777499999984E-3</v>
      </c>
      <c r="AG24" s="407">
        <f t="shared" si="19"/>
        <v>9.7308614284193889E-3</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0.66580385317461588</v>
      </c>
      <c r="AP24">
        <f t="shared" si="27"/>
        <v>2.2949999999999995</v>
      </c>
      <c r="AQ24" s="10">
        <f t="shared" si="43"/>
        <v>0.77512733494293062</v>
      </c>
      <c r="AR24" s="63">
        <f t="shared" si="28"/>
        <v>7.3863980461712329</v>
      </c>
      <c r="AS24" s="63">
        <f t="shared" si="44"/>
        <v>0.48654307142096942</v>
      </c>
      <c r="AT24" s="10"/>
      <c r="AU24">
        <f t="shared" si="45"/>
        <v>77.512733494293059</v>
      </c>
      <c r="BE24" s="28"/>
      <c r="BF24" s="29"/>
    </row>
    <row r="25" spans="1:69" x14ac:dyDescent="0.25">
      <c r="A25" s="45" t="s">
        <v>158</v>
      </c>
      <c r="B25" s="50">
        <f>CoutEsr*1000</f>
        <v>1</v>
      </c>
      <c r="C25" s="417" t="s">
        <v>621</v>
      </c>
      <c r="D25" s="31" t="s">
        <v>200</v>
      </c>
      <c r="G25">
        <v>16</v>
      </c>
      <c r="H25">
        <f t="shared" si="0"/>
        <v>0.48</v>
      </c>
      <c r="I25" s="407">
        <f t="shared" si="1"/>
        <v>0.21271999999999999</v>
      </c>
      <c r="J25" s="408">
        <f t="shared" si="2"/>
        <v>1.3401359999999998</v>
      </c>
      <c r="K25" s="408">
        <f t="shared" si="31"/>
        <v>1.1500679999999999</v>
      </c>
      <c r="L25" s="408">
        <f t="shared" si="32"/>
        <v>-0.1900679999999999</v>
      </c>
      <c r="M25" s="63">
        <f t="shared" si="3"/>
        <v>5.623313609467453</v>
      </c>
      <c r="N25" s="407">
        <f t="shared" si="4"/>
        <v>0.61649307231144124</v>
      </c>
      <c r="O25" s="407">
        <f t="shared" si="5"/>
        <v>1.9006074818109535E-3</v>
      </c>
      <c r="P25">
        <f t="shared" si="6"/>
        <v>0.2</v>
      </c>
      <c r="Q25" s="407">
        <f t="shared" si="34"/>
        <v>0.20190060748181096</v>
      </c>
      <c r="R25" s="9">
        <f t="shared" si="39"/>
        <v>0.38686394017535414</v>
      </c>
      <c r="S25" s="9">
        <f t="shared" si="7"/>
        <v>1.49663708208E-4</v>
      </c>
      <c r="T25" s="9">
        <f t="shared" si="40"/>
        <v>1.49663708208E-4</v>
      </c>
      <c r="U25" s="407">
        <f t="shared" si="8"/>
        <v>0.28433633607051656</v>
      </c>
      <c r="V25" s="409">
        <f t="shared" si="9"/>
        <v>1.6169430402001149E-4</v>
      </c>
      <c r="W25" s="407">
        <f t="shared" si="41"/>
        <v>1.6169430402001149E-4</v>
      </c>
      <c r="X25" s="407">
        <f t="shared" si="10"/>
        <v>0.28433633607051656</v>
      </c>
      <c r="Y25" s="407">
        <f t="shared" si="11"/>
        <v>4.8508291206003445E-4</v>
      </c>
      <c r="Z25" s="407">
        <f t="shared" si="12"/>
        <v>4.1831488911917097E-2</v>
      </c>
      <c r="AA25" s="407">
        <f t="shared" si="13"/>
        <v>0.11026011834319528</v>
      </c>
      <c r="AB25" s="407">
        <f t="shared" si="14"/>
        <v>1.3684895999999992E-3</v>
      </c>
      <c r="AC25" s="407">
        <f t="shared" si="15"/>
        <v>0.15396011645149826</v>
      </c>
      <c r="AD25" s="407">
        <f t="shared" si="16"/>
        <v>0.54700690690154374</v>
      </c>
      <c r="AE25" s="407">
        <f t="shared" si="17"/>
        <v>1.7952993371879648E-3</v>
      </c>
      <c r="AF25" s="407">
        <f t="shared" si="18"/>
        <v>8.2804895999999996E-3</v>
      </c>
      <c r="AG25" s="407">
        <f t="shared" si="19"/>
        <v>1.0079408048105566E-2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0.67253507399364276</v>
      </c>
      <c r="AP25">
        <f t="shared" si="27"/>
        <v>2.448</v>
      </c>
      <c r="AQ25" s="10">
        <f t="shared" si="43"/>
        <v>0.78448084766022641</v>
      </c>
      <c r="AR25" s="63">
        <f t="shared" si="28"/>
        <v>7.6980058225749133</v>
      </c>
      <c r="AS25" s="63">
        <f t="shared" si="44"/>
        <v>0.50397040240527835</v>
      </c>
      <c r="AT25" s="10"/>
      <c r="AU25">
        <f t="shared" si="45"/>
        <v>78.448084766022646</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0.21273374999999997</v>
      </c>
      <c r="J26" s="408">
        <f t="shared" si="2"/>
        <v>1.3402226249999996</v>
      </c>
      <c r="K26" s="408">
        <f t="shared" si="31"/>
        <v>1.1801113124999998</v>
      </c>
      <c r="L26" s="408">
        <f t="shared" si="32"/>
        <v>-0.16011131249999977</v>
      </c>
      <c r="M26" s="63">
        <f t="shared" si="3"/>
        <v>4.7370210798816501</v>
      </c>
      <c r="N26" s="407">
        <f t="shared" si="4"/>
        <v>0.6401429973426439</v>
      </c>
      <c r="O26" s="407">
        <f t="shared" si="5"/>
        <v>2.0492511846001539E-3</v>
      </c>
      <c r="P26">
        <f t="shared" si="6"/>
        <v>0.2</v>
      </c>
      <c r="Q26" s="407">
        <f t="shared" si="34"/>
        <v>0.20204925118460015</v>
      </c>
      <c r="R26" s="9">
        <f t="shared" si="39"/>
        <v>0.38688894665888834</v>
      </c>
      <c r="S26" s="9">
        <f t="shared" si="7"/>
        <v>1.4968305704682417E-4</v>
      </c>
      <c r="T26" s="9">
        <f t="shared" si="40"/>
        <v>1.4968305704682417E-4</v>
      </c>
      <c r="U26" s="407">
        <f t="shared" si="8"/>
        <v>0.29525359678086027</v>
      </c>
      <c r="V26" s="409">
        <f t="shared" si="9"/>
        <v>1.7434937282406965E-4</v>
      </c>
      <c r="W26" s="407">
        <f t="shared" si="41"/>
        <v>1.7434937282406965E-4</v>
      </c>
      <c r="X26" s="407">
        <f t="shared" si="10"/>
        <v>0.29525359678086027</v>
      </c>
      <c r="Y26" s="407">
        <f t="shared" si="11"/>
        <v>5.2304811847220896E-4</v>
      </c>
      <c r="Z26" s="407">
        <f t="shared" si="12"/>
        <v>4.2924256029792746E-2</v>
      </c>
      <c r="AA26" s="407">
        <f t="shared" si="13"/>
        <v>0.1155778735207101</v>
      </c>
      <c r="AB26" s="407">
        <f t="shared" si="14"/>
        <v>1.1528014499999982E-3</v>
      </c>
      <c r="AC26" s="407">
        <f t="shared" si="15"/>
        <v>0.16019473703013359</v>
      </c>
      <c r="AD26" s="407">
        <f t="shared" si="16"/>
        <v>0.56798624158934463</v>
      </c>
      <c r="AE26" s="407">
        <f t="shared" si="17"/>
        <v>1.9356502238087362E-3</v>
      </c>
      <c r="AF26" s="407">
        <f t="shared" si="18"/>
        <v>8.4968014499999991E-3</v>
      </c>
      <c r="AG26" s="407">
        <f t="shared" si="19"/>
        <v>1.0436491953405813E-2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0.67928707059801041</v>
      </c>
      <c r="AP26">
        <f t="shared" si="27"/>
        <v>2.601</v>
      </c>
      <c r="AQ26" s="10">
        <f t="shared" si="43"/>
        <v>0.79291840745079256</v>
      </c>
      <c r="AR26" s="63">
        <f t="shared" si="28"/>
        <v>8.0097368515066805</v>
      </c>
      <c r="AS26" s="63">
        <f t="shared" si="44"/>
        <v>0.52182459767029066</v>
      </c>
      <c r="AT26" s="10"/>
      <c r="AU26">
        <f t="shared" si="45"/>
        <v>79.291840745079256</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0.21274749999999998</v>
      </c>
      <c r="J27" s="408">
        <f t="shared" si="2"/>
        <v>1.3403092499999996</v>
      </c>
      <c r="K27" s="408">
        <f t="shared" si="31"/>
        <v>1.2101546249999999</v>
      </c>
      <c r="L27" s="408">
        <f t="shared" si="32"/>
        <v>-0.13015462499999975</v>
      </c>
      <c r="M27" s="63">
        <f t="shared" si="3"/>
        <v>3.8507285502958499</v>
      </c>
      <c r="N27" s="407">
        <f t="shared" si="4"/>
        <v>0.66430595897996936</v>
      </c>
      <c r="O27" s="407">
        <f t="shared" si="5"/>
        <v>2.2069016000768544E-3</v>
      </c>
      <c r="P27">
        <f t="shared" si="6"/>
        <v>0.2</v>
      </c>
      <c r="Q27" s="407">
        <f t="shared" si="34"/>
        <v>0.20220690160007687</v>
      </c>
      <c r="R27" s="9">
        <f t="shared" si="39"/>
        <v>0.38691395314242261</v>
      </c>
      <c r="S27" s="9">
        <f t="shared" si="7"/>
        <v>1.497024071362968E-4</v>
      </c>
      <c r="T27" s="9">
        <f t="shared" si="40"/>
        <v>1.497024071362968E-4</v>
      </c>
      <c r="U27" s="407">
        <f t="shared" si="8"/>
        <v>0.30640819809892372</v>
      </c>
      <c r="V27" s="409">
        <f t="shared" si="9"/>
        <v>1.8777196772445855E-4</v>
      </c>
      <c r="W27" s="407">
        <f t="shared" si="41"/>
        <v>1.8777196772445855E-4</v>
      </c>
      <c r="X27" s="407">
        <f t="shared" si="10"/>
        <v>0.30640819809892372</v>
      </c>
      <c r="Y27" s="407">
        <f t="shared" si="11"/>
        <v>5.6331590317337571E-4</v>
      </c>
      <c r="Z27" s="407">
        <f t="shared" si="12"/>
        <v>4.4017023147668401E-2</v>
      </c>
      <c r="AA27" s="407">
        <f t="shared" si="13"/>
        <v>0.12089562869822491</v>
      </c>
      <c r="AB27" s="407">
        <f t="shared" si="14"/>
        <v>9.371132999999982E-4</v>
      </c>
      <c r="AC27" s="407">
        <f t="shared" si="15"/>
        <v>0.16643183178859483</v>
      </c>
      <c r="AD27" s="407">
        <f t="shared" si="16"/>
        <v>0.58942041301100812</v>
      </c>
      <c r="AE27" s="407">
        <f t="shared" si="17"/>
        <v>2.0844985396444044E-3</v>
      </c>
      <c r="AF27" s="407">
        <f t="shared" si="18"/>
        <v>8.7131132999999986E-3</v>
      </c>
      <c r="AG27" s="407">
        <f t="shared" si="19"/>
        <v>1.0802115238332279E-2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0.68605985500186473</v>
      </c>
      <c r="AP27">
        <f t="shared" si="27"/>
        <v>2.754</v>
      </c>
      <c r="AQ27" s="10">
        <f t="shared" si="43"/>
        <v>0.80056746570722304</v>
      </c>
      <c r="AR27" s="63">
        <f t="shared" si="28"/>
        <v>8.3215915894297421</v>
      </c>
      <c r="AS27" s="63">
        <f t="shared" si="44"/>
        <v>0.54010576191661397</v>
      </c>
      <c r="AT27" s="10"/>
      <c r="AU27">
        <f t="shared" si="45"/>
        <v>80.056746570722311</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0.21276124999999999</v>
      </c>
      <c r="J28" s="408">
        <f t="shared" si="2"/>
        <v>1.3403958749999996</v>
      </c>
      <c r="K28" s="408">
        <f t="shared" si="31"/>
        <v>1.2401979374999998</v>
      </c>
      <c r="L28" s="408">
        <f t="shared" si="32"/>
        <v>-0.10019793749999972</v>
      </c>
      <c r="M28" s="63">
        <f t="shared" si="3"/>
        <v>2.9644360207100511</v>
      </c>
      <c r="N28" s="407">
        <f t="shared" si="4"/>
        <v>0.68892797771350378</v>
      </c>
      <c r="O28" s="407">
        <f t="shared" si="5"/>
        <v>2.3735594095584149E-3</v>
      </c>
      <c r="P28">
        <f t="shared" si="6"/>
        <v>0.2</v>
      </c>
      <c r="Q28" s="407">
        <f t="shared" si="34"/>
        <v>0.20237355940955842</v>
      </c>
      <c r="R28" s="9">
        <f t="shared" si="39"/>
        <v>0.38693895962595687</v>
      </c>
      <c r="S28" s="9">
        <f t="shared" si="7"/>
        <v>1.4972175847641789E-4</v>
      </c>
      <c r="T28" s="9">
        <f t="shared" si="40"/>
        <v>1.4972175847641789E-4</v>
      </c>
      <c r="U28" s="407">
        <f t="shared" si="8"/>
        <v>0.31777526431527164</v>
      </c>
      <c r="V28" s="409">
        <f t="shared" si="9"/>
        <v>2.0196223722128152E-4</v>
      </c>
      <c r="W28" s="407">
        <f t="shared" si="41"/>
        <v>2.0196223722128152E-4</v>
      </c>
      <c r="X28" s="407">
        <f t="shared" si="10"/>
        <v>0.31777526431527164</v>
      </c>
      <c r="Y28" s="407">
        <f t="shared" si="11"/>
        <v>6.0588671166384453E-4</v>
      </c>
      <c r="Z28" s="407">
        <f t="shared" si="12"/>
        <v>4.5109790265544049E-2</v>
      </c>
      <c r="AA28" s="407">
        <f t="shared" si="13"/>
        <v>0.12621338387573972</v>
      </c>
      <c r="AB28" s="407">
        <f t="shared" si="14"/>
        <v>7.2142514999999792E-4</v>
      </c>
      <c r="AC28" s="407">
        <f t="shared" si="15"/>
        <v>0.17267140986549195</v>
      </c>
      <c r="AD28" s="407">
        <f t="shared" si="16"/>
        <v>0.61126151511916504</v>
      </c>
      <c r="AE28" s="407">
        <f t="shared" si="17"/>
        <v>2.2418438391946633E-3</v>
      </c>
      <c r="AF28" s="407">
        <f t="shared" si="18"/>
        <v>8.929425149999998E-3</v>
      </c>
      <c r="AG28" s="407">
        <f t="shared" si="19"/>
        <v>1.1176280084125004E-2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0.69285343935487298</v>
      </c>
      <c r="AP28">
        <f t="shared" si="27"/>
        <v>2.907</v>
      </c>
      <c r="AQ28" s="10">
        <f t="shared" si="43"/>
        <v>0.80753287570534016</v>
      </c>
      <c r="AR28" s="63">
        <f t="shared" si="28"/>
        <v>8.6335704932745969</v>
      </c>
      <c r="AS28" s="63">
        <f t="shared" si="44"/>
        <v>0.55881400420625016</v>
      </c>
      <c r="AT28" s="10"/>
      <c r="AU28">
        <f t="shared" si="45"/>
        <v>80.753287570534013</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0.21277499999999996</v>
      </c>
      <c r="J29" s="408">
        <f t="shared" si="2"/>
        <v>1.3404824999999994</v>
      </c>
      <c r="K29" s="408">
        <f t="shared" si="31"/>
        <v>1.2702412499999998</v>
      </c>
      <c r="L29" s="408">
        <f t="shared" si="32"/>
        <v>-7.0241249999999589E-2</v>
      </c>
      <c r="M29" s="63">
        <f t="shared" si="3"/>
        <v>2.0781434911242478</v>
      </c>
      <c r="N29" s="407">
        <f t="shared" si="4"/>
        <v>0.7139615613372946</v>
      </c>
      <c r="O29" s="407">
        <f t="shared" si="5"/>
        <v>2.549225333317444E-3</v>
      </c>
      <c r="P29">
        <f t="shared" si="6"/>
        <v>0.2</v>
      </c>
      <c r="Q29" s="407">
        <f t="shared" si="34"/>
        <v>0.20254922533331746</v>
      </c>
      <c r="R29" s="9">
        <f t="shared" si="39"/>
        <v>0.38696396610949108</v>
      </c>
      <c r="S29" s="9">
        <f t="shared" si="7"/>
        <v>1.4974111106718735E-4</v>
      </c>
      <c r="T29" s="9">
        <f t="shared" si="40"/>
        <v>1.4974111106718735E-4</v>
      </c>
      <c r="U29" s="407">
        <f t="shared" si="8"/>
        <v>0.32933290893459283</v>
      </c>
      <c r="V29" s="409">
        <f t="shared" si="9"/>
        <v>2.1692032981464164E-4</v>
      </c>
      <c r="W29" s="407">
        <f t="shared" si="41"/>
        <v>2.1692032981464164E-4</v>
      </c>
      <c r="X29" s="407">
        <f t="shared" si="10"/>
        <v>0.32933290893459283</v>
      </c>
      <c r="Y29" s="407">
        <f t="shared" si="11"/>
        <v>6.5076098944392491E-4</v>
      </c>
      <c r="Z29" s="407">
        <f t="shared" si="12"/>
        <v>4.620255738341969E-2</v>
      </c>
      <c r="AA29" s="407">
        <f t="shared" si="13"/>
        <v>0.1315311390532545</v>
      </c>
      <c r="AB29" s="407">
        <f t="shared" si="14"/>
        <v>5.0573699999999699E-4</v>
      </c>
      <c r="AC29" s="407">
        <f t="shared" si="15"/>
        <v>0.17891348040882527</v>
      </c>
      <c r="AD29" s="407">
        <f t="shared" si="16"/>
        <v>0.6334673994452017</v>
      </c>
      <c r="AE29" s="407">
        <f t="shared" si="17"/>
        <v>2.4076856769592002E-3</v>
      </c>
      <c r="AF29" s="407">
        <f t="shared" si="18"/>
        <v>9.1457369999999975E-3</v>
      </c>
      <c r="AG29" s="407">
        <f t="shared" si="19"/>
        <v>1.1558988759294375E-2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0.69966783594231896</v>
      </c>
      <c r="AP29">
        <f t="shared" si="27"/>
        <v>3.06</v>
      </c>
      <c r="AQ29" s="10">
        <f t="shared" si="43"/>
        <v>0.81390168853388745</v>
      </c>
      <c r="AR29" s="63">
        <f t="shared" si="28"/>
        <v>8.9456740204412633</v>
      </c>
      <c r="AS29" s="63">
        <f t="shared" si="44"/>
        <v>0.57794943796471876</v>
      </c>
      <c r="AT29" s="10"/>
      <c r="AU29">
        <f t="shared" si="45"/>
        <v>81.390168853388744</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0.21278874999999997</v>
      </c>
      <c r="J30" s="408">
        <f t="shared" si="2"/>
        <v>1.3405691249999996</v>
      </c>
      <c r="K30" s="408">
        <f t="shared" si="31"/>
        <v>1.3002845624999999</v>
      </c>
      <c r="L30" s="408">
        <f t="shared" si="32"/>
        <v>-4.0284562499999788E-2</v>
      </c>
      <c r="M30" s="63">
        <f t="shared" si="3"/>
        <v>1.1918509615384552</v>
      </c>
      <c r="N30" s="407">
        <f t="shared" si="4"/>
        <v>0.73936490646270558</v>
      </c>
      <c r="O30" s="407">
        <f t="shared" si="5"/>
        <v>2.7339001305895878E-3</v>
      </c>
      <c r="P30">
        <f t="shared" si="6"/>
        <v>0.2</v>
      </c>
      <c r="Q30" s="407">
        <f t="shared" si="34"/>
        <v>0.20273390013058959</v>
      </c>
      <c r="R30" s="9">
        <f t="shared" si="39"/>
        <v>0.38698897259302545</v>
      </c>
      <c r="S30" s="9">
        <f t="shared" si="7"/>
        <v>1.497604649086054E-4</v>
      </c>
      <c r="T30" s="9">
        <f t="shared" si="40"/>
        <v>1.497604649086054E-4</v>
      </c>
      <c r="U30" s="407">
        <f t="shared" si="8"/>
        <v>0.34106186682524475</v>
      </c>
      <c r="V30" s="409">
        <f t="shared" si="9"/>
        <v>2.3264639400464199E-4</v>
      </c>
      <c r="W30" s="407">
        <f t="shared" si="41"/>
        <v>2.3264639400464199E-4</v>
      </c>
      <c r="X30" s="407">
        <f t="shared" si="10"/>
        <v>0.34106186682524475</v>
      </c>
      <c r="Y30" s="407">
        <f t="shared" si="11"/>
        <v>6.9793918201392603E-4</v>
      </c>
      <c r="Z30" s="407">
        <f t="shared" si="12"/>
        <v>4.7295324501295338E-2</v>
      </c>
      <c r="AA30" s="407">
        <f t="shared" si="13"/>
        <v>0.13684889423076926</v>
      </c>
      <c r="AB30" s="407">
        <f t="shared" si="14"/>
        <v>2.9004884999999845E-4</v>
      </c>
      <c r="AC30" s="407">
        <f t="shared" si="15"/>
        <v>0.18515805257603016</v>
      </c>
      <c r="AD30" s="407">
        <f t="shared" si="16"/>
        <v>0.65600096639127325</v>
      </c>
      <c r="AE30" s="407">
        <f t="shared" si="17"/>
        <v>2.5820236074377066E-3</v>
      </c>
      <c r="AF30" s="407">
        <f t="shared" si="18"/>
        <v>9.3620488499999988E-3</v>
      </c>
      <c r="AG30" s="407">
        <f t="shared" si="19"/>
        <v>1.1950243619665827E-2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0.70650305718519879</v>
      </c>
      <c r="AP30">
        <f t="shared" si="27"/>
        <v>3.2129999999999996</v>
      </c>
      <c r="AQ30" s="10">
        <f t="shared" si="43"/>
        <v>0.81974677736504287</v>
      </c>
      <c r="AR30" s="63">
        <f t="shared" si="28"/>
        <v>9.2579026288015083</v>
      </c>
      <c r="AS30" s="63">
        <f t="shared" si="44"/>
        <v>0.59751218098329129</v>
      </c>
      <c r="AT30" s="10"/>
      <c r="AU30">
        <f t="shared" si="45"/>
        <v>81.97467773650429</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0.21280250000000001</v>
      </c>
      <c r="J31" s="408">
        <f t="shared" si="2"/>
        <v>1.3406557499999996</v>
      </c>
      <c r="K31" s="408">
        <f t="shared" si="31"/>
        <v>1.3303278749999998</v>
      </c>
      <c r="L31" s="408">
        <f t="shared" si="32"/>
        <v>-1.0327874999999764E-2</v>
      </c>
      <c r="M31" s="63">
        <f t="shared" si="3"/>
        <v>0.30555843195265575</v>
      </c>
      <c r="N31" s="407">
        <f t="shared" si="4"/>
        <v>0.76510118285143947</v>
      </c>
      <c r="O31" s="407">
        <f t="shared" si="5"/>
        <v>2.927584599581735E-3</v>
      </c>
      <c r="P31">
        <f t="shared" si="6"/>
        <v>0.2</v>
      </c>
      <c r="Q31" s="407">
        <f t="shared" si="34"/>
        <v>0.20292758459958174</v>
      </c>
      <c r="R31" s="9">
        <f t="shared" si="39"/>
        <v>0.38701397907655971</v>
      </c>
      <c r="S31" s="9">
        <f t="shared" si="7"/>
        <v>1.4977982000067181E-4</v>
      </c>
      <c r="T31" s="9">
        <f t="shared" si="40"/>
        <v>1.4977982000067181E-4</v>
      </c>
      <c r="U31" s="407">
        <f t="shared" si="8"/>
        <v>0.35294516450249458</v>
      </c>
      <c r="V31" s="409">
        <f t="shared" si="9"/>
        <v>2.4914057829138593E-4</v>
      </c>
      <c r="W31" s="407">
        <f t="shared" si="41"/>
        <v>2.4914057829138593E-4</v>
      </c>
      <c r="X31" s="407">
        <f t="shared" si="10"/>
        <v>0.35294516450249458</v>
      </c>
      <c r="Y31" s="407">
        <f t="shared" si="11"/>
        <v>7.4742173487415779E-4</v>
      </c>
      <c r="Z31" s="407">
        <f t="shared" si="12"/>
        <v>4.8388091619170986E-2</v>
      </c>
      <c r="AA31" s="407">
        <f t="shared" si="13"/>
        <v>0.14216664940828408</v>
      </c>
      <c r="AB31" s="407">
        <f t="shared" si="14"/>
        <v>7.4360699999998287E-5</v>
      </c>
      <c r="AC31" s="407">
        <f t="shared" si="15"/>
        <v>0.19140513553402216</v>
      </c>
      <c r="AD31" s="407">
        <f t="shared" si="16"/>
        <v>0.67882953004047986</v>
      </c>
      <c r="AE31" s="407">
        <f t="shared" si="17"/>
        <v>2.7648571851298723E-3</v>
      </c>
      <c r="AF31" s="407">
        <f t="shared" si="18"/>
        <v>9.5783606999999982E-3</v>
      </c>
      <c r="AG31" s="407">
        <f t="shared" si="19"/>
        <v>1.2350047108426755E-2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0.71335911564032273</v>
      </c>
      <c r="AP31">
        <f t="shared" si="27"/>
        <v>3.3660000000000001</v>
      </c>
      <c r="AQ31" s="10">
        <f t="shared" si="43"/>
        <v>0.82512961094665749</v>
      </c>
      <c r="AR31" s="63">
        <f t="shared" si="28"/>
        <v>9.5702567767011075</v>
      </c>
      <c r="AS31" s="63">
        <f t="shared" si="44"/>
        <v>0.61750235542133769</v>
      </c>
      <c r="AT31" s="10"/>
      <c r="AU31">
        <f t="shared" si="45"/>
        <v>82.512961094665755</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0.21281624999999996</v>
      </c>
      <c r="J32" s="408">
        <f t="shared" si="2"/>
        <v>1.3407423749999994</v>
      </c>
      <c r="K32" s="408">
        <f t="shared" si="31"/>
        <v>1.3603711874999997</v>
      </c>
      <c r="L32" s="408">
        <f t="shared" si="32"/>
        <v>1.962881250000037E-2</v>
      </c>
      <c r="M32" s="63">
        <f t="shared" si="3"/>
        <v>0</v>
      </c>
      <c r="N32" s="407">
        <f t="shared" si="4"/>
        <v>0.79113789970104875</v>
      </c>
      <c r="O32" s="407">
        <f t="shared" si="5"/>
        <v>3.1302795774806411E-3</v>
      </c>
      <c r="P32">
        <f t="shared" si="6"/>
        <v>0.2</v>
      </c>
      <c r="Q32" s="407">
        <f t="shared" si="34"/>
        <v>0.20313027957748064</v>
      </c>
      <c r="R32" s="9">
        <f t="shared" si="39"/>
        <v>0.38703898556009392</v>
      </c>
      <c r="S32" s="9">
        <f t="shared" si="7"/>
        <v>1.4979917634338658E-4</v>
      </c>
      <c r="T32" s="9">
        <f t="shared" si="40"/>
        <v>1.4979917634338658E-4</v>
      </c>
      <c r="U32" s="407">
        <f t="shared" si="8"/>
        <v>0.3649678281540556</v>
      </c>
      <c r="V32" s="409">
        <f t="shared" si="9"/>
        <v>2.6640303117497652E-4</v>
      </c>
      <c r="W32" s="407">
        <f t="shared" si="41"/>
        <v>2.6640303117497652E-4</v>
      </c>
      <c r="X32" s="407">
        <f t="shared" si="10"/>
        <v>0.3649678281540556</v>
      </c>
      <c r="Y32" s="407">
        <f t="shared" si="11"/>
        <v>7.992090935249295E-4</v>
      </c>
      <c r="Z32" s="407">
        <f t="shared" si="12"/>
        <v>5.0237970076332364E-2</v>
      </c>
      <c r="AA32" s="407">
        <f t="shared" si="13"/>
        <v>0.14400000000000002</v>
      </c>
      <c r="AB32" s="407">
        <f t="shared" si="14"/>
        <v>0</v>
      </c>
      <c r="AC32" s="407">
        <f t="shared" si="15"/>
        <v>0.1950683592511718</v>
      </c>
      <c r="AD32" s="407">
        <f t="shared" si="16"/>
        <v>0.70192425571132566</v>
      </c>
      <c r="AE32" s="407">
        <f t="shared" si="17"/>
        <v>2.9561859645353909E-3</v>
      </c>
      <c r="AF32" s="407">
        <f t="shared" si="18"/>
        <v>9.9360000000000004E-3</v>
      </c>
      <c r="AG32" s="407">
        <f t="shared" si="19"/>
        <v>1.2899812813652363E-2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0.71779105584982328</v>
      </c>
      <c r="AP32">
        <f t="shared" si="27"/>
        <v>3.5190000000000001</v>
      </c>
      <c r="AQ32" s="10">
        <f t="shared" si="43"/>
        <v>0.83058143618889235</v>
      </c>
      <c r="AR32" s="63">
        <f t="shared" si="28"/>
        <v>9.7534179625585899</v>
      </c>
      <c r="AS32" s="63">
        <f t="shared" si="44"/>
        <v>0.64499064068261813</v>
      </c>
      <c r="AT32" s="10"/>
      <c r="AU32">
        <f t="shared" si="45"/>
        <v>83.058143618889233</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0.21282999999999996</v>
      </c>
      <c r="J33" s="408">
        <f t="shared" si="2"/>
        <v>1.3408289999999994</v>
      </c>
      <c r="K33" s="408">
        <f t="shared" si="31"/>
        <v>1.3904144999999997</v>
      </c>
      <c r="L33" s="408">
        <f t="shared" si="32"/>
        <v>4.9585500000000282E-2</v>
      </c>
      <c r="M33" s="63">
        <f t="shared" si="3"/>
        <v>0</v>
      </c>
      <c r="N33" s="407">
        <f t="shared" si="4"/>
        <v>0.81744634927116155</v>
      </c>
      <c r="O33" s="407">
        <f t="shared" si="5"/>
        <v>3.3419859404619783E-3</v>
      </c>
      <c r="P33">
        <f t="shared" si="6"/>
        <v>0.2</v>
      </c>
      <c r="Q33" s="407">
        <f t="shared" si="34"/>
        <v>0.20334198594046199</v>
      </c>
      <c r="R33" s="9">
        <f t="shared" si="39"/>
        <v>0.38706399204362818</v>
      </c>
      <c r="S33" s="9">
        <f t="shared" si="7"/>
        <v>1.4981853393674984E-4</v>
      </c>
      <c r="T33" s="9">
        <f t="shared" si="40"/>
        <v>1.4981853393674984E-4</v>
      </c>
      <c r="U33" s="407">
        <f t="shared" si="8"/>
        <v>0.37711662728890438</v>
      </c>
      <c r="V33" s="409">
        <f t="shared" si="9"/>
        <v>2.8443390115551686E-4</v>
      </c>
      <c r="W33" s="407">
        <f t="shared" si="41"/>
        <v>2.8443390115551686E-4</v>
      </c>
      <c r="X33" s="407">
        <f t="shared" si="10"/>
        <v>0.37711662728890438</v>
      </c>
      <c r="Y33" s="407">
        <f t="shared" si="11"/>
        <v>8.5330170346655063E-4</v>
      </c>
      <c r="Z33" s="407">
        <f t="shared" si="12"/>
        <v>5.2486209426350856E-2</v>
      </c>
      <c r="AA33" s="407">
        <f t="shared" si="13"/>
        <v>0.14400000000000002</v>
      </c>
      <c r="AB33" s="407">
        <f t="shared" si="14"/>
        <v>0</v>
      </c>
      <c r="AC33" s="407">
        <f t="shared" si="15"/>
        <v>0.1973731949065039</v>
      </c>
      <c r="AD33" s="407">
        <f t="shared" si="16"/>
        <v>0.72525966616032866</v>
      </c>
      <c r="AE33" s="407">
        <f t="shared" si="17"/>
        <v>3.1560095001539482E-3</v>
      </c>
      <c r="AF33" s="407">
        <f t="shared" si="18"/>
        <v>1.0367999999999999E-2</v>
      </c>
      <c r="AG33" s="407">
        <f t="shared" si="19"/>
        <v>1.3532551272229241E-2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0.72095736055428727</v>
      </c>
      <c r="AP33">
        <f t="shared" si="27"/>
        <v>3.6719999999999997</v>
      </c>
      <c r="AQ33" s="10">
        <f t="shared" si="43"/>
        <v>0.83588336936115415</v>
      </c>
      <c r="AR33" s="63">
        <f t="shared" si="28"/>
        <v>9.8686597453251945</v>
      </c>
      <c r="AS33" s="63">
        <f t="shared" si="44"/>
        <v>0.67662756361146204</v>
      </c>
      <c r="AT33" s="10"/>
      <c r="AU33">
        <f t="shared" si="45"/>
        <v>83.588336936115411</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0.21284375</v>
      </c>
      <c r="J34" s="408">
        <f t="shared" si="2"/>
        <v>1.3409156249999996</v>
      </c>
      <c r="K34" s="408">
        <f t="shared" si="31"/>
        <v>1.4204578124999998</v>
      </c>
      <c r="L34" s="408">
        <f t="shared" si="32"/>
        <v>7.9542187500000194E-2</v>
      </c>
      <c r="M34" s="63">
        <f t="shared" si="3"/>
        <v>0</v>
      </c>
      <c r="N34" s="407">
        <f t="shared" si="4"/>
        <v>0.84400112131487226</v>
      </c>
      <c r="O34" s="407">
        <f t="shared" si="5"/>
        <v>3.5627046036998088E-3</v>
      </c>
      <c r="P34">
        <f t="shared" si="6"/>
        <v>0.2</v>
      </c>
      <c r="Q34" s="407">
        <f t="shared" si="34"/>
        <v>0.20356270460369982</v>
      </c>
      <c r="R34" s="9">
        <f t="shared" si="39"/>
        <v>0.38708899852716255</v>
      </c>
      <c r="S34" s="9">
        <f t="shared" si="7"/>
        <v>1.4983789278076164E-4</v>
      </c>
      <c r="T34" s="9">
        <f t="shared" si="40"/>
        <v>1.4983789278076164E-4</v>
      </c>
      <c r="U34" s="407">
        <f t="shared" si="8"/>
        <v>0.38937985100227679</v>
      </c>
      <c r="V34" s="409">
        <f t="shared" si="9"/>
        <v>3.0323333673311055E-4</v>
      </c>
      <c r="W34" s="407">
        <f t="shared" si="41"/>
        <v>3.0323333673311055E-4</v>
      </c>
      <c r="X34" s="407">
        <f t="shared" si="10"/>
        <v>0.38937985100227679</v>
      </c>
      <c r="Y34" s="407">
        <f t="shared" si="11"/>
        <v>9.0970001019933166E-4</v>
      </c>
      <c r="Z34" s="407">
        <f t="shared" si="12"/>
        <v>5.473444877636937E-2</v>
      </c>
      <c r="AA34" s="407">
        <f t="shared" si="13"/>
        <v>0.14400000000000002</v>
      </c>
      <c r="AB34" s="407">
        <f t="shared" si="14"/>
        <v>0</v>
      </c>
      <c r="AC34" s="407">
        <f t="shared" si="15"/>
        <v>0.19968047865326222</v>
      </c>
      <c r="AD34" s="407">
        <f t="shared" si="16"/>
        <v>0.74881321063013206</v>
      </c>
      <c r="AE34" s="407">
        <f t="shared" si="17"/>
        <v>3.3643273464852397E-3</v>
      </c>
      <c r="AF34" s="407">
        <f t="shared" si="18"/>
        <v>1.0800000000000001E-2</v>
      </c>
      <c r="AG34" s="407">
        <f t="shared" si="19"/>
        <v>1.4173864450440438E-2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0.72414446893691631</v>
      </c>
      <c r="AP34">
        <f t="shared" si="27"/>
        <v>3.8249999999999997</v>
      </c>
      <c r="AQ34" s="10">
        <f t="shared" si="43"/>
        <v>0.8408174385575975</v>
      </c>
      <c r="AR34" s="63">
        <f t="shared" si="28"/>
        <v>9.9840239326631099</v>
      </c>
      <c r="AS34" s="63">
        <f t="shared" si="44"/>
        <v>0.70869322252202194</v>
      </c>
      <c r="AT34" s="10"/>
      <c r="AU34">
        <f t="shared" si="45"/>
        <v>84.081743855759754</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0.21285749999999995</v>
      </c>
      <c r="J35" s="408">
        <f t="shared" si="2"/>
        <v>1.3410022499999994</v>
      </c>
      <c r="K35" s="408">
        <f t="shared" si="31"/>
        <v>1.4505011249999997</v>
      </c>
      <c r="L35" s="408">
        <f t="shared" si="32"/>
        <v>0.10949887500000033</v>
      </c>
      <c r="M35" s="63">
        <f t="shared" si="3"/>
        <v>0</v>
      </c>
      <c r="N35" s="407">
        <f t="shared" si="4"/>
        <v>0.87077968101892556</v>
      </c>
      <c r="O35" s="407">
        <f t="shared" si="5"/>
        <v>3.7924365213764704E-3</v>
      </c>
      <c r="P35">
        <f t="shared" si="6"/>
        <v>0.2</v>
      </c>
      <c r="Q35" s="407">
        <f t="shared" si="34"/>
        <v>0.20379243652137649</v>
      </c>
      <c r="R35" s="9">
        <f t="shared" si="39"/>
        <v>0.38711400501069676</v>
      </c>
      <c r="S35" s="9">
        <f t="shared" si="7"/>
        <v>1.4985725287542176E-4</v>
      </c>
      <c r="T35" s="9">
        <f t="shared" si="40"/>
        <v>1.4985725287542176E-4</v>
      </c>
      <c r="U35" s="407">
        <f t="shared" si="8"/>
        <v>0.40174711349794417</v>
      </c>
      <c r="V35" s="409">
        <f t="shared" si="9"/>
        <v>3.2280148640786006E-4</v>
      </c>
      <c r="W35" s="407">
        <f t="shared" si="41"/>
        <v>3.2280148640786006E-4</v>
      </c>
      <c r="X35" s="407">
        <f t="shared" si="10"/>
        <v>0.40174711349794417</v>
      </c>
      <c r="Y35" s="407">
        <f t="shared" si="11"/>
        <v>9.6840445922358014E-4</v>
      </c>
      <c r="Z35" s="407">
        <f t="shared" si="12"/>
        <v>5.6982688126387876E-2</v>
      </c>
      <c r="AA35" s="407">
        <f t="shared" si="13"/>
        <v>0.14400000000000002</v>
      </c>
      <c r="AB35" s="407">
        <f t="shared" si="14"/>
        <v>0</v>
      </c>
      <c r="AC35" s="407">
        <f t="shared" si="15"/>
        <v>0.20199021423044752</v>
      </c>
      <c r="AD35" s="407">
        <f t="shared" si="16"/>
        <v>0.7725648902658544</v>
      </c>
      <c r="AE35" s="407">
        <f t="shared" si="17"/>
        <v>3.5811390580289498E-3</v>
      </c>
      <c r="AF35" s="407">
        <f t="shared" si="18"/>
        <v>1.1232000000000001E-2</v>
      </c>
      <c r="AG35" s="407">
        <f t="shared" si="19"/>
        <v>1.4823756244523744E-2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0.72735238973563099</v>
      </c>
      <c r="AP35">
        <f t="shared" si="27"/>
        <v>3.9779999999999998</v>
      </c>
      <c r="AQ35" s="10">
        <f t="shared" si="43"/>
        <v>0.84542020884083091</v>
      </c>
      <c r="AR35" s="63">
        <f t="shared" si="28"/>
        <v>10.099510711522376</v>
      </c>
      <c r="AS35" s="63">
        <f t="shared" si="44"/>
        <v>0.74118781222618724</v>
      </c>
      <c r="AT35" s="10"/>
      <c r="AU35">
        <f t="shared" si="45"/>
        <v>84.542020884083087</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0.21287124999999998</v>
      </c>
      <c r="J36" s="408">
        <f t="shared" si="2"/>
        <v>1.3410888749999996</v>
      </c>
      <c r="K36" s="408">
        <f t="shared" si="31"/>
        <v>1.4805444374999999</v>
      </c>
      <c r="L36" s="408">
        <f t="shared" si="32"/>
        <v>0.13945556250000024</v>
      </c>
      <c r="M36" s="63">
        <f t="shared" si="3"/>
        <v>0</v>
      </c>
      <c r="N36" s="407">
        <f t="shared" si="4"/>
        <v>0.89776200310590692</v>
      </c>
      <c r="O36" s="407">
        <f t="shared" si="5"/>
        <v>4.0311826866929025E-3</v>
      </c>
      <c r="P36">
        <f t="shared" si="6"/>
        <v>0.2</v>
      </c>
      <c r="Q36" s="407">
        <f t="shared" si="34"/>
        <v>0.2040311826866929</v>
      </c>
      <c r="R36" s="9">
        <f t="shared" si="39"/>
        <v>0.38713901149423108</v>
      </c>
      <c r="S36" s="9">
        <f t="shared" si="7"/>
        <v>1.4987661422073036E-4</v>
      </c>
      <c r="T36" s="9">
        <f t="shared" si="40"/>
        <v>1.4987661422073036E-4</v>
      </c>
      <c r="U36" s="407">
        <f t="shared" si="8"/>
        <v>0.4142091854847435</v>
      </c>
      <c r="V36" s="409">
        <f t="shared" si="9"/>
        <v>3.4313849867986931E-4</v>
      </c>
      <c r="W36" s="407">
        <f t="shared" si="41"/>
        <v>3.4313849867986931E-4</v>
      </c>
      <c r="X36" s="407">
        <f t="shared" si="10"/>
        <v>0.4142091854847435</v>
      </c>
      <c r="Y36" s="407">
        <f t="shared" si="11"/>
        <v>1.0294154960396079E-3</v>
      </c>
      <c r="Z36" s="407">
        <f t="shared" si="12"/>
        <v>5.9230927476406382E-2</v>
      </c>
      <c r="AA36" s="407">
        <f t="shared" si="13"/>
        <v>0.14400000000000002</v>
      </c>
      <c r="AB36" s="407">
        <f t="shared" si="14"/>
        <v>0</v>
      </c>
      <c r="AC36" s="407">
        <f t="shared" si="15"/>
        <v>0.20430240538484226</v>
      </c>
      <c r="AD36" s="407">
        <f t="shared" si="16"/>
        <v>0.7964969333781492</v>
      </c>
      <c r="AE36" s="407">
        <f t="shared" si="17"/>
        <v>3.8064441892847753E-3</v>
      </c>
      <c r="AF36" s="407">
        <f t="shared" si="18"/>
        <v>1.1664000000000001E-2</v>
      </c>
      <c r="AG36" s="407">
        <f t="shared" si="19"/>
        <v>1.5482230638655111E-2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0.73058113182309081</v>
      </c>
      <c r="AP36">
        <f t="shared" si="27"/>
        <v>4.1310000000000002</v>
      </c>
      <c r="AQ36" s="10">
        <f t="shared" si="43"/>
        <v>0.84972355453643877</v>
      </c>
      <c r="AR36" s="63">
        <f t="shared" si="28"/>
        <v>10.215120269242114</v>
      </c>
      <c r="AS36" s="63">
        <f t="shared" si="44"/>
        <v>0.7741115319327555</v>
      </c>
      <c r="AT36" s="10"/>
      <c r="AU36">
        <f t="shared" si="45"/>
        <v>84.972355453643871</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0.21288499999999999</v>
      </c>
      <c r="J37" s="408">
        <f t="shared" si="2"/>
        <v>1.3411754999999994</v>
      </c>
      <c r="K37" s="408">
        <f t="shared" si="31"/>
        <v>1.5105877499999998</v>
      </c>
      <c r="L37" s="408">
        <f t="shared" si="32"/>
        <v>0.16941225000000038</v>
      </c>
      <c r="M37" s="63">
        <f t="shared" si="3"/>
        <v>0</v>
      </c>
      <c r="N37" s="407">
        <f t="shared" si="4"/>
        <v>0.92493025510937166</v>
      </c>
      <c r="O37" s="407">
        <f t="shared" si="5"/>
        <v>4.2789441318793753E-3</v>
      </c>
      <c r="P37">
        <f t="shared" si="6"/>
        <v>0.2</v>
      </c>
      <c r="Q37" s="407">
        <f t="shared" si="34"/>
        <v>0.20427894413187939</v>
      </c>
      <c r="R37" s="9">
        <f t="shared" si="39"/>
        <v>0.38716401797776534</v>
      </c>
      <c r="S37" s="9">
        <f t="shared" si="7"/>
        <v>1.4989597681668739E-4</v>
      </c>
      <c r="T37" s="9">
        <f t="shared" si="40"/>
        <v>1.4989597681668739E-4</v>
      </c>
      <c r="U37" s="407">
        <f t="shared" si="8"/>
        <v>0.42675784822850121</v>
      </c>
      <c r="V37" s="409">
        <f t="shared" si="9"/>
        <v>3.6424452204924097E-4</v>
      </c>
      <c r="W37" s="407">
        <f t="shared" si="41"/>
        <v>3.6424452204924097E-4</v>
      </c>
      <c r="X37" s="407">
        <f t="shared" si="10"/>
        <v>0.42675784822850121</v>
      </c>
      <c r="Y37" s="407">
        <f t="shared" si="11"/>
        <v>1.0927335661477229E-3</v>
      </c>
      <c r="Z37" s="407">
        <f t="shared" si="12"/>
        <v>6.1479166826424889E-2</v>
      </c>
      <c r="AA37" s="407">
        <f t="shared" si="13"/>
        <v>0.14400000000000002</v>
      </c>
      <c r="AB37" s="407">
        <f t="shared" si="14"/>
        <v>0</v>
      </c>
      <c r="AC37" s="407">
        <f t="shared" si="15"/>
        <v>0.20661705587103041</v>
      </c>
      <c r="AD37" s="407">
        <f t="shared" si="16"/>
        <v>0.82059351434925865</v>
      </c>
      <c r="AE37" s="407">
        <f t="shared" si="17"/>
        <v>4.0402422947524016E-3</v>
      </c>
      <c r="AF37" s="407">
        <f t="shared" si="18"/>
        <v>1.2096000000000001E-2</v>
      </c>
      <c r="AG37" s="407">
        <f t="shared" si="19"/>
        <v>1.6149291705027789E-2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0.73383070420680341</v>
      </c>
      <c r="AP37">
        <f t="shared" si="27"/>
        <v>4.2839999999999998</v>
      </c>
      <c r="AQ37" s="10">
        <f t="shared" si="43"/>
        <v>0.8537553880421711</v>
      </c>
      <c r="AR37" s="63">
        <f t="shared" si="28"/>
        <v>10.33085279355152</v>
      </c>
      <c r="AS37" s="63">
        <f t="shared" si="44"/>
        <v>0.80746458525138942</v>
      </c>
      <c r="AT37" s="10"/>
      <c r="AU37">
        <f t="shared" si="45"/>
        <v>85.375538804217115</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0.21289874999999994</v>
      </c>
      <c r="J38" s="408">
        <f t="shared" si="2"/>
        <v>1.3412621249999992</v>
      </c>
      <c r="K38" s="408">
        <f t="shared" si="31"/>
        <v>1.5406310624999995</v>
      </c>
      <c r="L38" s="408">
        <f t="shared" si="32"/>
        <v>0.19936893750000029</v>
      </c>
      <c r="M38" s="63">
        <f t="shared" si="3"/>
        <v>0</v>
      </c>
      <c r="N38" s="407">
        <f t="shared" si="4"/>
        <v>0.9522685234025603</v>
      </c>
      <c r="O38" s="407">
        <f t="shared" si="5"/>
        <v>4.5357219282066551E-3</v>
      </c>
      <c r="P38">
        <f t="shared" si="6"/>
        <v>0.2</v>
      </c>
      <c r="Q38" s="407">
        <f t="shared" si="34"/>
        <v>0.20453572192820665</v>
      </c>
      <c r="R38" s="9">
        <f t="shared" si="39"/>
        <v>0.38718902446129955</v>
      </c>
      <c r="S38" s="9">
        <f t="shared" si="7"/>
        <v>1.4991534066329283E-4</v>
      </c>
      <c r="T38" s="9">
        <f t="shared" si="40"/>
        <v>1.4991534066329283E-4</v>
      </c>
      <c r="U38" s="407">
        <f t="shared" si="8"/>
        <v>0.43938576730253692</v>
      </c>
      <c r="V38" s="409">
        <f t="shared" si="9"/>
        <v>3.8611970501607821E-4</v>
      </c>
      <c r="W38" s="407">
        <f t="shared" si="41"/>
        <v>3.8611970501607821E-4</v>
      </c>
      <c r="X38" s="407">
        <f t="shared" si="10"/>
        <v>0.43938576730253692</v>
      </c>
      <c r="Y38" s="407">
        <f t="shared" si="11"/>
        <v>1.1583591150482347E-3</v>
      </c>
      <c r="Z38" s="407">
        <f t="shared" si="12"/>
        <v>6.3727406176443388E-2</v>
      </c>
      <c r="AA38" s="407">
        <f t="shared" si="13"/>
        <v>0.14400000000000002</v>
      </c>
      <c r="AB38" s="407">
        <f t="shared" si="14"/>
        <v>0</v>
      </c>
      <c r="AC38" s="407">
        <f t="shared" si="15"/>
        <v>0.20893416945141749</v>
      </c>
      <c r="AD38" s="407">
        <f t="shared" si="16"/>
        <v>0.84484051048422948</v>
      </c>
      <c r="AE38" s="407">
        <f t="shared" si="17"/>
        <v>4.2825329289315206E-3</v>
      </c>
      <c r="AF38" s="407">
        <f t="shared" si="18"/>
        <v>1.2527999999999997E-2</v>
      </c>
      <c r="AG38" s="407">
        <f t="shared" si="19"/>
        <v>1.682494360393377E-2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0.73710111602923722</v>
      </c>
      <c r="AP38">
        <f t="shared" si="27"/>
        <v>4.4369999999999994</v>
      </c>
      <c r="AQ38" s="10">
        <f t="shared" si="43"/>
        <v>0.8575402568485343</v>
      </c>
      <c r="AR38" s="63">
        <f t="shared" si="28"/>
        <v>10.446708472570874</v>
      </c>
      <c r="AS38" s="63">
        <f t="shared" si="44"/>
        <v>0.84124718019668843</v>
      </c>
      <c r="AT38" s="10"/>
      <c r="AU38">
        <f t="shared" si="45"/>
        <v>85.754025684853431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0.21291249999999998</v>
      </c>
      <c r="J39" s="408">
        <f t="shared" si="2"/>
        <v>1.3413487499999996</v>
      </c>
      <c r="K39" s="408">
        <f t="shared" si="31"/>
        <v>1.5706743749999998</v>
      </c>
      <c r="L39" s="408">
        <f t="shared" si="32"/>
        <v>0.22932562500000009</v>
      </c>
      <c r="M39" s="63">
        <f t="shared" si="3"/>
        <v>0</v>
      </c>
      <c r="N39" s="407">
        <f t="shared" si="4"/>
        <v>0.97976257621964036</v>
      </c>
      <c r="O39" s="407">
        <f t="shared" si="5"/>
        <v>4.8015171859975914E-3</v>
      </c>
      <c r="P39">
        <f t="shared" si="6"/>
        <v>0.2</v>
      </c>
      <c r="Q39" s="407">
        <f t="shared" si="34"/>
        <v>0.20480151718599759</v>
      </c>
      <c r="R39" s="9">
        <f t="shared" si="39"/>
        <v>0.38721403094483392</v>
      </c>
      <c r="S39" s="9">
        <f t="shared" si="7"/>
        <v>1.499347057605468E-4</v>
      </c>
      <c r="T39" s="9">
        <f t="shared" si="40"/>
        <v>1.499347057605468E-4</v>
      </c>
      <c r="U39" s="407">
        <f t="shared" si="8"/>
        <v>0.45208638338291318</v>
      </c>
      <c r="V39" s="409">
        <f t="shared" si="9"/>
        <v>4.0876419608048469E-4</v>
      </c>
      <c r="W39" s="407">
        <f t="shared" si="41"/>
        <v>4.0876419608048469E-4</v>
      </c>
      <c r="X39" s="407">
        <f t="shared" si="10"/>
        <v>0.45208638338291318</v>
      </c>
      <c r="Y39" s="407">
        <f t="shared" si="11"/>
        <v>1.2262925882414542E-3</v>
      </c>
      <c r="Z39" s="407">
        <f t="shared" si="12"/>
        <v>6.5975645526461901E-2</v>
      </c>
      <c r="AA39" s="407">
        <f t="shared" si="13"/>
        <v>0.14400000000000002</v>
      </c>
      <c r="AB39" s="407">
        <f t="shared" si="14"/>
        <v>0</v>
      </c>
      <c r="AC39" s="407">
        <f t="shared" si="15"/>
        <v>0.21125374989625056</v>
      </c>
      <c r="AD39" s="407">
        <f t="shared" si="16"/>
        <v>0.86922529169387619</v>
      </c>
      <c r="AE39" s="407">
        <f t="shared" si="17"/>
        <v>4.5333156463218255E-3</v>
      </c>
      <c r="AF39" s="407">
        <f t="shared" si="18"/>
        <v>1.2959999999999998E-2</v>
      </c>
      <c r="AG39" s="407">
        <f t="shared" si="19"/>
        <v>1.7509190583847461E-2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0.74039237656793666</v>
      </c>
      <c r="AP39">
        <f t="shared" si="27"/>
        <v>4.589999999999999</v>
      </c>
      <c r="AQ39" s="10">
        <f t="shared" si="43"/>
        <v>0.86109983576018634</v>
      </c>
      <c r="AR39" s="63">
        <f t="shared" si="28"/>
        <v>10.562687494812529</v>
      </c>
      <c r="AS39" s="63">
        <f t="shared" si="44"/>
        <v>0.87545952919237302</v>
      </c>
      <c r="AT39" s="10"/>
      <c r="AU39">
        <f t="shared" si="45"/>
        <v>86.109983576018635</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0.21292624999999998</v>
      </c>
      <c r="J40" s="408">
        <f t="shared" si="2"/>
        <v>1.3414353749999994</v>
      </c>
      <c r="K40" s="408">
        <f t="shared" si="31"/>
        <v>1.6007176874999995</v>
      </c>
      <c r="L40" s="408">
        <f t="shared" si="32"/>
        <v>0.25928231250000022</v>
      </c>
      <c r="M40" s="63">
        <f t="shared" si="3"/>
        <v>0</v>
      </c>
      <c r="N40" s="407">
        <f t="shared" si="4"/>
        <v>1.0073996585806693</v>
      </c>
      <c r="O40" s="407">
        <f t="shared" si="5"/>
        <v>5.0763310546391134E-3</v>
      </c>
      <c r="P40">
        <f t="shared" si="6"/>
        <v>0.2</v>
      </c>
      <c r="Q40" s="407">
        <f t="shared" si="34"/>
        <v>0.20507633105463913</v>
      </c>
      <c r="R40" s="9">
        <f t="shared" si="39"/>
        <v>0.38723903742836813</v>
      </c>
      <c r="S40" s="9">
        <f t="shared" si="7"/>
        <v>1.4995407210844912E-4</v>
      </c>
      <c r="T40" s="9">
        <f t="shared" si="40"/>
        <v>1.4995407210844912E-4</v>
      </c>
      <c r="U40" s="407">
        <f t="shared" si="8"/>
        <v>0.46485381774411794</v>
      </c>
      <c r="V40" s="409">
        <f t="shared" si="9"/>
        <v>4.3217814374256323E-4</v>
      </c>
      <c r="W40" s="407">
        <f t="shared" si="41"/>
        <v>4.3217814374256323E-4</v>
      </c>
      <c r="X40" s="407">
        <f t="shared" si="10"/>
        <v>0.46485381774411794</v>
      </c>
      <c r="Y40" s="407">
        <f t="shared" si="11"/>
        <v>1.2965344312276899E-3</v>
      </c>
      <c r="Z40" s="407">
        <f t="shared" si="12"/>
        <v>6.8223884876480401E-2</v>
      </c>
      <c r="AA40" s="407">
        <f t="shared" si="13"/>
        <v>0.14400000000000002</v>
      </c>
      <c r="AB40" s="407">
        <f t="shared" si="14"/>
        <v>0</v>
      </c>
      <c r="AC40" s="407">
        <f t="shared" si="15"/>
        <v>0.21357580098363857</v>
      </c>
      <c r="AD40" s="407">
        <f t="shared" si="16"/>
        <v>0.89373653849284207</v>
      </c>
      <c r="AE40" s="407">
        <f t="shared" si="17"/>
        <v>4.7925900014230043E-3</v>
      </c>
      <c r="AF40" s="407">
        <f t="shared" si="18"/>
        <v>1.3391999999999999E-2</v>
      </c>
      <c r="AG40" s="407">
        <f t="shared" si="19"/>
        <v>1.820203698151163E-2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0.74370449523564042</v>
      </c>
      <c r="AP40">
        <f t="shared" si="27"/>
        <v>4.7429999999999994</v>
      </c>
      <c r="AQ40" s="10">
        <f t="shared" si="43"/>
        <v>0.86445333517024048</v>
      </c>
      <c r="AR40" s="63">
        <f t="shared" si="28"/>
        <v>10.678790049181929</v>
      </c>
      <c r="AS40" s="63">
        <f t="shared" si="44"/>
        <v>0.91010184907558156</v>
      </c>
      <c r="AT40" s="10"/>
      <c r="AU40">
        <f t="shared" si="45"/>
        <v>86.445333517024054</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0.21294000000000002</v>
      </c>
      <c r="J41" s="408">
        <f t="shared" si="2"/>
        <v>1.3415219999999999</v>
      </c>
      <c r="K41" s="408">
        <f t="shared" si="31"/>
        <v>1.6307609999999999</v>
      </c>
      <c r="L41" s="408">
        <f t="shared" si="32"/>
        <v>0.28923900000000002</v>
      </c>
      <c r="M41" s="63">
        <f t="shared" si="3"/>
        <v>0</v>
      </c>
      <c r="N41" s="407">
        <f t="shared" ref="N41:N72" si="46">SQRT(H41^2+(J41^2)/12)</f>
        <v>1.0351683146749615</v>
      </c>
      <c r="O41" s="407">
        <f t="shared" si="5"/>
        <v>5.3601647225946757E-3</v>
      </c>
      <c r="P41">
        <f t="shared" si="6"/>
        <v>0.2</v>
      </c>
      <c r="Q41" s="407">
        <f t="shared" si="34"/>
        <v>0.20536016472259469</v>
      </c>
      <c r="R41" s="9">
        <f t="shared" si="39"/>
        <v>0.38726404391190256</v>
      </c>
      <c r="S41" s="9">
        <f t="shared" si="7"/>
        <v>1.49973439707E-4</v>
      </c>
      <c r="T41" s="9">
        <f t="shared" si="40"/>
        <v>1.49973439707E-4</v>
      </c>
      <c r="U41" s="407">
        <f t="shared" ref="U41:U72" si="47">SQRT(I41)*SQRT(H41^2+(J41^2)/12)</f>
        <v>0.47768279040719969</v>
      </c>
      <c r="V41" s="409">
        <f t="shared" si="9"/>
        <v>4.5636169650241734E-4</v>
      </c>
      <c r="W41" s="407">
        <f t="shared" si="41"/>
        <v>4.5636169650241734E-4</v>
      </c>
      <c r="X41" s="407">
        <f t="shared" ref="X41:X72" si="48">SQRT(I41)*SQRT(H41^2+(J41^2)/12)</f>
        <v>0.47768279040719969</v>
      </c>
      <c r="Y41" s="407">
        <f t="shared" si="11"/>
        <v>1.369085089507252E-3</v>
      </c>
      <c r="Z41" s="407">
        <f t="shared" si="12"/>
        <v>7.04721242264989E-2</v>
      </c>
      <c r="AA41" s="407">
        <f t="shared" si="13"/>
        <v>0.14400000000000002</v>
      </c>
      <c r="AB41" s="407">
        <f t="shared" si="14"/>
        <v>0</v>
      </c>
      <c r="AC41" s="407">
        <f t="shared" ref="AC41:AC72" si="49">(AB41+AA41+Z41+Y41*(1+RdsonTopTc*Ta-RdsonTopTc*25))/(1-Y41*RdsonTopTc*ThetaJaTop)</f>
        <v>0.21590032649957222</v>
      </c>
      <c r="AD41" s="407">
        <f t="shared" ref="AD41:AD72" si="50">SQRT(1-I41)*SQRT(H41^2+(J41^2)/12)</f>
        <v>0.91836408436730121</v>
      </c>
      <c r="AE41" s="407">
        <f t="shared" si="17"/>
        <v>5.0603555487347494E-3</v>
      </c>
      <c r="AF41" s="407">
        <f t="shared" si="18"/>
        <v>1.3823999999999999E-2</v>
      </c>
      <c r="AG41" s="407">
        <f t="shared" ref="AG41:AG72" si="51">(AF41+AE41*(1+RdsonBotTc*Ta-RdsonBotTc*25))/(1-AE41*RdsonBotTc*ThetaJaBot)</f>
        <v>1.8903487222025634E-2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0.74703748158040195</v>
      </c>
      <c r="AP41">
        <f t="shared" si="27"/>
        <v>4.8959999999999999</v>
      </c>
      <c r="AQ41" s="10">
        <f t="shared" si="43"/>
        <v>0.8676178416289404</v>
      </c>
      <c r="AR41" s="63">
        <f t="shared" ref="AR41:AR72" si="54">ThetaJaTop*AC41</f>
        <v>10.795016324978612</v>
      </c>
      <c r="AS41" s="63">
        <f t="shared" si="44"/>
        <v>0.94517436110128172</v>
      </c>
      <c r="AT41" s="10"/>
      <c r="AU41">
        <f t="shared" si="45"/>
        <v>86.761784162894045</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0.21295374999999997</v>
      </c>
      <c r="J42" s="408">
        <f t="shared" si="2"/>
        <v>1.3416086249999997</v>
      </c>
      <c r="K42" s="408">
        <f t="shared" si="31"/>
        <v>1.6608043124999998</v>
      </c>
      <c r="L42" s="408">
        <f t="shared" si="32"/>
        <v>0.31919568750000016</v>
      </c>
      <c r="M42" s="63">
        <f t="shared" si="3"/>
        <v>0</v>
      </c>
      <c r="N42" s="407">
        <f t="shared" si="46"/>
        <v>1.0630582338499615</v>
      </c>
      <c r="O42" s="407">
        <f t="shared" si="5"/>
        <v>5.6530194174170979E-3</v>
      </c>
      <c r="P42">
        <f t="shared" si="6"/>
        <v>0.2</v>
      </c>
      <c r="Q42" s="407">
        <f t="shared" si="34"/>
        <v>0.20565301941741712</v>
      </c>
      <c r="R42" s="9">
        <f t="shared" si="39"/>
        <v>0.38728905039543676</v>
      </c>
      <c r="S42" s="9">
        <f t="shared" si="7"/>
        <v>1.4999280855619915E-4</v>
      </c>
      <c r="T42" s="9">
        <f t="shared" si="40"/>
        <v>1.4999280855619915E-4</v>
      </c>
      <c r="U42" s="407">
        <f t="shared" si="47"/>
        <v>0.49056854916522596</v>
      </c>
      <c r="V42" s="409">
        <f t="shared" si="9"/>
        <v>4.8131500286014946E-4</v>
      </c>
      <c r="W42" s="407">
        <f t="shared" si="41"/>
        <v>4.8131500286014946E-4</v>
      </c>
      <c r="X42" s="407">
        <f t="shared" si="48"/>
        <v>0.49056854916522596</v>
      </c>
      <c r="Y42" s="407">
        <f t="shared" si="11"/>
        <v>1.4439450085804483E-3</v>
      </c>
      <c r="Z42" s="407">
        <f t="shared" si="12"/>
        <v>7.2720363576517399E-2</v>
      </c>
      <c r="AA42" s="407">
        <f t="shared" si="13"/>
        <v>0.14400000000000002</v>
      </c>
      <c r="AB42" s="407">
        <f t="shared" si="14"/>
        <v>0</v>
      </c>
      <c r="AC42" s="407">
        <f t="shared" si="49"/>
        <v>0.21822733023794447</v>
      </c>
      <c r="AD42" s="407">
        <f t="shared" si="50"/>
        <v>0.94309877909269113</v>
      </c>
      <c r="AE42" s="407">
        <f t="shared" si="17"/>
        <v>5.3366118427567479E-3</v>
      </c>
      <c r="AF42" s="407">
        <f t="shared" si="18"/>
        <v>1.4256E-2</v>
      </c>
      <c r="AG42" s="407">
        <f t="shared" si="51"/>
        <v>1.9613545818935905E-2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0.75039134528571383</v>
      </c>
      <c r="AP42">
        <f t="shared" si="27"/>
        <v>5.0489999999999995</v>
      </c>
      <c r="AQ42" s="10">
        <f t="shared" si="43"/>
        <v>0.8706086034535846</v>
      </c>
      <c r="AR42" s="63">
        <f t="shared" si="54"/>
        <v>10.911366511897223</v>
      </c>
      <c r="AS42" s="63">
        <f t="shared" si="44"/>
        <v>0.98067729094679523</v>
      </c>
      <c r="AT42" s="10"/>
      <c r="AU42">
        <f t="shared" si="45"/>
        <v>87.060860345358464</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0.21296749999999998</v>
      </c>
      <c r="J43" s="408">
        <f t="shared" si="2"/>
        <v>1.3416952499999997</v>
      </c>
      <c r="K43" s="408">
        <f t="shared" si="31"/>
        <v>1.690847625</v>
      </c>
      <c r="L43" s="408">
        <f t="shared" si="32"/>
        <v>0.34915237500000018</v>
      </c>
      <c r="M43" s="63">
        <f t="shared" si="3"/>
        <v>0</v>
      </c>
      <c r="N43" s="407">
        <f t="shared" si="46"/>
        <v>1.0910601168845129</v>
      </c>
      <c r="O43" s="407">
        <f t="shared" si="5"/>
        <v>5.9548964057618567E-3</v>
      </c>
      <c r="P43">
        <f t="shared" si="6"/>
        <v>0.2</v>
      </c>
      <c r="Q43" s="407">
        <f t="shared" si="34"/>
        <v>0.20595489640576187</v>
      </c>
      <c r="R43" s="9">
        <f t="shared" si="39"/>
        <v>0.38731405687897102</v>
      </c>
      <c r="S43" s="9">
        <f t="shared" si="7"/>
        <v>1.5001217865604681E-4</v>
      </c>
      <c r="T43" s="9">
        <f t="shared" si="40"/>
        <v>1.5001217865604681E-4</v>
      </c>
      <c r="U43" s="407">
        <f t="shared" si="47"/>
        <v>0.50350680795589209</v>
      </c>
      <c r="V43" s="409">
        <f t="shared" si="9"/>
        <v>5.0703821131586327E-4</v>
      </c>
      <c r="W43" s="407">
        <f t="shared" si="41"/>
        <v>5.0703821131586327E-4</v>
      </c>
      <c r="X43" s="407">
        <f t="shared" si="48"/>
        <v>0.50350680795589209</v>
      </c>
      <c r="Y43" s="407">
        <f t="shared" si="11"/>
        <v>1.5211146339475898E-3</v>
      </c>
      <c r="Z43" s="407">
        <f t="shared" si="12"/>
        <v>7.4968602926535927E-2</v>
      </c>
      <c r="AA43" s="407">
        <f t="shared" si="13"/>
        <v>0.14400000000000002</v>
      </c>
      <c r="AB43" s="407">
        <f t="shared" si="14"/>
        <v>0</v>
      </c>
      <c r="AC43" s="407">
        <f t="shared" si="49"/>
        <v>0.22055681600057059</v>
      </c>
      <c r="AD43" s="407">
        <f t="shared" si="50"/>
        <v>0.96793237005387689</v>
      </c>
      <c r="AE43" s="407">
        <f t="shared" si="17"/>
        <v>5.6213584379886921E-3</v>
      </c>
      <c r="AF43" s="407">
        <f t="shared" si="18"/>
        <v>1.4688E-2</v>
      </c>
      <c r="AG43" s="407">
        <f t="shared" si="51"/>
        <v>2.0332217374328734E-2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0.75376609617063317</v>
      </c>
      <c r="AP43">
        <f t="shared" si="27"/>
        <v>5.202</v>
      </c>
      <c r="AQ43" s="10">
        <f t="shared" si="43"/>
        <v>0.87343927145572753</v>
      </c>
      <c r="AR43" s="63">
        <f t="shared" si="54"/>
        <v>11.02784080002853</v>
      </c>
      <c r="AS43" s="63">
        <f t="shared" si="44"/>
        <v>1.0166108687164368</v>
      </c>
      <c r="AT43" s="10"/>
      <c r="AU43">
        <f t="shared" si="45"/>
        <v>87.343927145572749</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0.21298125000000001</v>
      </c>
      <c r="J44" s="408">
        <f t="shared" si="2"/>
        <v>1.3417818749999997</v>
      </c>
      <c r="K44" s="408">
        <f t="shared" si="31"/>
        <v>1.7208909374999997</v>
      </c>
      <c r="L44" s="408">
        <f t="shared" si="32"/>
        <v>0.37910906249999998</v>
      </c>
      <c r="M44" s="63">
        <f t="shared" si="3"/>
        <v>0</v>
      </c>
      <c r="N44" s="407">
        <f t="shared" si="46"/>
        <v>1.1191655596946068</v>
      </c>
      <c r="O44" s="407">
        <f t="shared" si="5"/>
        <v>6.2657969934007815E-3</v>
      </c>
      <c r="P44">
        <f t="shared" si="6"/>
        <v>0.2</v>
      </c>
      <c r="Q44" s="407">
        <f t="shared" si="34"/>
        <v>0.20626579699340078</v>
      </c>
      <c r="R44" s="9">
        <f t="shared" si="39"/>
        <v>0.38733906336250534</v>
      </c>
      <c r="S44" s="9">
        <f t="shared" si="7"/>
        <v>1.5003155000654293E-4</v>
      </c>
      <c r="T44" s="9">
        <f t="shared" si="40"/>
        <v>1.5003155000654293E-4</v>
      </c>
      <c r="U44" s="407">
        <f t="shared" si="47"/>
        <v>0.51649369326723726</v>
      </c>
      <c r="V44" s="409">
        <f t="shared" si="9"/>
        <v>5.3353147036966201E-4</v>
      </c>
      <c r="W44" s="407">
        <f t="shared" si="41"/>
        <v>5.3353147036966201E-4</v>
      </c>
      <c r="X44" s="407">
        <f t="shared" si="48"/>
        <v>0.51649369326723726</v>
      </c>
      <c r="Y44" s="407">
        <f t="shared" si="11"/>
        <v>1.6005944111089859E-3</v>
      </c>
      <c r="Z44" s="407">
        <f t="shared" si="12"/>
        <v>7.7216842276554398E-2</v>
      </c>
      <c r="AA44" s="407">
        <f t="shared" si="13"/>
        <v>0.14400000000000002</v>
      </c>
      <c r="AB44" s="407">
        <f t="shared" si="14"/>
        <v>0</v>
      </c>
      <c r="AC44" s="407">
        <f t="shared" si="49"/>
        <v>0.22288878759720882</v>
      </c>
      <c r="AD44" s="407">
        <f t="shared" si="50"/>
        <v>0.99285739903659453</v>
      </c>
      <c r="AE44" s="407">
        <f t="shared" si="17"/>
        <v>5.9145948889302693E-3</v>
      </c>
      <c r="AF44" s="407">
        <f t="shared" si="18"/>
        <v>1.5119999999999996E-2</v>
      </c>
      <c r="AG44" s="407">
        <f t="shared" si="51"/>
        <v>2.1059506578925288E-2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0.75716174418991111</v>
      </c>
      <c r="AP44">
        <f t="shared" si="27"/>
        <v>5.3549999999999986</v>
      </c>
      <c r="AQ44" s="10">
        <f t="shared" si="43"/>
        <v>0.8761221028043551</v>
      </c>
      <c r="AR44" s="63">
        <f t="shared" si="54"/>
        <v>11.14443937986044</v>
      </c>
      <c r="AS44" s="63">
        <f t="shared" si="44"/>
        <v>1.0529753289462644</v>
      </c>
      <c r="AT44" s="10"/>
      <c r="AU44">
        <f t="shared" si="45"/>
        <v>87.612210280435505</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0.21299499999999996</v>
      </c>
      <c r="J45" s="408">
        <f t="shared" si="2"/>
        <v>1.3418684999999995</v>
      </c>
      <c r="K45" s="408">
        <f t="shared" si="31"/>
        <v>1.7509342499999998</v>
      </c>
      <c r="L45" s="408">
        <f t="shared" si="32"/>
        <v>0.40906575000000034</v>
      </c>
      <c r="M45" s="63">
        <f t="shared" si="3"/>
        <v>0</v>
      </c>
      <c r="N45" s="407">
        <f t="shared" si="46"/>
        <v>1.1473669520287255</v>
      </c>
      <c r="O45" s="407">
        <f t="shared" si="5"/>
        <v>6.5857225252361927E-3</v>
      </c>
      <c r="P45">
        <f t="shared" si="6"/>
        <v>0.2</v>
      </c>
      <c r="Q45" s="407">
        <f t="shared" si="34"/>
        <v>0.20658572252523622</v>
      </c>
      <c r="R45" s="9">
        <f t="shared" si="39"/>
        <v>0.38736406984603955</v>
      </c>
      <c r="S45" s="9">
        <f t="shared" si="7"/>
        <v>1.5005092260768739E-4</v>
      </c>
      <c r="T45" s="9">
        <f t="shared" si="40"/>
        <v>1.5005092260768739E-4</v>
      </c>
      <c r="U45" s="407">
        <f t="shared" si="47"/>
        <v>0.52952569745086442</v>
      </c>
      <c r="V45" s="409">
        <f t="shared" si="9"/>
        <v>5.6079492852164877E-4</v>
      </c>
      <c r="W45" s="407">
        <f t="shared" si="41"/>
        <v>5.6079492852164877E-4</v>
      </c>
      <c r="X45" s="407">
        <f t="shared" si="48"/>
        <v>0.52952569745086442</v>
      </c>
      <c r="Y45" s="407">
        <f t="shared" si="11"/>
        <v>1.6823847855649465E-3</v>
      </c>
      <c r="Z45" s="407">
        <f t="shared" si="12"/>
        <v>7.9465081626572925E-2</v>
      </c>
      <c r="AA45" s="407">
        <f t="shared" si="13"/>
        <v>0.14400000000000002</v>
      </c>
      <c r="AB45" s="407">
        <f t="shared" si="14"/>
        <v>0</v>
      </c>
      <c r="AC45" s="407">
        <f t="shared" si="49"/>
        <v>0.22522324884558056</v>
      </c>
      <c r="AD45" s="407">
        <f t="shared" si="50"/>
        <v>1.0178671123220671</v>
      </c>
      <c r="AE45" s="407">
        <f t="shared" si="17"/>
        <v>6.2163207500811812E-3</v>
      </c>
      <c r="AF45" s="407">
        <f t="shared" si="18"/>
        <v>1.5552E-2</v>
      </c>
      <c r="AG45" s="407">
        <f t="shared" si="51"/>
        <v>2.1795418212178994E-2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0.76057829943412514</v>
      </c>
      <c r="AP45">
        <f t="shared" si="27"/>
        <v>5.508</v>
      </c>
      <c r="AQ45" s="10">
        <f t="shared" si="43"/>
        <v>0.87866813444720249</v>
      </c>
      <c r="AR45" s="63">
        <f t="shared" si="54"/>
        <v>11.261162442279028</v>
      </c>
      <c r="AS45" s="63">
        <f t="shared" si="44"/>
        <v>1.0897709106089497</v>
      </c>
      <c r="AT45" s="10"/>
      <c r="AU45">
        <f t="shared" si="45"/>
        <v>87.86681344472025</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0.21300875</v>
      </c>
      <c r="J46" s="408">
        <f t="shared" si="2"/>
        <v>1.3419551249999997</v>
      </c>
      <c r="K46" s="408">
        <f t="shared" si="31"/>
        <v>1.7809775624999997</v>
      </c>
      <c r="L46" s="408">
        <f t="shared" si="32"/>
        <v>0.43902243750000003</v>
      </c>
      <c r="M46" s="63">
        <f t="shared" si="3"/>
        <v>0</v>
      </c>
      <c r="N46" s="407">
        <f t="shared" si="46"/>
        <v>1.1756573890634465</v>
      </c>
      <c r="O46" s="407">
        <f t="shared" si="5"/>
        <v>6.9146743853154289E-3</v>
      </c>
      <c r="P46">
        <f t="shared" si="6"/>
        <v>0.2</v>
      </c>
      <c r="Q46" s="407">
        <f t="shared" si="34"/>
        <v>0.20691467438531544</v>
      </c>
      <c r="R46" s="9">
        <f t="shared" si="39"/>
        <v>0.38738907632957387</v>
      </c>
      <c r="S46" s="9">
        <f t="shared" si="7"/>
        <v>1.5007029645948042E-4</v>
      </c>
      <c r="T46" s="9">
        <f t="shared" si="40"/>
        <v>1.5007029645948042E-4</v>
      </c>
      <c r="U46" s="407">
        <f t="shared" si="47"/>
        <v>0.54259963797994126</v>
      </c>
      <c r="V46" s="409">
        <f t="shared" si="9"/>
        <v>5.8882873427192658E-4</v>
      </c>
      <c r="W46" s="407">
        <f t="shared" si="41"/>
        <v>5.8882873427192658E-4</v>
      </c>
      <c r="X46" s="407">
        <f t="shared" si="48"/>
        <v>0.54259963797994126</v>
      </c>
      <c r="Y46" s="407">
        <f t="shared" si="11"/>
        <v>1.7664862028157799E-3</v>
      </c>
      <c r="Z46" s="407">
        <f t="shared" si="12"/>
        <v>8.1713320976591425E-2</v>
      </c>
      <c r="AA46" s="407">
        <f t="shared" si="13"/>
        <v>0.14400000000000002</v>
      </c>
      <c r="AB46" s="407">
        <f t="shared" si="14"/>
        <v>0</v>
      </c>
      <c r="AC46" s="407">
        <f t="shared" si="49"/>
        <v>0.22756020357139098</v>
      </c>
      <c r="AD46" s="407">
        <f t="shared" si="50"/>
        <v>1.0429553822304753</v>
      </c>
      <c r="AE46" s="407">
        <f t="shared" si="17"/>
        <v>6.5265355759411012E-3</v>
      </c>
      <c r="AF46" s="407">
        <f t="shared" si="18"/>
        <v>1.5983999999999998E-2</v>
      </c>
      <c r="AG46" s="407">
        <f t="shared" si="51"/>
        <v>2.2539957142375076E-2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0.76401577212981286</v>
      </c>
      <c r="AP46">
        <f t="shared" si="27"/>
        <v>5.6609999999999987</v>
      </c>
      <c r="AQ46" s="10">
        <f t="shared" si="43"/>
        <v>0.88108733126478356</v>
      </c>
      <c r="AR46" s="63">
        <f t="shared" si="54"/>
        <v>11.378010178569548</v>
      </c>
      <c r="AS46" s="63">
        <f t="shared" si="44"/>
        <v>1.1269978571187538</v>
      </c>
      <c r="AT46" s="10"/>
      <c r="AU46">
        <f t="shared" si="45"/>
        <v>88.108733126478356</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0.2130225</v>
      </c>
      <c r="J47" s="408">
        <f t="shared" si="2"/>
        <v>1.3420417499999997</v>
      </c>
      <c r="K47" s="408">
        <f t="shared" si="31"/>
        <v>1.8110208750000001</v>
      </c>
      <c r="L47" s="408">
        <f t="shared" si="32"/>
        <v>0.46897912500000027</v>
      </c>
      <c r="M47" s="63">
        <f t="shared" si="3"/>
        <v>0</v>
      </c>
      <c r="N47" s="407">
        <f t="shared" si="46"/>
        <v>1.204030594113755</v>
      </c>
      <c r="O47" s="407">
        <f t="shared" si="5"/>
        <v>7.2526539968458649E-3</v>
      </c>
      <c r="P47">
        <f t="shared" si="6"/>
        <v>0.2</v>
      </c>
      <c r="Q47" s="407">
        <f t="shared" si="34"/>
        <v>0.20725265399684586</v>
      </c>
      <c r="R47" s="9">
        <f t="shared" si="39"/>
        <v>0.38741408281310818</v>
      </c>
      <c r="S47" s="9">
        <f t="shared" si="7"/>
        <v>1.5008967156192185E-4</v>
      </c>
      <c r="T47" s="9">
        <f t="shared" si="40"/>
        <v>1.5008967156192185E-4</v>
      </c>
      <c r="U47" s="407">
        <f t="shared" si="47"/>
        <v>0.55571262182921444</v>
      </c>
      <c r="V47" s="409">
        <f t="shared" si="9"/>
        <v>6.1763303612059894E-4</v>
      </c>
      <c r="W47" s="407">
        <f t="shared" si="41"/>
        <v>6.1763303612059894E-4</v>
      </c>
      <c r="X47" s="407">
        <f t="shared" si="48"/>
        <v>0.55571262182921444</v>
      </c>
      <c r="Y47" s="407">
        <f t="shared" si="11"/>
        <v>1.8528991083617968E-3</v>
      </c>
      <c r="Z47" s="407">
        <f t="shared" si="12"/>
        <v>8.3961560326609952E-2</v>
      </c>
      <c r="AA47" s="407">
        <f t="shared" si="13"/>
        <v>0.14400000000000002</v>
      </c>
      <c r="AB47" s="407">
        <f t="shared" si="14"/>
        <v>0</v>
      </c>
      <c r="AC47" s="407">
        <f t="shared" si="49"/>
        <v>0.22989965560834963</v>
      </c>
      <c r="AD47" s="407">
        <f t="shared" si="50"/>
        <v>1.0681166385285936</v>
      </c>
      <c r="AE47" s="407">
        <f t="shared" si="17"/>
        <v>6.8452389210097338E-3</v>
      </c>
      <c r="AF47" s="407">
        <f t="shared" si="18"/>
        <v>1.6416E-2</v>
      </c>
      <c r="AG47" s="407">
        <f t="shared" si="51"/>
        <v>2.3293128326732578E-2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0.7674741726396106</v>
      </c>
      <c r="AP47">
        <f t="shared" si="27"/>
        <v>5.8140000000000001</v>
      </c>
      <c r="AQ47" s="10">
        <f t="shared" si="43"/>
        <v>0.88338871315029366</v>
      </c>
      <c r="AR47" s="63">
        <f t="shared" si="54"/>
        <v>11.494982780417482</v>
      </c>
      <c r="AS47" s="63">
        <f t="shared" si="44"/>
        <v>1.1646564163366289</v>
      </c>
      <c r="AT47" s="10"/>
      <c r="AU47">
        <f t="shared" si="45"/>
        <v>88.338871315029365</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0.21303624999999995</v>
      </c>
      <c r="J48" s="408">
        <f t="shared" si="2"/>
        <v>1.3421283749999995</v>
      </c>
      <c r="K48" s="408">
        <f t="shared" si="31"/>
        <v>1.8410641874999998</v>
      </c>
      <c r="L48" s="408">
        <f t="shared" si="32"/>
        <v>0.49893581250000019</v>
      </c>
      <c r="M48" s="63">
        <f t="shared" si="3"/>
        <v>0</v>
      </c>
      <c r="N48" s="407">
        <f t="shared" si="46"/>
        <v>1.2324808509323832</v>
      </c>
      <c r="O48" s="407">
        <f t="shared" si="5"/>
        <v>7.5996628222102739E-3</v>
      </c>
      <c r="P48">
        <f t="shared" si="6"/>
        <v>0.2</v>
      </c>
      <c r="Q48" s="407">
        <f t="shared" si="34"/>
        <v>0.20759966282221029</v>
      </c>
      <c r="R48" s="9">
        <f t="shared" si="39"/>
        <v>0.38743908929664239</v>
      </c>
      <c r="S48" s="9">
        <f t="shared" si="7"/>
        <v>1.5010904791501163E-4</v>
      </c>
      <c r="T48" s="9">
        <f t="shared" si="40"/>
        <v>1.5010904791501163E-4</v>
      </c>
      <c r="U48" s="407">
        <f t="shared" si="47"/>
        <v>0.56886201427401029</v>
      </c>
      <c r="V48" s="409">
        <f t="shared" si="9"/>
        <v>6.4720798256776859E-4</v>
      </c>
      <c r="W48" s="407">
        <f t="shared" si="41"/>
        <v>6.4720798256776859E-4</v>
      </c>
      <c r="X48" s="407">
        <f t="shared" si="48"/>
        <v>0.56886201427401029</v>
      </c>
      <c r="Y48" s="407">
        <f t="shared" si="11"/>
        <v>1.9416239477033058E-3</v>
      </c>
      <c r="Z48" s="407">
        <f t="shared" si="12"/>
        <v>8.6209799676628437E-2</v>
      </c>
      <c r="AA48" s="407">
        <f t="shared" si="13"/>
        <v>0.14400000000000002</v>
      </c>
      <c r="AB48" s="407">
        <f t="shared" si="14"/>
        <v>0</v>
      </c>
      <c r="AC48" s="407">
        <f t="shared" si="49"/>
        <v>0.23224160879819092</v>
      </c>
      <c r="AD48" s="407">
        <f t="shared" si="50"/>
        <v>1.093345808347536</v>
      </c>
      <c r="AE48" s="407">
        <f t="shared" si="17"/>
        <v>7.1724303397867617E-3</v>
      </c>
      <c r="AF48" s="407">
        <f t="shared" si="18"/>
        <v>1.6847999999999998E-2</v>
      </c>
      <c r="AG48" s="407">
        <f t="shared" si="51"/>
        <v>2.4054936811508464E-2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0.77095351146239255</v>
      </c>
      <c r="AP48">
        <f t="shared" si="27"/>
        <v>5.9669999999999996</v>
      </c>
      <c r="AQ48" s="10">
        <f t="shared" si="43"/>
        <v>0.8855804644316897</v>
      </c>
      <c r="AR48" s="63">
        <f t="shared" si="54"/>
        <v>11.612080439909546</v>
      </c>
      <c r="AS48" s="63">
        <f t="shared" si="44"/>
        <v>1.2027468405754231</v>
      </c>
      <c r="AT48" s="10"/>
      <c r="AU48">
        <f t="shared" si="45"/>
        <v>88.558046443168976</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0.21304999999999999</v>
      </c>
      <c r="J49" s="408">
        <f t="shared" si="2"/>
        <v>1.3422149999999995</v>
      </c>
      <c r="K49" s="408">
        <f t="shared" si="31"/>
        <v>1.8711074999999999</v>
      </c>
      <c r="L49" s="408">
        <f t="shared" si="32"/>
        <v>0.52889250000000043</v>
      </c>
      <c r="M49" s="63">
        <f t="shared" si="3"/>
        <v>0</v>
      </c>
      <c r="N49" s="407">
        <f t="shared" si="46"/>
        <v>1.2610029442942432</v>
      </c>
      <c r="O49" s="407">
        <f t="shared" si="5"/>
        <v>7.9557023629826893E-3</v>
      </c>
      <c r="P49">
        <f t="shared" si="6"/>
        <v>0.2</v>
      </c>
      <c r="Q49" s="407">
        <f t="shared" si="34"/>
        <v>0.20795570236298269</v>
      </c>
      <c r="R49" s="9">
        <f t="shared" si="39"/>
        <v>0.38746409578017665</v>
      </c>
      <c r="S49" s="9">
        <f t="shared" si="7"/>
        <v>1.5012842551874993E-4</v>
      </c>
      <c r="T49" s="9">
        <f t="shared" si="40"/>
        <v>1.5012842551874993E-4</v>
      </c>
      <c r="U49" s="407">
        <f t="shared" si="47"/>
        <v>0.582045411507358</v>
      </c>
      <c r="V49" s="409">
        <f t="shared" si="9"/>
        <v>6.7755372211353955E-4</v>
      </c>
      <c r="W49" s="407">
        <f t="shared" si="41"/>
        <v>6.7755372211353955E-4</v>
      </c>
      <c r="X49" s="407">
        <f t="shared" si="48"/>
        <v>0.582045411507358</v>
      </c>
      <c r="Y49" s="407">
        <f t="shared" si="11"/>
        <v>2.0326611663406186E-3</v>
      </c>
      <c r="Z49" s="407">
        <f t="shared" si="12"/>
        <v>8.8458039026646951E-2</v>
      </c>
      <c r="AA49" s="407">
        <f t="shared" si="13"/>
        <v>0.14400000000000002</v>
      </c>
      <c r="AB49" s="407">
        <f t="shared" si="14"/>
        <v>0</v>
      </c>
      <c r="AC49" s="407">
        <f t="shared" si="49"/>
        <v>0.23458606699069492</v>
      </c>
      <c r="AD49" s="407">
        <f t="shared" si="50"/>
        <v>1.1186382634533742</v>
      </c>
      <c r="AE49" s="407">
        <f t="shared" si="17"/>
        <v>7.5081093867718851E-3</v>
      </c>
      <c r="AF49" s="407">
        <f t="shared" si="18"/>
        <v>1.7280000000000004E-2</v>
      </c>
      <c r="AG49" s="407">
        <f t="shared" si="51"/>
        <v>2.4825387732104222E-2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0.77445379923341406</v>
      </c>
      <c r="AP49">
        <f t="shared" si="27"/>
        <v>6.12</v>
      </c>
      <c r="AQ49" s="10">
        <f t="shared" si="43"/>
        <v>0.88767002843364839</v>
      </c>
      <c r="AR49" s="63">
        <f t="shared" si="54"/>
        <v>11.729303349534746</v>
      </c>
      <c r="AS49" s="63">
        <f t="shared" si="44"/>
        <v>1.2412693866052111</v>
      </c>
      <c r="AT49" s="10"/>
      <c r="AU49">
        <f t="shared" si="45"/>
        <v>88.767002843364835</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0.21306375</v>
      </c>
      <c r="J50" s="408">
        <f t="shared" si="2"/>
        <v>1.3423016249999997</v>
      </c>
      <c r="K50" s="408">
        <f t="shared" si="31"/>
        <v>1.9011508124999998</v>
      </c>
      <c r="L50" s="408">
        <f t="shared" si="32"/>
        <v>0.55884918750000012</v>
      </c>
      <c r="M50" s="63">
        <f t="shared" si="3"/>
        <v>0</v>
      </c>
      <c r="N50" s="407">
        <f t="shared" si="46"/>
        <v>1.2895921077507944</v>
      </c>
      <c r="O50" s="407">
        <f t="shared" si="5"/>
        <v>8.3207741599446352E-3</v>
      </c>
      <c r="P50">
        <f t="shared" si="6"/>
        <v>0.2</v>
      </c>
      <c r="Q50" s="407">
        <f t="shared" si="34"/>
        <v>0.20832077415994465</v>
      </c>
      <c r="R50" s="9">
        <f t="shared" si="39"/>
        <v>0.38748910226371097</v>
      </c>
      <c r="S50" s="9">
        <f t="shared" si="7"/>
        <v>1.5014780437313667E-4</v>
      </c>
      <c r="T50" s="9">
        <f t="shared" si="40"/>
        <v>1.5014780437313667E-4</v>
      </c>
      <c r="U50" s="407">
        <f t="shared" si="47"/>
        <v>0.59526061656135698</v>
      </c>
      <c r="V50" s="409">
        <f t="shared" si="9"/>
        <v>7.0867040325801368E-4</v>
      </c>
      <c r="W50" s="407">
        <f t="shared" si="41"/>
        <v>7.0867040325801368E-4</v>
      </c>
      <c r="X50" s="407">
        <f t="shared" si="48"/>
        <v>0.59526061656135698</v>
      </c>
      <c r="Y50" s="407">
        <f t="shared" si="11"/>
        <v>2.1260112097740412E-3</v>
      </c>
      <c r="Z50" s="407">
        <f t="shared" si="12"/>
        <v>9.070627837666545E-2</v>
      </c>
      <c r="AA50" s="407">
        <f t="shared" si="13"/>
        <v>0.14400000000000002</v>
      </c>
      <c r="AB50" s="407">
        <f t="shared" si="14"/>
        <v>0</v>
      </c>
      <c r="AC50" s="407">
        <f t="shared" si="49"/>
        <v>0.23693303404370805</v>
      </c>
      <c r="AD50" s="407">
        <f t="shared" si="50"/>
        <v>1.1439897738809248</v>
      </c>
      <c r="AE50" s="407">
        <f t="shared" si="17"/>
        <v>7.8522756164647774E-3</v>
      </c>
      <c r="AF50" s="407">
        <f t="shared" si="18"/>
        <v>1.7711999999999999E-2</v>
      </c>
      <c r="AG50" s="407">
        <f t="shared" si="51"/>
        <v>2.5604486313174583E-2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0.77797504672445839</v>
      </c>
      <c r="AP50">
        <f t="shared" si="27"/>
        <v>6.2729999999999997</v>
      </c>
      <c r="AQ50" s="10">
        <f t="shared" si="43"/>
        <v>0.88966418948172732</v>
      </c>
      <c r="AR50" s="63">
        <f t="shared" si="54"/>
        <v>11.846651702185403</v>
      </c>
      <c r="AS50" s="63">
        <f t="shared" si="44"/>
        <v>1.2802243156587292</v>
      </c>
      <c r="AT50" s="10"/>
      <c r="AU50">
        <f t="shared" si="45"/>
        <v>88.966418948172731</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0.2130775</v>
      </c>
      <c r="J51" s="408">
        <f t="shared" si="2"/>
        <v>1.3423882499999997</v>
      </c>
      <c r="K51" s="408">
        <f t="shared" si="31"/>
        <v>1.9311941249999998</v>
      </c>
      <c r="L51" s="408">
        <f t="shared" si="32"/>
        <v>0.58880587500000015</v>
      </c>
      <c r="M51" s="63">
        <f t="shared" si="3"/>
        <v>0</v>
      </c>
      <c r="N51" s="407">
        <f t="shared" si="46"/>
        <v>1.3182439775998114</v>
      </c>
      <c r="O51" s="407">
        <f t="shared" si="5"/>
        <v>8.694879793101835E-3</v>
      </c>
      <c r="P51">
        <f t="shared" si="6"/>
        <v>0.2</v>
      </c>
      <c r="Q51" s="407">
        <f t="shared" si="34"/>
        <v>0.20869487979310183</v>
      </c>
      <c r="R51" s="9">
        <f t="shared" si="39"/>
        <v>0.38751410874724529</v>
      </c>
      <c r="S51" s="9">
        <f t="shared" si="7"/>
        <v>1.5016718447817185E-4</v>
      </c>
      <c r="T51" s="9">
        <f t="shared" si="40"/>
        <v>1.5016718447817185E-4</v>
      </c>
      <c r="U51" s="407">
        <f t="shared" si="47"/>
        <v>0.60850561809292092</v>
      </c>
      <c r="V51" s="409">
        <f t="shared" si="9"/>
        <v>7.4055817450129546E-4</v>
      </c>
      <c r="W51" s="407">
        <f t="shared" si="41"/>
        <v>7.4055817450129546E-4</v>
      </c>
      <c r="X51" s="407">
        <f t="shared" si="48"/>
        <v>0.60850561809292092</v>
      </c>
      <c r="Y51" s="407">
        <f t="shared" si="11"/>
        <v>2.2216745235038864E-3</v>
      </c>
      <c r="Z51" s="407">
        <f t="shared" si="12"/>
        <v>9.295451772668395E-2</v>
      </c>
      <c r="AA51" s="407">
        <f t="shared" si="13"/>
        <v>0.14400000000000002</v>
      </c>
      <c r="AB51" s="407">
        <f t="shared" si="14"/>
        <v>0</v>
      </c>
      <c r="AC51" s="407">
        <f t="shared" si="49"/>
        <v>0.23928251382316401</v>
      </c>
      <c r="AD51" s="407">
        <f t="shared" si="50"/>
        <v>1.1693964670835655</v>
      </c>
      <c r="AE51" s="407">
        <f t="shared" si="17"/>
        <v>8.2049285833651481E-3</v>
      </c>
      <c r="AF51" s="407">
        <f t="shared" si="18"/>
        <v>1.8144E-2</v>
      </c>
      <c r="AG51" s="407">
        <f t="shared" si="51"/>
        <v>2.6392237868738785E-2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0.78151726484398409</v>
      </c>
      <c r="AP51">
        <f t="shared" si="27"/>
        <v>6.4259999999999993</v>
      </c>
      <c r="AQ51" s="10">
        <f t="shared" si="43"/>
        <v>0.89156914425221279</v>
      </c>
      <c r="AR51" s="63">
        <f t="shared" si="54"/>
        <v>11.9641256911582</v>
      </c>
      <c r="AS51" s="63">
        <f t="shared" si="44"/>
        <v>1.3196118934369392</v>
      </c>
      <c r="AT51" s="10"/>
      <c r="AU51">
        <f t="shared" si="45"/>
        <v>89.156914425221274</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0.21309124999999998</v>
      </c>
      <c r="J52" s="408">
        <f t="shared" si="2"/>
        <v>1.3424748749999995</v>
      </c>
      <c r="K52" s="408">
        <f t="shared" si="31"/>
        <v>1.9612374374999999</v>
      </c>
      <c r="L52" s="408">
        <f t="shared" si="32"/>
        <v>0.61876256250000028</v>
      </c>
      <c r="M52" s="63">
        <f t="shared" si="3"/>
        <v>0</v>
      </c>
      <c r="N52" s="407">
        <f t="shared" si="46"/>
        <v>1.3469545522525455</v>
      </c>
      <c r="O52" s="407">
        <f t="shared" si="5"/>
        <v>9.0780208817012875E-3</v>
      </c>
      <c r="P52">
        <f t="shared" si="6"/>
        <v>0.2</v>
      </c>
      <c r="Q52" s="407">
        <f t="shared" si="34"/>
        <v>0.2090780208817013</v>
      </c>
      <c r="R52" s="9">
        <f t="shared" si="39"/>
        <v>0.3875391152307795</v>
      </c>
      <c r="S52" s="9">
        <f t="shared" si="7"/>
        <v>1.501865658338554E-4</v>
      </c>
      <c r="T52" s="9">
        <f t="shared" si="40"/>
        <v>1.501865658338554E-4</v>
      </c>
      <c r="U52" s="407">
        <f t="shared" si="47"/>
        <v>0.62177857165693917</v>
      </c>
      <c r="V52" s="409">
        <f t="shared" si="9"/>
        <v>7.7321718434348685E-4</v>
      </c>
      <c r="W52" s="407">
        <f t="shared" si="41"/>
        <v>7.7321718434348685E-4</v>
      </c>
      <c r="X52" s="407">
        <f t="shared" si="48"/>
        <v>0.62177857165693917</v>
      </c>
      <c r="Y52" s="407">
        <f t="shared" si="11"/>
        <v>2.3196515530304607E-3</v>
      </c>
      <c r="Z52" s="407">
        <f t="shared" si="12"/>
        <v>9.5202757076702477E-2</v>
      </c>
      <c r="AA52" s="407">
        <f t="shared" si="13"/>
        <v>0.14400000000000002</v>
      </c>
      <c r="AB52" s="407">
        <f t="shared" si="14"/>
        <v>0</v>
      </c>
      <c r="AC52" s="407">
        <f t="shared" si="49"/>
        <v>0.24163451020310464</v>
      </c>
      <c r="AD52" s="407">
        <f t="shared" si="50"/>
        <v>1.1948547918731012</v>
      </c>
      <c r="AE52" s="407">
        <f t="shared" si="17"/>
        <v>8.5660678419726723E-3</v>
      </c>
      <c r="AF52" s="407">
        <f t="shared" si="18"/>
        <v>1.8575999999999999E-2</v>
      </c>
      <c r="AG52" s="407">
        <f t="shared" si="51"/>
        <v>2.718864780229386E-2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0.78508046463727721</v>
      </c>
      <c r="AP52">
        <f t="shared" si="27"/>
        <v>6.5789999999999997</v>
      </c>
      <c r="AQ52" s="10">
        <f t="shared" si="43"/>
        <v>0.89339056404838635</v>
      </c>
      <c r="AR52" s="63">
        <f t="shared" si="54"/>
        <v>12.081725510155232</v>
      </c>
      <c r="AS52" s="63">
        <f t="shared" si="44"/>
        <v>1.359432390114693</v>
      </c>
      <c r="AT52" s="10"/>
      <c r="AU52">
        <f t="shared" si="45"/>
        <v>89.33905640483863</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0.21310499999999999</v>
      </c>
      <c r="J53" s="408">
        <f t="shared" si="2"/>
        <v>1.3425614999999995</v>
      </c>
      <c r="K53" s="408">
        <f t="shared" si="31"/>
        <v>1.9912807499999998</v>
      </c>
      <c r="L53" s="408">
        <f t="shared" si="32"/>
        <v>0.6487192500000003</v>
      </c>
      <c r="M53" s="63">
        <f t="shared" si="3"/>
        <v>0</v>
      </c>
      <c r="N53" s="407">
        <f t="shared" si="46"/>
        <v>1.3757201562963988</v>
      </c>
      <c r="O53" s="407">
        <f t="shared" si="5"/>
        <v>9.4701990842488443E-3</v>
      </c>
      <c r="P53">
        <f t="shared" si="6"/>
        <v>0.2</v>
      </c>
      <c r="Q53" s="407">
        <f t="shared" si="34"/>
        <v>0.20947019908424885</v>
      </c>
      <c r="R53" s="9">
        <f t="shared" si="39"/>
        <v>0.38756412171431376</v>
      </c>
      <c r="S53" s="9">
        <f t="shared" si="7"/>
        <v>1.5020594844018743E-4</v>
      </c>
      <c r="T53" s="9">
        <f t="shared" si="40"/>
        <v>1.5020594844018743E-4</v>
      </c>
      <c r="U53" s="407">
        <f t="shared" si="47"/>
        <v>0.63507778314340857</v>
      </c>
      <c r="V53" s="409">
        <f t="shared" si="9"/>
        <v>8.0664758128469265E-4</v>
      </c>
      <c r="W53" s="407">
        <f t="shared" si="41"/>
        <v>8.0664758128469265E-4</v>
      </c>
      <c r="X53" s="407">
        <f t="shared" si="48"/>
        <v>0.63507778314340857</v>
      </c>
      <c r="Y53" s="407">
        <f t="shared" si="11"/>
        <v>2.4199427438540777E-3</v>
      </c>
      <c r="Z53" s="407">
        <f t="shared" si="12"/>
        <v>9.7450996426720976E-2</v>
      </c>
      <c r="AA53" s="407">
        <f t="shared" si="13"/>
        <v>0.14400000000000002</v>
      </c>
      <c r="AB53" s="407">
        <f t="shared" si="14"/>
        <v>0</v>
      </c>
      <c r="AC53" s="407">
        <f t="shared" si="49"/>
        <v>0.24398902706570061</v>
      </c>
      <c r="AD53" s="407">
        <f t="shared" si="50"/>
        <v>1.2203614865267758</v>
      </c>
      <c r="AE53" s="407">
        <f t="shared" si="17"/>
        <v>8.9356929467870518E-3</v>
      </c>
      <c r="AF53" s="407">
        <f t="shared" si="18"/>
        <v>1.9008000000000001E-2</v>
      </c>
      <c r="AG53" s="407">
        <f t="shared" si="51"/>
        <v>2.7993721606930526E-2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0.78866465728660484</v>
      </c>
      <c r="AP53">
        <f t="shared" si="27"/>
        <v>6.7320000000000002</v>
      </c>
      <c r="AQ53" s="10">
        <f t="shared" si="43"/>
        <v>0.89513364932147521</v>
      </c>
      <c r="AR53" s="63">
        <f t="shared" si="54"/>
        <v>12.199451353285031</v>
      </c>
      <c r="AS53" s="63">
        <f t="shared" si="44"/>
        <v>1.3996860803465263</v>
      </c>
      <c r="AT53" s="10"/>
      <c r="AU53">
        <f t="shared" si="45"/>
        <v>89.513364932147525</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0.21311875</v>
      </c>
      <c r="J54" s="408">
        <f t="shared" si="2"/>
        <v>1.3426481249999997</v>
      </c>
      <c r="K54" s="408">
        <f t="shared" si="31"/>
        <v>2.0213240624999997</v>
      </c>
      <c r="L54" s="408">
        <f t="shared" si="32"/>
        <v>0.67867593750000021</v>
      </c>
      <c r="M54" s="63">
        <f t="shared" si="3"/>
        <v>0</v>
      </c>
      <c r="N54" s="407">
        <f t="shared" si="46"/>
        <v>1.4045374086499682</v>
      </c>
      <c r="O54" s="407">
        <f t="shared" si="5"/>
        <v>9.8714160985271231E-3</v>
      </c>
      <c r="P54">
        <f t="shared" si="6"/>
        <v>0.2</v>
      </c>
      <c r="Q54" s="407">
        <f t="shared" si="34"/>
        <v>0.20987141609852714</v>
      </c>
      <c r="R54" s="9">
        <f t="shared" si="39"/>
        <v>0.38758912819784808</v>
      </c>
      <c r="S54" s="9">
        <f t="shared" si="7"/>
        <v>1.5022533229716792E-4</v>
      </c>
      <c r="T54" s="9">
        <f t="shared" si="40"/>
        <v>1.5022533229716792E-4</v>
      </c>
      <c r="U54" s="407">
        <f t="shared" si="47"/>
        <v>0.64840169410058379</v>
      </c>
      <c r="V54" s="409">
        <f t="shared" si="9"/>
        <v>8.4084951382501407E-4</v>
      </c>
      <c r="W54" s="407">
        <f t="shared" si="41"/>
        <v>8.4084951382501407E-4</v>
      </c>
      <c r="X54" s="407">
        <f t="shared" si="48"/>
        <v>0.64840169410058379</v>
      </c>
      <c r="Y54" s="407">
        <f t="shared" si="11"/>
        <v>2.5225485414750422E-3</v>
      </c>
      <c r="Z54" s="407">
        <f t="shared" si="12"/>
        <v>9.9699235776739462E-2</v>
      </c>
      <c r="AA54" s="407">
        <f t="shared" si="13"/>
        <v>0.14400000000000002</v>
      </c>
      <c r="AB54" s="407">
        <f t="shared" si="14"/>
        <v>0</v>
      </c>
      <c r="AC54" s="407">
        <f t="shared" si="49"/>
        <v>0.24634606830127279</v>
      </c>
      <c r="AD54" s="407">
        <f t="shared" si="50"/>
        <v>1.2459135505261434</v>
      </c>
      <c r="AE54" s="407">
        <f t="shared" si="17"/>
        <v>9.3138034523079644E-3</v>
      </c>
      <c r="AF54" s="407">
        <f t="shared" si="18"/>
        <v>1.9440000000000002E-2</v>
      </c>
      <c r="AG54" s="407">
        <f t="shared" si="51"/>
        <v>2.8807464865451181E-2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0.79226985411137318</v>
      </c>
      <c r="AP54">
        <f t="shared" si="27"/>
        <v>6.8849999999999998</v>
      </c>
      <c r="AQ54" s="10">
        <f t="shared" si="43"/>
        <v>0.89680317754011318</v>
      </c>
      <c r="AR54" s="63">
        <f t="shared" si="54"/>
        <v>12.317303415063639</v>
      </c>
      <c r="AS54" s="63">
        <f t="shared" si="44"/>
        <v>1.4403732432725591</v>
      </c>
      <c r="AT54" s="10"/>
      <c r="AU54">
        <f t="shared" si="45"/>
        <v>89.680317754011313</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0.21313249999999997</v>
      </c>
      <c r="J55" s="408">
        <f t="shared" si="2"/>
        <v>1.3427347499999995</v>
      </c>
      <c r="K55" s="408">
        <f t="shared" si="31"/>
        <v>2.0513673749999999</v>
      </c>
      <c r="L55" s="408">
        <f t="shared" si="32"/>
        <v>0.70863262500000035</v>
      </c>
      <c r="M55" s="63">
        <f t="shared" si="3"/>
        <v>0</v>
      </c>
      <c r="N55" s="407">
        <f t="shared" si="46"/>
        <v>1.4334031942914027</v>
      </c>
      <c r="O55" s="407">
        <f t="shared" si="5"/>
        <v>1.0281673661613951E-2</v>
      </c>
      <c r="P55">
        <f t="shared" si="6"/>
        <v>0.2</v>
      </c>
      <c r="Q55" s="407">
        <f t="shared" si="34"/>
        <v>0.21028167366161396</v>
      </c>
      <c r="R55" s="9">
        <f t="shared" si="39"/>
        <v>0.38761413468138234</v>
      </c>
      <c r="S55" s="9">
        <f t="shared" si="7"/>
        <v>1.5024471740479682E-4</v>
      </c>
      <c r="T55" s="9">
        <f t="shared" si="40"/>
        <v>1.5024471740479682E-4</v>
      </c>
      <c r="U55" s="407">
        <f t="shared" si="47"/>
        <v>0.66174886870494753</v>
      </c>
      <c r="V55" s="409">
        <f t="shared" si="9"/>
        <v>8.7582313046455579E-4</v>
      </c>
      <c r="W55" s="407">
        <f t="shared" si="41"/>
        <v>8.7582313046455579E-4</v>
      </c>
      <c r="X55" s="407">
        <f t="shared" si="48"/>
        <v>0.66174886870494753</v>
      </c>
      <c r="Y55" s="407">
        <f t="shared" si="11"/>
        <v>2.6274693913936674E-3</v>
      </c>
      <c r="Z55" s="407">
        <f t="shared" si="12"/>
        <v>0.10194747512675799</v>
      </c>
      <c r="AA55" s="407">
        <f t="shared" si="13"/>
        <v>0.14400000000000002</v>
      </c>
      <c r="AB55" s="407">
        <f t="shared" si="14"/>
        <v>0</v>
      </c>
      <c r="AC55" s="407">
        <f t="shared" si="49"/>
        <v>0.24870563780831334</v>
      </c>
      <c r="AD55" s="407">
        <f t="shared" si="50"/>
        <v>1.2715082194671488</v>
      </c>
      <c r="AE55" s="407">
        <f t="shared" si="17"/>
        <v>9.7003989130351135E-3</v>
      </c>
      <c r="AF55" s="407">
        <f t="shared" si="18"/>
        <v>1.9872000000000001E-2</v>
      </c>
      <c r="AG55" s="407">
        <f t="shared" si="51"/>
        <v>2.9629883250490395E-2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0.79589606656828704</v>
      </c>
      <c r="AP55">
        <f t="shared" si="27"/>
        <v>7.0380000000000003</v>
      </c>
      <c r="AQ55" s="10">
        <f t="shared" si="43"/>
        <v>0.89840354533616673</v>
      </c>
      <c r="AR55" s="63">
        <f t="shared" si="54"/>
        <v>12.435281890415666</v>
      </c>
      <c r="AS55" s="63">
        <f t="shared" si="44"/>
        <v>1.4814941625245197</v>
      </c>
      <c r="AT55" s="10"/>
      <c r="AU55">
        <f t="shared" si="45"/>
        <v>89.840354533616676</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0.21314624999999998</v>
      </c>
      <c r="J56" s="408">
        <f t="shared" si="2"/>
        <v>1.3428213749999995</v>
      </c>
      <c r="K56" s="408">
        <f t="shared" si="31"/>
        <v>2.0814106874999996</v>
      </c>
      <c r="L56" s="408">
        <f t="shared" si="32"/>
        <v>0.73858931250000015</v>
      </c>
      <c r="M56" s="63">
        <f t="shared" si="3"/>
        <v>0</v>
      </c>
      <c r="N56" s="407">
        <f t="shared" si="46"/>
        <v>1.4623146391126205</v>
      </c>
      <c r="O56" s="407">
        <f t="shared" si="5"/>
        <v>1.0700973549901138E-2</v>
      </c>
      <c r="P56">
        <f t="shared" si="6"/>
        <v>0.2</v>
      </c>
      <c r="Q56" s="407">
        <f t="shared" si="34"/>
        <v>0.21070097354990114</v>
      </c>
      <c r="R56" s="9">
        <f t="shared" si="39"/>
        <v>0.3876391411649166</v>
      </c>
      <c r="S56" s="9">
        <f t="shared" si="7"/>
        <v>1.5026410376307414E-4</v>
      </c>
      <c r="T56" s="9">
        <f t="shared" si="40"/>
        <v>1.5026410376307414E-4</v>
      </c>
      <c r="U56" s="407">
        <f t="shared" si="47"/>
        <v>0.67511798217179042</v>
      </c>
      <c r="V56" s="409">
        <f t="shared" si="9"/>
        <v>9.1156857970341989E-4</v>
      </c>
      <c r="W56" s="407">
        <f t="shared" si="41"/>
        <v>9.1156857970341989E-4</v>
      </c>
      <c r="X56" s="407">
        <f t="shared" si="48"/>
        <v>0.67511798217179042</v>
      </c>
      <c r="Y56" s="407">
        <f t="shared" si="11"/>
        <v>2.7347057391102596E-3</v>
      </c>
      <c r="Z56" s="407">
        <f t="shared" si="12"/>
        <v>0.10419571447677647</v>
      </c>
      <c r="AA56" s="407">
        <f t="shared" si="13"/>
        <v>0.14400000000000002</v>
      </c>
      <c r="AB56" s="407">
        <f t="shared" si="14"/>
        <v>0</v>
      </c>
      <c r="AC56" s="407">
        <f t="shared" si="49"/>
        <v>0.25106773949350641</v>
      </c>
      <c r="AD56" s="407">
        <f t="shared" si="50"/>
        <v>1.2971429427443082</v>
      </c>
      <c r="AE56" s="407">
        <f t="shared" si="17"/>
        <v>1.0095478883468182E-2</v>
      </c>
      <c r="AF56" s="407">
        <f t="shared" si="18"/>
        <v>2.0303999999999999E-2</v>
      </c>
      <c r="AG56" s="407">
        <f t="shared" si="51"/>
        <v>3.0460982524637616E-2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0.7995433062515116</v>
      </c>
      <c r="AP56">
        <f t="shared" si="27"/>
        <v>7.1909999999999989</v>
      </c>
      <c r="AQ56" s="10">
        <f t="shared" si="43"/>
        <v>0.89993880570974727</v>
      </c>
      <c r="AR56" s="63">
        <f t="shared" si="54"/>
        <v>12.553386974675321</v>
      </c>
      <c r="AS56" s="63">
        <f t="shared" si="44"/>
        <v>1.5230491262318808</v>
      </c>
      <c r="AT56" s="10"/>
      <c r="AU56">
        <f t="shared" si="45"/>
        <v>89.993880570974724</v>
      </c>
      <c r="BE56" s="28"/>
      <c r="BF56" s="29"/>
    </row>
    <row r="57" spans="1:60" x14ac:dyDescent="0.25">
      <c r="A57" s="34" t="s">
        <v>364</v>
      </c>
      <c r="B57" s="25" t="s">
        <v>201</v>
      </c>
      <c r="C57" s="34" t="s">
        <v>148</v>
      </c>
      <c r="D57" s="477" t="s">
        <v>391</v>
      </c>
      <c r="G57">
        <v>48</v>
      </c>
      <c r="H57">
        <f t="shared" si="0"/>
        <v>1.44</v>
      </c>
      <c r="I57" s="407">
        <f t="shared" si="1"/>
        <v>0.21315999999999999</v>
      </c>
      <c r="J57" s="408">
        <f t="shared" si="2"/>
        <v>1.3429079999999995</v>
      </c>
      <c r="K57" s="408">
        <f t="shared" si="31"/>
        <v>2.1114539999999997</v>
      </c>
      <c r="L57" s="408">
        <f t="shared" si="32"/>
        <v>0.76854600000000017</v>
      </c>
      <c r="M57" s="63">
        <f t="shared" si="3"/>
        <v>0</v>
      </c>
      <c r="N57" s="407">
        <f t="shared" si="46"/>
        <v>1.4912690875130483</v>
      </c>
      <c r="O57" s="407">
        <f t="shared" si="5"/>
        <v>1.1129317579113771E-2</v>
      </c>
      <c r="P57">
        <f t="shared" si="6"/>
        <v>0.2</v>
      </c>
      <c r="Q57" s="407">
        <f t="shared" si="34"/>
        <v>0.2111293175791138</v>
      </c>
      <c r="R57" s="9">
        <f t="shared" si="39"/>
        <v>0.38766414764845086</v>
      </c>
      <c r="S57" s="9">
        <f t="shared" si="7"/>
        <v>1.5028349137199992E-4</v>
      </c>
      <c r="T57" s="9">
        <f t="shared" si="40"/>
        <v>1.5028349137199992E-4</v>
      </c>
      <c r="U57" s="407">
        <f t="shared" si="47"/>
        <v>0.68850781042836062</v>
      </c>
      <c r="V57" s="409">
        <f t="shared" si="9"/>
        <v>9.4808601004171085E-4</v>
      </c>
      <c r="W57" s="407">
        <f t="shared" si="41"/>
        <v>9.4808601004171085E-4</v>
      </c>
      <c r="X57" s="407">
        <f t="shared" si="48"/>
        <v>0.68850781042836062</v>
      </c>
      <c r="Y57" s="407">
        <f t="shared" si="11"/>
        <v>2.8442580301251325E-3</v>
      </c>
      <c r="Z57" s="407">
        <f t="shared" si="12"/>
        <v>0.10644395382679499</v>
      </c>
      <c r="AA57" s="407">
        <f t="shared" si="13"/>
        <v>0.14400000000000002</v>
      </c>
      <c r="AB57" s="407">
        <f t="shared" si="14"/>
        <v>0</v>
      </c>
      <c r="AC57" s="407">
        <f t="shared" si="49"/>
        <v>0.25343237727174989</v>
      </c>
      <c r="AD57" s="407">
        <f t="shared" si="50"/>
        <v>1.3228153636661257</v>
      </c>
      <c r="AE57" s="407">
        <f t="shared" si="17"/>
        <v>1.0499042918106867E-2</v>
      </c>
      <c r="AF57" s="407">
        <f t="shared" si="18"/>
        <v>2.0735999999999997E-2</v>
      </c>
      <c r="AG57" s="407">
        <f t="shared" si="51"/>
        <v>3.1300768540562282E-2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0.80321158489283961</v>
      </c>
      <c r="AP57">
        <f t="shared" si="27"/>
        <v>7.3439999999999994</v>
      </c>
      <c r="AQ57" s="10">
        <f t="shared" si="43"/>
        <v>0.90141270095621262</v>
      </c>
      <c r="AR57" s="63">
        <f t="shared" si="54"/>
        <v>12.671618863587494</v>
      </c>
      <c r="AS57" s="63">
        <f t="shared" si="44"/>
        <v>1.5650384270281141</v>
      </c>
      <c r="AT57" s="10"/>
      <c r="AU57">
        <f t="shared" si="45"/>
        <v>90.141270095621266</v>
      </c>
      <c r="BE57" s="28"/>
      <c r="BF57" s="29"/>
    </row>
    <row r="58" spans="1:60" x14ac:dyDescent="0.25">
      <c r="A58" s="33" t="s">
        <v>365</v>
      </c>
      <c r="B58" s="115">
        <f>VfdSky</f>
        <v>0</v>
      </c>
      <c r="C58" s="417" t="s">
        <v>0</v>
      </c>
      <c r="D58" s="31" t="s">
        <v>368</v>
      </c>
      <c r="G58">
        <v>49</v>
      </c>
      <c r="H58">
        <f t="shared" si="0"/>
        <v>1.47</v>
      </c>
      <c r="I58" s="407">
        <f t="shared" si="1"/>
        <v>0.21317374999999997</v>
      </c>
      <c r="J58" s="408">
        <f t="shared" si="2"/>
        <v>1.3429946249999993</v>
      </c>
      <c r="K58" s="408">
        <f t="shared" si="31"/>
        <v>2.1414973124999994</v>
      </c>
      <c r="L58" s="408">
        <f t="shared" si="32"/>
        <v>0.79850268750000031</v>
      </c>
      <c r="M58" s="63">
        <f t="shared" si="3"/>
        <v>0</v>
      </c>
      <c r="N58" s="407">
        <f t="shared" si="46"/>
        <v>1.5202640823987041</v>
      </c>
      <c r="O58" s="407">
        <f t="shared" si="5"/>
        <v>1.156670760432984E-2</v>
      </c>
      <c r="P58">
        <f t="shared" si="6"/>
        <v>0.2</v>
      </c>
      <c r="Q58" s="407">
        <f t="shared" si="34"/>
        <v>0.21156670760432986</v>
      </c>
      <c r="R58" s="9">
        <f t="shared" si="39"/>
        <v>0.38768915413198507</v>
      </c>
      <c r="S58" s="9">
        <f t="shared" si="7"/>
        <v>1.5030288023157407E-4</v>
      </c>
      <c r="T58" s="9">
        <f t="shared" si="40"/>
        <v>1.5030288023157407E-4</v>
      </c>
      <c r="U58" s="407">
        <f t="shared" si="47"/>
        <v>0.70191722089557351</v>
      </c>
      <c r="V58" s="409">
        <f t="shared" si="9"/>
        <v>9.8537556997953073E-4</v>
      </c>
      <c r="W58" s="407">
        <f t="shared" si="41"/>
        <v>9.8537556997953073E-4</v>
      </c>
      <c r="X58" s="407">
        <f t="shared" si="48"/>
        <v>0.70191722089557351</v>
      </c>
      <c r="Y58" s="407">
        <f t="shared" si="11"/>
        <v>2.9561267099385922E-3</v>
      </c>
      <c r="Z58" s="407">
        <f t="shared" si="12"/>
        <v>0.10869219317681349</v>
      </c>
      <c r="AA58" s="407">
        <f t="shared" si="13"/>
        <v>0.14400000000000002</v>
      </c>
      <c r="AB58" s="407">
        <f t="shared" si="14"/>
        <v>0</v>
      </c>
      <c r="AC58" s="407">
        <f t="shared" si="49"/>
        <v>0.25579955506617646</v>
      </c>
      <c r="AD58" s="407">
        <f t="shared" si="50"/>
        <v>1.3485233017051683</v>
      </c>
      <c r="AE58" s="407">
        <f t="shared" si="17"/>
        <v>1.091109057145085E-2</v>
      </c>
      <c r="AF58" s="407">
        <f t="shared" si="18"/>
        <v>2.1167999999999996E-2</v>
      </c>
      <c r="AG58" s="407">
        <f t="shared" si="51"/>
        <v>3.2149247241141266E-2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0.80690091436185862</v>
      </c>
      <c r="AP58">
        <f t="shared" si="27"/>
        <v>7.496999999999999</v>
      </c>
      <c r="AQ58" s="10">
        <f t="shared" si="43"/>
        <v>0.90282869187825954</v>
      </c>
      <c r="AR58" s="63">
        <f t="shared" si="54"/>
        <v>12.789977753308824</v>
      </c>
      <c r="AS58" s="63">
        <f t="shared" si="44"/>
        <v>1.6074623620570634</v>
      </c>
      <c r="AT58" s="10"/>
      <c r="AU58">
        <f t="shared" si="45"/>
        <v>90.282869187825952</v>
      </c>
      <c r="BE58" s="28"/>
      <c r="BF58" s="29"/>
    </row>
    <row r="59" spans="1:60" x14ac:dyDescent="0.25">
      <c r="A59" s="33" t="s">
        <v>366</v>
      </c>
      <c r="B59" s="115">
        <f>QrrSky</f>
        <v>0</v>
      </c>
      <c r="C59" s="417" t="s">
        <v>136</v>
      </c>
      <c r="D59" s="31" t="s">
        <v>369</v>
      </c>
      <c r="G59">
        <v>50</v>
      </c>
      <c r="H59">
        <f t="shared" si="0"/>
        <v>1.5</v>
      </c>
      <c r="I59" s="407">
        <f t="shared" si="1"/>
        <v>0.2131875</v>
      </c>
      <c r="J59" s="408">
        <f t="shared" si="2"/>
        <v>1.3430812499999998</v>
      </c>
      <c r="K59" s="408">
        <f t="shared" si="31"/>
        <v>2.171540625</v>
      </c>
      <c r="L59" s="408">
        <f t="shared" si="32"/>
        <v>0.82845937500000011</v>
      </c>
      <c r="M59" s="63">
        <f t="shared" si="3"/>
        <v>0</v>
      </c>
      <c r="N59" s="407">
        <f t="shared" si="46"/>
        <v>1.549297347297089</v>
      </c>
      <c r="O59" s="407">
        <f t="shared" si="5"/>
        <v>1.2013145520000391E-2</v>
      </c>
      <c r="P59">
        <f t="shared" si="6"/>
        <v>0.2</v>
      </c>
      <c r="Q59" s="407">
        <f t="shared" si="34"/>
        <v>0.21201314552000039</v>
      </c>
      <c r="R59" s="9">
        <f t="shared" si="39"/>
        <v>0.3877141606155195</v>
      </c>
      <c r="S59" s="9">
        <f t="shared" si="7"/>
        <v>1.5032227034179684E-4</v>
      </c>
      <c r="T59" s="9">
        <f t="shared" si="40"/>
        <v>1.5032227034179684E-4</v>
      </c>
      <c r="U59" s="407">
        <f t="shared" si="47"/>
        <v>0.71534516424485028</v>
      </c>
      <c r="V59" s="409">
        <f t="shared" si="9"/>
        <v>1.0234374080169838E-3</v>
      </c>
      <c r="W59" s="407">
        <f t="shared" si="41"/>
        <v>1.0234374080169838E-3</v>
      </c>
      <c r="X59" s="407">
        <f t="shared" si="48"/>
        <v>0.71534516424485028</v>
      </c>
      <c r="Y59" s="407">
        <f t="shared" si="11"/>
        <v>3.0703122240509509E-3</v>
      </c>
      <c r="Z59" s="407">
        <f t="shared" si="12"/>
        <v>0.110940432526832</v>
      </c>
      <c r="AA59" s="407">
        <f t="shared" si="13"/>
        <v>0.14400000000000002</v>
      </c>
      <c r="AB59" s="407">
        <f t="shared" si="14"/>
        <v>0</v>
      </c>
      <c r="AC59" s="407">
        <f t="shared" si="49"/>
        <v>0.2581692768081747</v>
      </c>
      <c r="AD59" s="407">
        <f t="shared" si="50"/>
        <v>1.3742647366258458</v>
      </c>
      <c r="AE59" s="407">
        <f t="shared" si="17"/>
        <v>1.1331621397999833E-2</v>
      </c>
      <c r="AF59" s="407">
        <f t="shared" si="18"/>
        <v>2.1600000000000001E-2</v>
      </c>
      <c r="AG59" s="407">
        <f t="shared" si="51"/>
        <v>3.3006424659588647E-2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0.81061130666612247</v>
      </c>
      <c r="AP59">
        <f t="shared" si="27"/>
        <v>7.6499999999999995</v>
      </c>
      <c r="AQ59" s="10">
        <f t="shared" si="43"/>
        <v>0.90418998376305959</v>
      </c>
      <c r="AR59" s="63">
        <f t="shared" si="54"/>
        <v>12.908463840408736</v>
      </c>
      <c r="AS59" s="63">
        <f t="shared" si="44"/>
        <v>1.6503212329794323</v>
      </c>
      <c r="AT59" s="10"/>
      <c r="AU59">
        <f t="shared" si="45"/>
        <v>90.418998376305964</v>
      </c>
      <c r="BE59" s="28"/>
      <c r="BF59" s="29"/>
    </row>
    <row r="60" spans="1:60" x14ac:dyDescent="0.25">
      <c r="A60" s="33" t="s">
        <v>367</v>
      </c>
      <c r="B60" s="115">
        <f>Ireverse</f>
        <v>0</v>
      </c>
      <c r="C60" s="417" t="s">
        <v>135</v>
      </c>
      <c r="D60" s="31" t="s">
        <v>370</v>
      </c>
      <c r="E60" s="2"/>
      <c r="G60">
        <v>51</v>
      </c>
      <c r="H60">
        <f t="shared" si="0"/>
        <v>1.53</v>
      </c>
      <c r="I60" s="407">
        <f t="shared" si="1"/>
        <v>0.21320124999999998</v>
      </c>
      <c r="J60" s="408">
        <f t="shared" si="2"/>
        <v>1.3431678749999996</v>
      </c>
      <c r="K60" s="408">
        <f t="shared" si="31"/>
        <v>2.2015839374999997</v>
      </c>
      <c r="L60" s="408">
        <f t="shared" si="32"/>
        <v>0.85841606250000024</v>
      </c>
      <c r="M60" s="63">
        <f t="shared" si="3"/>
        <v>0</v>
      </c>
      <c r="N60" s="407">
        <f t="shared" si="46"/>
        <v>1.5783667703365616</v>
      </c>
      <c r="O60" s="407">
        <f t="shared" si="5"/>
        <v>1.2468633259970033E-2</v>
      </c>
      <c r="P60">
        <f t="shared" si="6"/>
        <v>0.2</v>
      </c>
      <c r="Q60" s="407">
        <f t="shared" si="34"/>
        <v>0.21246863325997004</v>
      </c>
      <c r="R60" s="9">
        <f t="shared" si="39"/>
        <v>0.38773916709905371</v>
      </c>
      <c r="S60" s="9">
        <f t="shared" si="7"/>
        <v>1.5034166170266788E-4</v>
      </c>
      <c r="T60" s="9">
        <f t="shared" si="40"/>
        <v>1.5034166170266788E-4</v>
      </c>
      <c r="U60" s="407">
        <f t="shared" si="47"/>
        <v>0.72879066701425721</v>
      </c>
      <c r="V60" s="409">
        <f t="shared" si="9"/>
        <v>1.062271672654172E-3</v>
      </c>
      <c r="W60" s="407">
        <f t="shared" si="41"/>
        <v>1.062271672654172E-3</v>
      </c>
      <c r="X60" s="407">
        <f t="shared" si="48"/>
        <v>0.72879066701425721</v>
      </c>
      <c r="Y60" s="407">
        <f t="shared" si="11"/>
        <v>3.1868150179625155E-3</v>
      </c>
      <c r="Z60" s="407">
        <f t="shared" si="12"/>
        <v>0.1131886718768505</v>
      </c>
      <c r="AA60" s="407">
        <f t="shared" si="13"/>
        <v>0.14400000000000002</v>
      </c>
      <c r="AB60" s="407">
        <f t="shared" si="14"/>
        <v>0</v>
      </c>
      <c r="AC60" s="407">
        <f t="shared" si="49"/>
        <v>0.26054154643741101</v>
      </c>
      <c r="AD60" s="407">
        <f t="shared" si="50"/>
        <v>1.4000377942668485</v>
      </c>
      <c r="AE60" s="407">
        <f t="shared" si="17"/>
        <v>1.1760634952253494E-2</v>
      </c>
      <c r="AF60" s="407">
        <f t="shared" si="18"/>
        <v>2.2032E-2</v>
      </c>
      <c r="AG60" s="407">
        <f t="shared" si="51"/>
        <v>3.387230691958789E-2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0.8143427739513257</v>
      </c>
      <c r="AP60">
        <f t="shared" si="27"/>
        <v>7.8029999999999999</v>
      </c>
      <c r="AQ60" s="10">
        <f t="shared" si="43"/>
        <v>0.90549954953481293</v>
      </c>
      <c r="AR60" s="63">
        <f t="shared" si="54"/>
        <v>13.02707732187055</v>
      </c>
      <c r="AS60" s="63">
        <f t="shared" si="44"/>
        <v>1.6936153459793946</v>
      </c>
      <c r="AT60" s="10"/>
      <c r="AU60">
        <f t="shared" si="45"/>
        <v>90.54995495348129</v>
      </c>
      <c r="BE60" s="28"/>
      <c r="BF60" s="29"/>
    </row>
    <row r="61" spans="1:60" x14ac:dyDescent="0.25">
      <c r="A61" s="34" t="s">
        <v>209</v>
      </c>
      <c r="B61" s="25" t="s">
        <v>201</v>
      </c>
      <c r="C61" s="34" t="s">
        <v>148</v>
      </c>
      <c r="D61" s="477" t="s">
        <v>391</v>
      </c>
      <c r="G61">
        <v>52</v>
      </c>
      <c r="H61">
        <f t="shared" si="0"/>
        <v>1.56</v>
      </c>
      <c r="I61" s="407">
        <f t="shared" si="1"/>
        <v>0.21321499999999996</v>
      </c>
      <c r="J61" s="408">
        <f t="shared" si="2"/>
        <v>1.3432544999999994</v>
      </c>
      <c r="K61" s="408">
        <f t="shared" si="31"/>
        <v>2.2316272499999998</v>
      </c>
      <c r="L61" s="408">
        <f t="shared" si="32"/>
        <v>0.88837275000000038</v>
      </c>
      <c r="M61" s="63">
        <f t="shared" si="3"/>
        <v>0</v>
      </c>
      <c r="N61" s="407">
        <f t="shared" si="46"/>
        <v>1.6074703898716729</v>
      </c>
      <c r="O61" s="407">
        <f t="shared" si="5"/>
        <v>1.293317279749792E-2</v>
      </c>
      <c r="P61">
        <f t="shared" si="6"/>
        <v>0.2</v>
      </c>
      <c r="Q61" s="407">
        <f t="shared" si="34"/>
        <v>0.21293317279749793</v>
      </c>
      <c r="R61" s="9">
        <f t="shared" si="39"/>
        <v>0.38776417358258791</v>
      </c>
      <c r="S61" s="9">
        <f t="shared" si="7"/>
        <v>1.5036105431418738E-4</v>
      </c>
      <c r="T61" s="9">
        <f t="shared" si="40"/>
        <v>1.5036105431418738E-4</v>
      </c>
      <c r="U61" s="407">
        <f t="shared" si="47"/>
        <v>0.74225282498323941</v>
      </c>
      <c r="V61" s="409">
        <f t="shared" si="9"/>
        <v>1.1018785123911991E-3</v>
      </c>
      <c r="W61" s="407">
        <f t="shared" si="41"/>
        <v>1.1018785123911991E-3</v>
      </c>
      <c r="X61" s="407">
        <f t="shared" si="48"/>
        <v>0.74225282498323941</v>
      </c>
      <c r="Y61" s="407">
        <f t="shared" si="11"/>
        <v>3.3056355371735967E-3</v>
      </c>
      <c r="Z61" s="407">
        <f t="shared" si="12"/>
        <v>0.11543691122686901</v>
      </c>
      <c r="AA61" s="407">
        <f t="shared" si="13"/>
        <v>0.14400000000000002</v>
      </c>
      <c r="AB61" s="407">
        <f t="shared" si="14"/>
        <v>0</v>
      </c>
      <c r="AC61" s="407">
        <f t="shared" si="49"/>
        <v>0.2629163679018508</v>
      </c>
      <c r="AD61" s="407">
        <f t="shared" si="50"/>
        <v>1.4258407337843133</v>
      </c>
      <c r="AE61" s="407">
        <f t="shared" si="17"/>
        <v>1.2198130788711535E-2</v>
      </c>
      <c r="AF61" s="407">
        <f t="shared" si="18"/>
        <v>2.2464000000000001E-2</v>
      </c>
      <c r="AG61" s="407">
        <f t="shared" si="51"/>
        <v>3.4746900235426349E-2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0.81809532850148048</v>
      </c>
      <c r="AP61">
        <f t="shared" si="27"/>
        <v>7.9559999999999995</v>
      </c>
      <c r="AQ61" s="10">
        <f t="shared" si="43"/>
        <v>0.90676015043465441</v>
      </c>
      <c r="AR61" s="63">
        <f t="shared" si="54"/>
        <v>13.14581839509254</v>
      </c>
      <c r="AS61" s="63">
        <f t="shared" si="44"/>
        <v>1.7373450117713174</v>
      </c>
      <c r="AT61" s="10"/>
      <c r="AU61">
        <f t="shared" si="45"/>
        <v>90.676015043465441</v>
      </c>
      <c r="BE61" s="28"/>
      <c r="BF61" s="29"/>
    </row>
    <row r="62" spans="1:60" x14ac:dyDescent="0.25">
      <c r="A62" s="33" t="s">
        <v>210</v>
      </c>
      <c r="B62" s="116">
        <v>20</v>
      </c>
      <c r="C62" s="417" t="s">
        <v>381</v>
      </c>
      <c r="D62" s="31" t="s">
        <v>184</v>
      </c>
      <c r="G62">
        <v>53</v>
      </c>
      <c r="H62">
        <f t="shared" si="0"/>
        <v>1.59</v>
      </c>
      <c r="I62" s="407">
        <f t="shared" si="1"/>
        <v>0.21322874999999999</v>
      </c>
      <c r="J62" s="408">
        <f t="shared" si="2"/>
        <v>1.3433411249999998</v>
      </c>
      <c r="K62" s="408">
        <f t="shared" si="31"/>
        <v>2.2616705625</v>
      </c>
      <c r="L62" s="408">
        <f t="shared" si="32"/>
        <v>0.91832943750000018</v>
      </c>
      <c r="M62" s="63">
        <f t="shared" si="3"/>
        <v>0</v>
      </c>
      <c r="N62" s="407">
        <f t="shared" si="46"/>
        <v>1.6366063815641059</v>
      </c>
      <c r="O62" s="407">
        <f t="shared" si="5"/>
        <v>1.3406766145279138E-2</v>
      </c>
      <c r="P62">
        <f t="shared" si="6"/>
        <v>0.2</v>
      </c>
      <c r="Q62" s="407">
        <f t="shared" si="34"/>
        <v>0.21340676614527915</v>
      </c>
      <c r="R62" s="9">
        <f t="shared" si="39"/>
        <v>0.38778918006612234</v>
      </c>
      <c r="S62" s="9">
        <f t="shared" si="7"/>
        <v>1.5038044817635546E-4</v>
      </c>
      <c r="T62" s="9">
        <f t="shared" si="40"/>
        <v>1.5038044817635546E-4</v>
      </c>
      <c r="U62" s="407">
        <f t="shared" si="47"/>
        <v>0.75573079721821856</v>
      </c>
      <c r="V62" s="409">
        <f t="shared" si="9"/>
        <v>1.1422580757281685E-3</v>
      </c>
      <c r="W62" s="407">
        <f t="shared" si="41"/>
        <v>1.1422580757281685E-3</v>
      </c>
      <c r="X62" s="407">
        <f t="shared" si="48"/>
        <v>0.75573079721821856</v>
      </c>
      <c r="Y62" s="407">
        <f t="shared" si="11"/>
        <v>3.4267742271845052E-3</v>
      </c>
      <c r="Z62" s="407">
        <f t="shared" si="12"/>
        <v>0.11768515057688753</v>
      </c>
      <c r="AA62" s="407">
        <f t="shared" si="13"/>
        <v>0.14400000000000002</v>
      </c>
      <c r="AB62" s="407">
        <f t="shared" si="14"/>
        <v>0</v>
      </c>
      <c r="AC62" s="407">
        <f t="shared" si="49"/>
        <v>0.26529374515778004</v>
      </c>
      <c r="AD62" s="407">
        <f t="shared" si="50"/>
        <v>1.4516719361867789</v>
      </c>
      <c r="AE62" s="407">
        <f t="shared" si="17"/>
        <v>1.2644108461873631E-2</v>
      </c>
      <c r="AF62" s="407">
        <f t="shared" si="18"/>
        <v>2.2896E-2</v>
      </c>
      <c r="AG62" s="407">
        <f t="shared" si="51"/>
        <v>3.5630210912132115E-2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0.82186898273909581</v>
      </c>
      <c r="AP62">
        <f t="shared" si="27"/>
        <v>8.109</v>
      </c>
      <c r="AQ62" s="10">
        <f t="shared" si="43"/>
        <v>0.9079743545306127</v>
      </c>
      <c r="AR62" s="63">
        <f t="shared" si="54"/>
        <v>13.264687257889001</v>
      </c>
      <c r="AS62" s="63">
        <f t="shared" si="44"/>
        <v>1.7815105456066058</v>
      </c>
      <c r="AT62" s="10"/>
      <c r="AU62">
        <f t="shared" si="45"/>
        <v>90.797435453061269</v>
      </c>
      <c r="BE62" s="28"/>
      <c r="BF62" s="29"/>
    </row>
    <row r="63" spans="1:60" x14ac:dyDescent="0.25">
      <c r="A63" s="33" t="s">
        <v>210</v>
      </c>
      <c r="B63" s="116">
        <v>2</v>
      </c>
      <c r="C63" s="417" t="s">
        <v>278</v>
      </c>
      <c r="D63" s="31" t="s">
        <v>184</v>
      </c>
      <c r="G63">
        <v>54</v>
      </c>
      <c r="H63">
        <f t="shared" si="0"/>
        <v>1.62</v>
      </c>
      <c r="I63" s="407">
        <f t="shared" si="1"/>
        <v>0.21324249999999997</v>
      </c>
      <c r="J63" s="408">
        <f t="shared" si="2"/>
        <v>1.3434277499999996</v>
      </c>
      <c r="K63" s="408">
        <f t="shared" si="31"/>
        <v>2.2917138750000001</v>
      </c>
      <c r="L63" s="408">
        <f t="shared" si="32"/>
        <v>0.94828612500000031</v>
      </c>
      <c r="M63" s="63">
        <f t="shared" si="3"/>
        <v>0</v>
      </c>
      <c r="N63" s="407">
        <f t="shared" si="46"/>
        <v>1.6657730467531202</v>
      </c>
      <c r="O63" s="407">
        <f t="shared" si="5"/>
        <v>1.3889415355466556E-2</v>
      </c>
      <c r="P63">
        <f t="shared" si="6"/>
        <v>0.2</v>
      </c>
      <c r="Q63" s="407">
        <f t="shared" si="34"/>
        <v>0.21388941535546657</v>
      </c>
      <c r="R63" s="9">
        <f t="shared" si="39"/>
        <v>0.38781418654965655</v>
      </c>
      <c r="S63" s="9">
        <f t="shared" si="7"/>
        <v>1.5039984328917182E-4</v>
      </c>
      <c r="T63" s="9">
        <f t="shared" si="40"/>
        <v>1.5039984328917182E-4</v>
      </c>
      <c r="U63" s="407">
        <f t="shared" si="47"/>
        <v>0.76922380071250485</v>
      </c>
      <c r="V63" s="409">
        <f t="shared" si="9"/>
        <v>1.1834105111651826E-3</v>
      </c>
      <c r="W63" s="407">
        <f t="shared" si="41"/>
        <v>1.1834105111651826E-3</v>
      </c>
      <c r="X63" s="407">
        <f t="shared" si="48"/>
        <v>0.76922380071250485</v>
      </c>
      <c r="Y63" s="407">
        <f t="shared" si="11"/>
        <v>3.5502315334955481E-3</v>
      </c>
      <c r="Z63" s="407">
        <f t="shared" si="12"/>
        <v>0.11993338992690603</v>
      </c>
      <c r="AA63" s="407">
        <f t="shared" si="13"/>
        <v>0.14400000000000002</v>
      </c>
      <c r="AB63" s="407">
        <f t="shared" si="14"/>
        <v>0</v>
      </c>
      <c r="AC63" s="407">
        <f t="shared" si="49"/>
        <v>0.26767368216982684</v>
      </c>
      <c r="AD63" s="407">
        <f t="shared" si="50"/>
        <v>1.4775298940145278</v>
      </c>
      <c r="AE63" s="407">
        <f t="shared" si="17"/>
        <v>1.3098567526239491E-2</v>
      </c>
      <c r="AF63" s="407">
        <f t="shared" si="18"/>
        <v>2.3328000000000002E-2</v>
      </c>
      <c r="AG63" s="407">
        <f t="shared" si="51"/>
        <v>3.6522245345613373E-2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0.82566374922536112</v>
      </c>
      <c r="AP63">
        <f t="shared" si="27"/>
        <v>8.2620000000000005</v>
      </c>
      <c r="AQ63" s="10">
        <f t="shared" si="43"/>
        <v>0.90914455331869626</v>
      </c>
      <c r="AR63" s="63">
        <f t="shared" si="54"/>
        <v>13.383684108491343</v>
      </c>
      <c r="AS63" s="63">
        <f t="shared" si="44"/>
        <v>1.8261122672806687</v>
      </c>
      <c r="AT63" s="10"/>
      <c r="AU63">
        <f t="shared" si="45"/>
        <v>90.914455331869632</v>
      </c>
      <c r="BE63" s="28"/>
      <c r="BF63" s="29"/>
    </row>
    <row r="64" spans="1:60" x14ac:dyDescent="0.25">
      <c r="A64" s="117"/>
      <c r="B64" s="40"/>
      <c r="G64">
        <v>55</v>
      </c>
      <c r="H64">
        <f t="shared" si="0"/>
        <v>1.6500000000000001</v>
      </c>
      <c r="I64" s="407">
        <f t="shared" si="1"/>
        <v>0.21325625000000001</v>
      </c>
      <c r="J64" s="408">
        <f t="shared" si="2"/>
        <v>1.3435143749999996</v>
      </c>
      <c r="K64" s="408">
        <f t="shared" si="31"/>
        <v>2.3217571874999998</v>
      </c>
      <c r="L64" s="408">
        <f t="shared" si="32"/>
        <v>0.97824281250000034</v>
      </c>
      <c r="M64" s="63">
        <f t="shared" si="3"/>
        <v>0</v>
      </c>
      <c r="N64" s="407">
        <f t="shared" si="46"/>
        <v>1.6949688019703009</v>
      </c>
      <c r="O64" s="407">
        <f t="shared" si="5"/>
        <v>1.4381122519693035E-2</v>
      </c>
      <c r="P64">
        <f t="shared" si="6"/>
        <v>0.2</v>
      </c>
      <c r="Q64" s="407">
        <f t="shared" si="34"/>
        <v>0.21438112251969305</v>
      </c>
      <c r="R64" s="9">
        <f t="shared" si="39"/>
        <v>0.38783919303319081</v>
      </c>
      <c r="S64" s="9">
        <f t="shared" si="7"/>
        <v>1.5041923965263665E-4</v>
      </c>
      <c r="T64" s="9">
        <f t="shared" si="40"/>
        <v>1.5041923965263665E-4</v>
      </c>
      <c r="U64" s="407">
        <f t="shared" si="47"/>
        <v>0.78273110555360748</v>
      </c>
      <c r="V64" s="409">
        <f t="shared" si="9"/>
        <v>1.2253359672023453E-3</v>
      </c>
      <c r="W64" s="407">
        <f t="shared" si="41"/>
        <v>1.2253359672023453E-3</v>
      </c>
      <c r="X64" s="407">
        <f t="shared" si="48"/>
        <v>0.78273110555360748</v>
      </c>
      <c r="Y64" s="407">
        <f t="shared" si="11"/>
        <v>3.6760079016070358E-3</v>
      </c>
      <c r="Z64" s="407">
        <f t="shared" si="12"/>
        <v>0.12218162927692454</v>
      </c>
      <c r="AA64" s="407">
        <f t="shared" si="13"/>
        <v>0.14400000000000002</v>
      </c>
      <c r="AB64" s="407">
        <f t="shared" si="14"/>
        <v>0</v>
      </c>
      <c r="AC64" s="407">
        <f t="shared" si="49"/>
        <v>0.27005618291098332</v>
      </c>
      <c r="AD64" s="407">
        <f t="shared" si="50"/>
        <v>1.5034132020344453</v>
      </c>
      <c r="AE64" s="407">
        <f t="shared" si="17"/>
        <v>1.3561507536308783E-2</v>
      </c>
      <c r="AF64" s="407">
        <f t="shared" si="18"/>
        <v>2.376E-2</v>
      </c>
      <c r="AG64" s="407">
        <f t="shared" si="51"/>
        <v>3.7423010022799894E-2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0.82947964066033131</v>
      </c>
      <c r="AP64">
        <f t="shared" si="27"/>
        <v>8.4150000000000009</v>
      </c>
      <c r="AQ64" s="10">
        <f t="shared" si="43"/>
        <v>0.91027297664089168</v>
      </c>
      <c r="AR64" s="63">
        <f t="shared" si="54"/>
        <v>13.502809145549167</v>
      </c>
      <c r="AS64" s="63">
        <f t="shared" si="44"/>
        <v>1.8711505011399947</v>
      </c>
      <c r="AT64" s="10"/>
      <c r="AU64">
        <f t="shared" si="45"/>
        <v>91.027297664089161</v>
      </c>
      <c r="BE64" s="28"/>
      <c r="BF64" s="29"/>
    </row>
    <row r="65" spans="1:58" x14ac:dyDescent="0.25">
      <c r="G65">
        <v>56</v>
      </c>
      <c r="H65">
        <f t="shared" si="0"/>
        <v>1.6800000000000002</v>
      </c>
      <c r="I65" s="407">
        <f t="shared" si="1"/>
        <v>0.21326999999999999</v>
      </c>
      <c r="J65" s="408">
        <f t="shared" si="2"/>
        <v>1.3436009999999996</v>
      </c>
      <c r="K65" s="408">
        <f t="shared" si="31"/>
        <v>2.3518005</v>
      </c>
      <c r="L65" s="408">
        <f t="shared" si="32"/>
        <v>1.0081995000000004</v>
      </c>
      <c r="M65" s="63">
        <f t="shared" si="3"/>
        <v>0</v>
      </c>
      <c r="N65" s="407">
        <f t="shared" si="46"/>
        <v>1.7241921694714746</v>
      </c>
      <c r="O65" s="407">
        <f t="shared" si="5"/>
        <v>1.4881889769094193E-2</v>
      </c>
      <c r="P65">
        <f t="shared" si="6"/>
        <v>0.2</v>
      </c>
      <c r="Q65" s="407">
        <f t="shared" si="34"/>
        <v>0.2148818897690942</v>
      </c>
      <c r="R65" s="9">
        <f t="shared" si="39"/>
        <v>0.38786419951672507</v>
      </c>
      <c r="S65" s="9">
        <f t="shared" si="7"/>
        <v>1.5043863726674992E-4</v>
      </c>
      <c r="T65" s="9">
        <f t="shared" si="40"/>
        <v>1.5043863726674992E-4</v>
      </c>
      <c r="U65" s="407">
        <f t="shared" si="47"/>
        <v>0.79625203055934479</v>
      </c>
      <c r="V65" s="409">
        <f t="shared" si="9"/>
        <v>1.2680345923397596E-3</v>
      </c>
      <c r="W65" s="407">
        <f t="shared" si="41"/>
        <v>1.2680345923397596E-3</v>
      </c>
      <c r="X65" s="407">
        <f t="shared" si="48"/>
        <v>0.79625203055934479</v>
      </c>
      <c r="Y65" s="407">
        <f t="shared" si="11"/>
        <v>3.8041037770192789E-3</v>
      </c>
      <c r="Z65" s="407">
        <f t="shared" si="12"/>
        <v>0.12442986862694304</v>
      </c>
      <c r="AA65" s="407">
        <f t="shared" si="13"/>
        <v>0.14400000000000002</v>
      </c>
      <c r="AB65" s="407">
        <f t="shared" si="14"/>
        <v>0</v>
      </c>
      <c r="AC65" s="407">
        <f t="shared" si="49"/>
        <v>0.27244125136262726</v>
      </c>
      <c r="AD65" s="407">
        <f t="shared" si="50"/>
        <v>1.5293205488375778</v>
      </c>
      <c r="AE65" s="407">
        <f t="shared" si="17"/>
        <v>1.4032928046581222E-2</v>
      </c>
      <c r="AF65" s="407">
        <f t="shared" si="18"/>
        <v>2.4192000000000002E-2</v>
      </c>
      <c r="AG65" s="407">
        <f t="shared" si="51"/>
        <v>3.8332511521787217E-2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0.83331666988311515</v>
      </c>
      <c r="AP65">
        <f t="shared" si="27"/>
        <v>8.5679999999999996</v>
      </c>
      <c r="AQ65" s="10">
        <f t="shared" si="43"/>
        <v>0.91136170611584388</v>
      </c>
      <c r="AR65" s="63">
        <f t="shared" si="54"/>
        <v>13.622062568131362</v>
      </c>
      <c r="AS65" s="63">
        <f t="shared" si="44"/>
        <v>1.9166255760893609</v>
      </c>
      <c r="AT65" s="10"/>
      <c r="AU65">
        <f t="shared" si="45"/>
        <v>91.13617061158439</v>
      </c>
      <c r="BE65" s="28"/>
      <c r="BF65" s="29"/>
    </row>
    <row r="66" spans="1:58" x14ac:dyDescent="0.25">
      <c r="A66" s="12" t="s">
        <v>149</v>
      </c>
      <c r="B66" s="41"/>
      <c r="C66" s="41"/>
      <c r="G66">
        <v>57</v>
      </c>
      <c r="H66">
        <f t="shared" si="0"/>
        <v>1.71</v>
      </c>
      <c r="I66" s="407">
        <f t="shared" si="1"/>
        <v>0.21328374999999997</v>
      </c>
      <c r="J66" s="408">
        <f t="shared" si="2"/>
        <v>1.3436876249999994</v>
      </c>
      <c r="K66" s="408">
        <f t="shared" si="31"/>
        <v>2.3818438124999997</v>
      </c>
      <c r="L66" s="408">
        <f t="shared" si="32"/>
        <v>1.0381561875000003</v>
      </c>
      <c r="M66" s="63">
        <f t="shared" si="3"/>
        <v>0</v>
      </c>
      <c r="N66" s="407">
        <f t="shared" si="46"/>
        <v>1.7534417686742583</v>
      </c>
      <c r="O66" s="407">
        <f t="shared" si="5"/>
        <v>1.5391719274331469E-2</v>
      </c>
      <c r="P66">
        <f t="shared" si="6"/>
        <v>0.2</v>
      </c>
      <c r="Q66" s="407">
        <f t="shared" si="34"/>
        <v>0.21539171927433148</v>
      </c>
      <c r="R66" s="9">
        <f t="shared" si="39"/>
        <v>0.38788920600025928</v>
      </c>
      <c r="S66" s="9">
        <f t="shared" si="7"/>
        <v>1.5045803613151156E-4</v>
      </c>
      <c r="T66" s="9">
        <f t="shared" si="40"/>
        <v>1.5045803613151156E-4</v>
      </c>
      <c r="U66" s="407">
        <f t="shared" si="47"/>
        <v>0.80978593933135445</v>
      </c>
      <c r="V66" s="409">
        <f t="shared" si="9"/>
        <v>1.3115065350775281E-3</v>
      </c>
      <c r="W66" s="407">
        <f t="shared" si="41"/>
        <v>1.3115065350775281E-3</v>
      </c>
      <c r="X66" s="407">
        <f t="shared" si="48"/>
        <v>0.80978593933135445</v>
      </c>
      <c r="Y66" s="407">
        <f t="shared" si="11"/>
        <v>3.9345196052325846E-3</v>
      </c>
      <c r="Z66" s="407">
        <f t="shared" si="12"/>
        <v>0.12667810797696152</v>
      </c>
      <c r="AA66" s="407">
        <f t="shared" si="13"/>
        <v>0.14400000000000002</v>
      </c>
      <c r="AB66" s="407">
        <f t="shared" si="14"/>
        <v>0</v>
      </c>
      <c r="AC66" s="407">
        <f t="shared" si="49"/>
        <v>0.27482889151454382</v>
      </c>
      <c r="AD66" s="407">
        <f t="shared" si="50"/>
        <v>1.5552507092403935</v>
      </c>
      <c r="AE66" s="407">
        <f t="shared" si="17"/>
        <v>1.4512828611556483E-2</v>
      </c>
      <c r="AF66" s="407">
        <f t="shared" si="18"/>
        <v>2.4624E-2</v>
      </c>
      <c r="AG66" s="407">
        <f t="shared" si="51"/>
        <v>3.9250756511982954E-2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0.83717484987206725</v>
      </c>
      <c r="AP66">
        <f t="shared" si="27"/>
        <v>8.7210000000000001</v>
      </c>
      <c r="AQ66" s="10">
        <f t="shared" si="43"/>
        <v>0.91241268725239189</v>
      </c>
      <c r="AR66" s="63">
        <f t="shared" si="54"/>
        <v>13.74144457572719</v>
      </c>
      <c r="AS66" s="63">
        <f t="shared" si="44"/>
        <v>1.9625378255991477</v>
      </c>
      <c r="AT66" s="10"/>
      <c r="AU66">
        <f t="shared" si="45"/>
        <v>91.241268725239195</v>
      </c>
      <c r="BE66" s="28"/>
      <c r="BF66" s="29"/>
    </row>
    <row r="67" spans="1:58" x14ac:dyDescent="0.25">
      <c r="A67" s="24" t="s">
        <v>125</v>
      </c>
      <c r="B67" s="25" t="s">
        <v>8</v>
      </c>
      <c r="C67" s="25" t="s">
        <v>148</v>
      </c>
      <c r="G67">
        <v>58</v>
      </c>
      <c r="H67">
        <f t="shared" si="0"/>
        <v>1.7399999999999998</v>
      </c>
      <c r="I67" s="407">
        <f t="shared" si="1"/>
        <v>0.2132975</v>
      </c>
      <c r="J67" s="408">
        <f t="shared" si="2"/>
        <v>1.3437742499999996</v>
      </c>
      <c r="K67" s="408">
        <f t="shared" si="31"/>
        <v>2.4118871249999998</v>
      </c>
      <c r="L67" s="408">
        <f t="shared" si="32"/>
        <v>1.068112875</v>
      </c>
      <c r="M67" s="63">
        <f t="shared" si="3"/>
        <v>0</v>
      </c>
      <c r="N67" s="407">
        <f t="shared" si="46"/>
        <v>1.7827163084032527</v>
      </c>
      <c r="O67" s="407">
        <f t="shared" si="5"/>
        <v>1.5910613245615702E-2</v>
      </c>
      <c r="P67">
        <f t="shared" si="6"/>
        <v>0.2</v>
      </c>
      <c r="Q67" s="407">
        <f t="shared" si="34"/>
        <v>0.21591061324561572</v>
      </c>
      <c r="R67" s="9">
        <f t="shared" si="39"/>
        <v>0.38791421248379365</v>
      </c>
      <c r="S67" s="9">
        <f t="shared" si="7"/>
        <v>1.5047743624692182E-4</v>
      </c>
      <c r="T67" s="9">
        <f t="shared" si="40"/>
        <v>1.5047743624692182E-4</v>
      </c>
      <c r="U67" s="407">
        <f t="shared" si="47"/>
        <v>0.82333223668084177</v>
      </c>
      <c r="V67" s="409">
        <f t="shared" si="9"/>
        <v>1.3557519439157553E-3</v>
      </c>
      <c r="W67" s="407">
        <f t="shared" si="41"/>
        <v>1.3557519439157553E-3</v>
      </c>
      <c r="X67" s="407">
        <f t="shared" si="48"/>
        <v>0.82333223668084177</v>
      </c>
      <c r="Y67" s="407">
        <f t="shared" si="11"/>
        <v>4.0672558317472662E-3</v>
      </c>
      <c r="Z67" s="407">
        <f t="shared" si="12"/>
        <v>0.12892634732698002</v>
      </c>
      <c r="AA67" s="407">
        <f t="shared" si="13"/>
        <v>0.14400000000000002</v>
      </c>
      <c r="AB67" s="407">
        <f t="shared" si="14"/>
        <v>0</v>
      </c>
      <c r="AC67" s="407">
        <f t="shared" si="49"/>
        <v>0.2772191073649477</v>
      </c>
      <c r="AD67" s="407">
        <f t="shared" si="50"/>
        <v>1.5812025374027969</v>
      </c>
      <c r="AE67" s="407">
        <f t="shared" si="17"/>
        <v>1.5001208785734261E-2</v>
      </c>
      <c r="AF67" s="407">
        <f t="shared" si="18"/>
        <v>2.5055999999999995E-2</v>
      </c>
      <c r="AG67" s="407">
        <f t="shared" si="51"/>
        <v>4.0177751754255649E-2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0.8410541937449818</v>
      </c>
      <c r="AP67">
        <f t="shared" si="27"/>
        <v>8.8739999999999988</v>
      </c>
      <c r="AQ67" s="10">
        <f t="shared" si="43"/>
        <v>0.91342774039423336</v>
      </c>
      <c r="AR67" s="63">
        <f t="shared" si="54"/>
        <v>13.860955368247385</v>
      </c>
      <c r="AS67" s="63">
        <f t="shared" si="44"/>
        <v>2.0088875877127825</v>
      </c>
      <c r="AT67" s="10"/>
      <c r="AU67">
        <f t="shared" si="45"/>
        <v>91.342774039423333</v>
      </c>
      <c r="BE67" s="28"/>
      <c r="BF67" s="29"/>
    </row>
    <row r="68" spans="1:58" x14ac:dyDescent="0.25">
      <c r="A68" s="42" t="s">
        <v>386</v>
      </c>
      <c r="B68" s="410">
        <f>I109</f>
        <v>0.21387499999999995</v>
      </c>
      <c r="C68" s="31" t="s">
        <v>23</v>
      </c>
      <c r="G68">
        <v>59</v>
      </c>
      <c r="H68">
        <f t="shared" si="0"/>
        <v>1.77</v>
      </c>
      <c r="I68" s="407">
        <f t="shared" si="1"/>
        <v>0.21331124999999998</v>
      </c>
      <c r="J68" s="408">
        <f t="shared" si="2"/>
        <v>1.3438608749999996</v>
      </c>
      <c r="K68" s="408">
        <f t="shared" si="31"/>
        <v>2.4419304374999999</v>
      </c>
      <c r="L68" s="408">
        <f t="shared" si="32"/>
        <v>1.0980695625000001</v>
      </c>
      <c r="M68" s="63">
        <f t="shared" si="3"/>
        <v>0</v>
      </c>
      <c r="N68" s="407">
        <f t="shared" si="46"/>
        <v>1.8120145798566247</v>
      </c>
      <c r="O68" s="407">
        <f t="shared" si="5"/>
        <v>1.643857393273114E-2</v>
      </c>
      <c r="P68">
        <f t="shared" si="6"/>
        <v>0.2</v>
      </c>
      <c r="Q68" s="407">
        <f t="shared" si="34"/>
        <v>0.21643857393273114</v>
      </c>
      <c r="R68" s="9">
        <f t="shared" si="39"/>
        <v>0.38793921896732791</v>
      </c>
      <c r="S68" s="9">
        <f t="shared" si="7"/>
        <v>1.5049683761298038E-4</v>
      </c>
      <c r="T68" s="9">
        <f t="shared" si="40"/>
        <v>1.5049683761298038E-4</v>
      </c>
      <c r="U68" s="407">
        <f t="shared" si="47"/>
        <v>0.83689036538681205</v>
      </c>
      <c r="V68" s="409">
        <f t="shared" si="9"/>
        <v>1.4007709673545437E-3</v>
      </c>
      <c r="W68" s="407">
        <f t="shared" si="41"/>
        <v>1.4007709673545437E-3</v>
      </c>
      <c r="X68" s="407">
        <f t="shared" si="48"/>
        <v>0.83689036538681205</v>
      </c>
      <c r="Y68" s="407">
        <f t="shared" si="11"/>
        <v>4.202312902063631E-3</v>
      </c>
      <c r="Z68" s="407">
        <f t="shared" si="12"/>
        <v>0.13117458667699855</v>
      </c>
      <c r="AA68" s="407">
        <f t="shared" si="13"/>
        <v>0.14400000000000002</v>
      </c>
      <c r="AB68" s="407">
        <f t="shared" si="14"/>
        <v>0</v>
      </c>
      <c r="AC68" s="407">
        <f t="shared" si="49"/>
        <v>0.27961190292050486</v>
      </c>
      <c r="AD68" s="407">
        <f t="shared" si="50"/>
        <v>1.6071749605863415</v>
      </c>
      <c r="AE68" s="407">
        <f t="shared" si="17"/>
        <v>1.5498068123614249E-2</v>
      </c>
      <c r="AF68" s="407">
        <f t="shared" si="18"/>
        <v>2.5488E-2</v>
      </c>
      <c r="AG68" s="407">
        <f t="shared" si="51"/>
        <v>4.1113504101086079E-2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0.84495471475928952</v>
      </c>
      <c r="AP68">
        <f t="shared" si="27"/>
        <v>9.0269999999999992</v>
      </c>
      <c r="AQ68" s="10">
        <f t="shared" si="43"/>
        <v>0.91440857062522574</v>
      </c>
      <c r="AR68" s="63">
        <f t="shared" si="54"/>
        <v>13.980595146025243</v>
      </c>
      <c r="AS68" s="63">
        <f t="shared" si="44"/>
        <v>2.0556752050543041</v>
      </c>
      <c r="AT68" s="10"/>
      <c r="AU68">
        <f t="shared" si="45"/>
        <v>91.440857062522568</v>
      </c>
      <c r="BE68" s="28"/>
      <c r="BF68" s="29"/>
    </row>
    <row r="69" spans="1:58" x14ac:dyDescent="0.25">
      <c r="A69" s="33" t="s">
        <v>151</v>
      </c>
      <c r="B69" s="410">
        <f>1-B68</f>
        <v>0.78612500000000007</v>
      </c>
      <c r="C69" s="31" t="s">
        <v>23</v>
      </c>
      <c r="G69">
        <v>60</v>
      </c>
      <c r="H69">
        <f t="shared" si="0"/>
        <v>1.7999999999999998</v>
      </c>
      <c r="I69" s="407">
        <f t="shared" si="1"/>
        <v>0.21332499999999999</v>
      </c>
      <c r="J69" s="408">
        <f t="shared" si="2"/>
        <v>1.3439474999999996</v>
      </c>
      <c r="K69" s="408">
        <f t="shared" si="31"/>
        <v>2.4719737499999996</v>
      </c>
      <c r="L69" s="408">
        <f t="shared" si="32"/>
        <v>1.12802625</v>
      </c>
      <c r="M69" s="63">
        <f t="shared" si="3"/>
        <v>0</v>
      </c>
      <c r="N69" s="407">
        <f t="shared" si="46"/>
        <v>1.8413354502180439</v>
      </c>
      <c r="O69" s="407">
        <f t="shared" si="5"/>
        <v>1.6975603625059819E-2</v>
      </c>
      <c r="P69">
        <f t="shared" si="6"/>
        <v>0.2</v>
      </c>
      <c r="Q69" s="407">
        <f t="shared" si="34"/>
        <v>0.21697560362505983</v>
      </c>
      <c r="R69" s="9">
        <f t="shared" si="39"/>
        <v>0.38796422545086218</v>
      </c>
      <c r="S69" s="9">
        <f t="shared" si="7"/>
        <v>1.5051624022968741E-4</v>
      </c>
      <c r="T69" s="9">
        <f t="shared" si="40"/>
        <v>1.5051624022968741E-4</v>
      </c>
      <c r="U69" s="407">
        <f t="shared" si="47"/>
        <v>0.85045980325174564</v>
      </c>
      <c r="V69" s="409">
        <f t="shared" si="9"/>
        <v>1.4465637538939957E-3</v>
      </c>
      <c r="W69" s="407">
        <f t="shared" si="41"/>
        <v>1.4465637538939957E-3</v>
      </c>
      <c r="X69" s="407">
        <f t="shared" si="48"/>
        <v>0.85045980325174564</v>
      </c>
      <c r="Y69" s="407">
        <f t="shared" si="11"/>
        <v>4.3396912616819874E-3</v>
      </c>
      <c r="Z69" s="407">
        <f t="shared" si="12"/>
        <v>0.13342282602701702</v>
      </c>
      <c r="AA69" s="407">
        <f t="shared" si="13"/>
        <v>0.14400000000000002</v>
      </c>
      <c r="AB69" s="407">
        <f t="shared" si="14"/>
        <v>0</v>
      </c>
      <c r="AC69" s="407">
        <f t="shared" si="49"/>
        <v>0.28200728219635474</v>
      </c>
      <c r="AD69" s="407">
        <f t="shared" si="50"/>
        <v>1.6331669734851635</v>
      </c>
      <c r="AE69" s="407">
        <f t="shared" si="17"/>
        <v>1.6003406179696131E-2</v>
      </c>
      <c r="AF69" s="407">
        <f t="shared" si="18"/>
        <v>2.5919999999999995E-2</v>
      </c>
      <c r="AG69" s="407">
        <f t="shared" si="51"/>
        <v>4.2058020496720729E-2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0.8488764263122589</v>
      </c>
      <c r="AP69">
        <f t="shared" si="27"/>
        <v>9.1799999999999979</v>
      </c>
      <c r="AQ69" s="10">
        <f t="shared" si="43"/>
        <v>0.91535677674867899</v>
      </c>
      <c r="AR69" s="63">
        <f t="shared" si="54"/>
        <v>14.100364109817736</v>
      </c>
      <c r="AS69" s="63">
        <f t="shared" si="44"/>
        <v>2.1029010248360365</v>
      </c>
      <c r="AT69" s="10"/>
      <c r="AU69">
        <f t="shared" si="45"/>
        <v>91.535677674867898</v>
      </c>
      <c r="BE69" s="28"/>
      <c r="BF69" s="29"/>
    </row>
    <row r="70" spans="1:58" x14ac:dyDescent="0.25">
      <c r="A70" s="43" t="s">
        <v>387</v>
      </c>
      <c r="B70" s="410">
        <f>Ipp</f>
        <v>0.78612500000000007</v>
      </c>
      <c r="C70" s="31" t="s">
        <v>2</v>
      </c>
      <c r="G70">
        <v>61</v>
      </c>
      <c r="H70">
        <f t="shared" si="0"/>
        <v>1.83</v>
      </c>
      <c r="I70" s="407">
        <f t="shared" si="1"/>
        <v>0.21333874999999999</v>
      </c>
      <c r="J70" s="408">
        <f t="shared" si="2"/>
        <v>1.3440341249999999</v>
      </c>
      <c r="K70" s="408">
        <f t="shared" si="31"/>
        <v>2.5020170625000002</v>
      </c>
      <c r="L70" s="408">
        <f t="shared" si="32"/>
        <v>1.1579829375000001</v>
      </c>
      <c r="M70" s="63">
        <f t="shared" si="3"/>
        <v>0</v>
      </c>
      <c r="N70" s="407">
        <f t="shared" si="46"/>
        <v>1.8706778568468285</v>
      </c>
      <c r="O70" s="407">
        <f t="shared" si="5"/>
        <v>1.7521704651606483E-2</v>
      </c>
      <c r="P70">
        <f t="shared" si="6"/>
        <v>0.2</v>
      </c>
      <c r="Q70" s="407">
        <f t="shared" si="34"/>
        <v>0.2175217046516065</v>
      </c>
      <c r="R70" s="9">
        <f t="shared" si="39"/>
        <v>0.38798923193439655</v>
      </c>
      <c r="S70" s="9">
        <f t="shared" si="7"/>
        <v>1.5053564409704296E-4</v>
      </c>
      <c r="T70" s="9">
        <f t="shared" si="40"/>
        <v>1.5053564409704296E-4</v>
      </c>
      <c r="U70" s="407">
        <f t="shared" si="47"/>
        <v>0.86404006042376769</v>
      </c>
      <c r="V70" s="409">
        <f t="shared" si="9"/>
        <v>1.4931304520342161E-3</v>
      </c>
      <c r="W70" s="407">
        <f t="shared" si="41"/>
        <v>1.4931304520342161E-3</v>
      </c>
      <c r="X70" s="407">
        <f t="shared" si="48"/>
        <v>0.86404006042376769</v>
      </c>
      <c r="Y70" s="407">
        <f t="shared" si="11"/>
        <v>4.4793913561026483E-3</v>
      </c>
      <c r="Z70" s="407">
        <f t="shared" si="12"/>
        <v>0.13567106537703558</v>
      </c>
      <c r="AA70" s="407">
        <f t="shared" si="13"/>
        <v>0.14400000000000002</v>
      </c>
      <c r="AB70" s="407">
        <f t="shared" si="14"/>
        <v>0</v>
      </c>
      <c r="AC70" s="407">
        <f t="shared" si="49"/>
        <v>0.28440524921613197</v>
      </c>
      <c r="AD70" s="407">
        <f t="shared" si="50"/>
        <v>1.6591776330700505</v>
      </c>
      <c r="AE70" s="407">
        <f t="shared" si="17"/>
        <v>1.6517222508479611E-2</v>
      </c>
      <c r="AF70" s="407">
        <f t="shared" si="18"/>
        <v>2.6352E-2</v>
      </c>
      <c r="AG70" s="407">
        <f t="shared" si="51"/>
        <v>4.3011307977328064E-2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0.85281934194119791</v>
      </c>
      <c r="AP70">
        <f t="shared" si="27"/>
        <v>9.3330000000000002</v>
      </c>
      <c r="AQ70" s="10">
        <f t="shared" si="43"/>
        <v>0.9162738594400921</v>
      </c>
      <c r="AR70" s="63">
        <f t="shared" si="54"/>
        <v>14.220262460806598</v>
      </c>
      <c r="AS70" s="63">
        <f t="shared" si="44"/>
        <v>2.1505653988664033</v>
      </c>
      <c r="AT70" s="10"/>
      <c r="AU70">
        <f t="shared" si="45"/>
        <v>91.627385944009205</v>
      </c>
      <c r="BE70" s="28"/>
      <c r="BF70" s="29"/>
    </row>
    <row r="71" spans="1:58" x14ac:dyDescent="0.25">
      <c r="A71" s="24" t="s">
        <v>129</v>
      </c>
      <c r="B71" s="25" t="s">
        <v>8</v>
      </c>
      <c r="C71" s="27" t="s">
        <v>148</v>
      </c>
      <c r="G71">
        <v>62</v>
      </c>
      <c r="H71">
        <f t="shared" si="0"/>
        <v>1.8599999999999999</v>
      </c>
      <c r="I71" s="407">
        <f t="shared" si="1"/>
        <v>0.21335249999999997</v>
      </c>
      <c r="J71" s="408">
        <f t="shared" si="2"/>
        <v>1.3441207499999996</v>
      </c>
      <c r="K71" s="408">
        <f t="shared" si="31"/>
        <v>2.5320603749999995</v>
      </c>
      <c r="L71" s="408">
        <f t="shared" si="32"/>
        <v>1.1879396250000001</v>
      </c>
      <c r="M71" s="63">
        <f t="shared" si="3"/>
        <v>0</v>
      </c>
      <c r="N71" s="407">
        <f t="shared" si="46"/>
        <v>1.9000408019869064</v>
      </c>
      <c r="O71" s="407">
        <f t="shared" si="5"/>
        <v>1.8076879381023814E-2</v>
      </c>
      <c r="P71">
        <f t="shared" si="6"/>
        <v>0.2</v>
      </c>
      <c r="Q71" s="407">
        <f t="shared" si="34"/>
        <v>0.21807687938102382</v>
      </c>
      <c r="R71" s="9">
        <f t="shared" si="39"/>
        <v>0.38801423841793076</v>
      </c>
      <c r="S71" s="9">
        <f t="shared" si="7"/>
        <v>1.505550492150468E-4</v>
      </c>
      <c r="T71" s="9">
        <f t="shared" si="40"/>
        <v>1.505550492150468E-4</v>
      </c>
      <c r="U71" s="407">
        <f t="shared" si="47"/>
        <v>0.87763067695794061</v>
      </c>
      <c r="V71" s="409">
        <f t="shared" si="9"/>
        <v>1.5404712102753061E-3</v>
      </c>
      <c r="W71" s="407">
        <f t="shared" si="41"/>
        <v>1.5404712102753061E-3</v>
      </c>
      <c r="X71" s="407">
        <f t="shared" si="48"/>
        <v>0.87763067695794061</v>
      </c>
      <c r="Y71" s="407">
        <f t="shared" si="11"/>
        <v>4.6214136308259188E-3</v>
      </c>
      <c r="Z71" s="407">
        <f t="shared" si="12"/>
        <v>0.13791930472705405</v>
      </c>
      <c r="AA71" s="407">
        <f t="shared" si="13"/>
        <v>0.14400000000000002</v>
      </c>
      <c r="AB71" s="407">
        <f t="shared" si="14"/>
        <v>0</v>
      </c>
      <c r="AC71" s="407">
        <f t="shared" si="49"/>
        <v>0.28680580801198929</v>
      </c>
      <c r="AD71" s="407">
        <f t="shared" si="50"/>
        <v>1.6852060538929339</v>
      </c>
      <c r="AE71" s="407">
        <f t="shared" si="17"/>
        <v>1.7039516664464363E-2</v>
      </c>
      <c r="AF71" s="407">
        <f t="shared" si="18"/>
        <v>2.6783999999999999E-2</v>
      </c>
      <c r="AG71" s="407">
        <f t="shared" si="51"/>
        <v>4.3973373671156842E-2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0.85678347532366028</v>
      </c>
      <c r="AP71">
        <f t="shared" si="27"/>
        <v>9.4859999999999989</v>
      </c>
      <c r="AQ71" s="10">
        <f t="shared" si="43"/>
        <v>0.91716122866075489</v>
      </c>
      <c r="AR71" s="63">
        <f t="shared" si="54"/>
        <v>14.340290400599464</v>
      </c>
      <c r="AS71" s="63">
        <f t="shared" si="44"/>
        <v>2.198668683557842</v>
      </c>
      <c r="AT71" s="10"/>
      <c r="AU71">
        <f t="shared" si="45"/>
        <v>91.716122866075494</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0.21336624999999998</v>
      </c>
      <c r="J72" s="408">
        <f t="shared" si="2"/>
        <v>1.3442073749999996</v>
      </c>
      <c r="K72" s="408">
        <f t="shared" si="31"/>
        <v>2.5621036875000001</v>
      </c>
      <c r="L72" s="408">
        <f t="shared" si="32"/>
        <v>1.2178963125000002</v>
      </c>
      <c r="M72" s="63">
        <f t="shared" si="3"/>
        <v>0</v>
      </c>
      <c r="N72" s="407">
        <f t="shared" si="46"/>
        <v>1.9294233479419958</v>
      </c>
      <c r="O72" s="407">
        <f t="shared" si="5"/>
        <v>1.864113022163822E-2</v>
      </c>
      <c r="P72">
        <f t="shared" si="6"/>
        <v>0.2</v>
      </c>
      <c r="Q72" s="407">
        <f t="shared" si="34"/>
        <v>0.21864113022163822</v>
      </c>
      <c r="R72" s="9">
        <f t="shared" si="39"/>
        <v>0.38803924490146502</v>
      </c>
      <c r="S72" s="9">
        <f t="shared" si="7"/>
        <v>1.5057445558369916E-4</v>
      </c>
      <c r="T72" s="9">
        <f t="shared" si="40"/>
        <v>1.5057445558369916E-4</v>
      </c>
      <c r="U72" s="407">
        <f t="shared" si="47"/>
        <v>0.8912312205924372</v>
      </c>
      <c r="V72" s="409">
        <f t="shared" si="9"/>
        <v>1.5885861771173708E-3</v>
      </c>
      <c r="W72" s="407">
        <f t="shared" si="41"/>
        <v>1.5885861771173708E-3</v>
      </c>
      <c r="X72" s="407">
        <f t="shared" si="48"/>
        <v>0.8912312205924372</v>
      </c>
      <c r="Y72" s="407">
        <f t="shared" si="11"/>
        <v>4.7657585313521126E-3</v>
      </c>
      <c r="Z72" s="407">
        <f t="shared" si="12"/>
        <v>0.14016754407707255</v>
      </c>
      <c r="AA72" s="407">
        <f t="shared" si="13"/>
        <v>0.14400000000000002</v>
      </c>
      <c r="AB72" s="407">
        <f t="shared" si="14"/>
        <v>0</v>
      </c>
      <c r="AC72" s="407">
        <f t="shared" si="49"/>
        <v>0.28920896262461904</v>
      </c>
      <c r="AD72" s="407">
        <f t="shared" si="50"/>
        <v>1.7112514038051259</v>
      </c>
      <c r="AE72" s="407">
        <f t="shared" si="17"/>
        <v>1.7570288202150085E-2</v>
      </c>
      <c r="AF72" s="407">
        <f t="shared" si="18"/>
        <v>2.7216000000000001E-2</v>
      </c>
      <c r="AG72" s="407">
        <f t="shared" si="51"/>
        <v>4.4944224798697148E-2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0.86076884027765554</v>
      </c>
      <c r="AP72">
        <f t="shared" si="27"/>
        <v>9.6389999999999993</v>
      </c>
      <c r="AQ72" s="10">
        <f t="shared" si="43"/>
        <v>0.91802021040923287</v>
      </c>
      <c r="AR72" s="63">
        <f t="shared" si="54"/>
        <v>14.460448131230951</v>
      </c>
      <c r="AS72" s="63">
        <f t="shared" si="44"/>
        <v>2.2472112399348574</v>
      </c>
      <c r="AT72" s="10"/>
      <c r="AU72">
        <f t="shared" si="45"/>
        <v>91.802021040923293</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0.21337999999999999</v>
      </c>
      <c r="J73" s="408">
        <f t="shared" ref="J73:J136" si="56">(Vin-Vout)*I73/(Fsw*Lout2)</f>
        <v>1.3442939999999997</v>
      </c>
      <c r="K73" s="408">
        <f t="shared" si="31"/>
        <v>2.5921469999999998</v>
      </c>
      <c r="L73" s="408">
        <f t="shared" si="32"/>
        <v>1.2478530000000001</v>
      </c>
      <c r="M73" s="63">
        <f t="shared" ref="M73:M136" si="57">IF(MIN(Vin, -L73/(CossTop+CossBot)*0.00000002)&lt;0, 0, MIN(Vin, -L73/(CossTop+CossBot)*0.00000002))</f>
        <v>0</v>
      </c>
      <c r="N73" s="407">
        <f t="shared" ref="N73:N109" si="58">SQRT(H73^2+(J73^2)/12)</f>
        <v>1.9588246126703126</v>
      </c>
      <c r="O73" s="407">
        <f t="shared" si="5"/>
        <v>1.9214459621475947E-2</v>
      </c>
      <c r="P73">
        <f t="shared" ref="P73:P136" si="59">Core_Loss</f>
        <v>0.2</v>
      </c>
      <c r="Q73" s="407">
        <f t="shared" si="34"/>
        <v>0.21921445962147595</v>
      </c>
      <c r="R73" s="9">
        <f t="shared" si="39"/>
        <v>0.38806425138499934</v>
      </c>
      <c r="S73" s="9">
        <f t="shared" si="7"/>
        <v>1.5059386320299996E-4</v>
      </c>
      <c r="T73" s="9">
        <f t="shared" si="40"/>
        <v>1.5059386320299996E-4</v>
      </c>
      <c r="U73" s="407">
        <f t="shared" ref="U73:U109" si="60">SQRT(I73)*SQRT(H73^2+(J73^2)/12)</f>
        <v>0.90484128471807479</v>
      </c>
      <c r="V73" s="409">
        <f t="shared" si="9"/>
        <v>1.6374755010605123E-3</v>
      </c>
      <c r="W73" s="407">
        <f t="shared" si="41"/>
        <v>1.6374755010605123E-3</v>
      </c>
      <c r="X73" s="407">
        <f t="shared" ref="X73:X109" si="61">SQRT(I73)*SQRT(H73^2+(J73^2)/12)</f>
        <v>0.90484128471807479</v>
      </c>
      <c r="Y73" s="407">
        <f t="shared" si="11"/>
        <v>4.9124265031815365E-3</v>
      </c>
      <c r="Z73" s="407">
        <f t="shared" ref="Z73:Z136" si="62">IF(L73&lt;0, (Vin*K73*Tf/2)*Fsw, (Vin*L73*Tr/2+Vin*K73*Tf/2)*Fsw)</f>
        <v>0.14241578342709107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0.29161471710327574</v>
      </c>
      <c r="AD73" s="407">
        <f t="shared" ref="AD73:AD109" si="66">SQRT(1-I73)*SQRT(H73^2+(J73^2)/12)</f>
        <v>1.7373129000478711</v>
      </c>
      <c r="AE73" s="407">
        <f t="shared" si="17"/>
        <v>1.8109536676036465E-2</v>
      </c>
      <c r="AF73" s="407">
        <f t="shared" ref="AF73:AF136" si="67">IF(L73&lt;0, Deadtime*Fsw*IF(VfdSky&gt;0,0,VsdBot)*K73, Deadtime*Fsw*IF(VfdSky&gt;0,0,VsdBot)*(K73+L73))</f>
        <v>2.7647999999999999E-2</v>
      </c>
      <c r="AG73" s="407">
        <f t="shared" ref="AG73:AG104" si="68">(AF73+AE73*(1+RdsonBotTc*Ta-RdsonBotTc*25))/(1-AE73*RdsonBotTc*ThetaJaBot)</f>
        <v>4.5923868672843732E-2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0.86477545076185891</v>
      </c>
      <c r="AP73">
        <f t="shared" ref="AP73:AP136" si="74">Vout*H73</f>
        <v>9.7919999999999998</v>
      </c>
      <c r="AQ73" s="10">
        <f t="shared" si="43"/>
        <v>0.9188520528787123</v>
      </c>
      <c r="AR73" s="63">
        <f t="shared" ref="AR73:AR109" si="75">ThetaJaTop*AC73</f>
        <v>14.580735855163788</v>
      </c>
      <c r="AS73" s="63">
        <f t="shared" si="44"/>
        <v>2.2961934336421868</v>
      </c>
      <c r="AT73" s="10"/>
      <c r="AU73">
        <f t="shared" si="45"/>
        <v>91.88520528787123</v>
      </c>
      <c r="BE73" s="28"/>
      <c r="BF73" s="29"/>
    </row>
    <row r="74" spans="1:58" x14ac:dyDescent="0.25">
      <c r="A74" s="24" t="s">
        <v>206</v>
      </c>
      <c r="B74" s="25" t="s">
        <v>8</v>
      </c>
      <c r="C74" s="27" t="s">
        <v>148</v>
      </c>
      <c r="G74">
        <v>65</v>
      </c>
      <c r="H74">
        <f t="shared" si="55"/>
        <v>1.9500000000000002</v>
      </c>
      <c r="I74" s="407">
        <f t="shared" ref="I74:I109" si="76">(Vout+Rdcr*H74+RdsonBot*H74)/(Vin-RdsonTop*H74+RdsonBot*H74)</f>
        <v>0.21339375000000002</v>
      </c>
      <c r="J74" s="408">
        <f t="shared" si="56"/>
        <v>1.3443806249999999</v>
      </c>
      <c r="K74" s="408">
        <f t="shared" ref="K74:K137" si="77">H74+J74/2</f>
        <v>2.6221903124999999</v>
      </c>
      <c r="L74" s="408">
        <f t="shared" ref="L74:L109" si="78">H74-J74/2</f>
        <v>1.2778096875000002</v>
      </c>
      <c r="M74" s="63">
        <f t="shared" si="57"/>
        <v>0</v>
      </c>
      <c r="N74" s="407">
        <f t="shared" si="58"/>
        <v>1.9882437657573455</v>
      </c>
      <c r="O74" s="407">
        <f t="shared" ref="O74:O109" si="79">(N74^2*Rdcr*(1+Ltc*Ta-Ltc*25))/(1-N74^2*Rdcr*Ltc*ThetaCa)</f>
        <v>1.9796870068289736E-2</v>
      </c>
      <c r="P74">
        <f t="shared" si="59"/>
        <v>0.2</v>
      </c>
      <c r="Q74" s="407">
        <f t="shared" ref="Q74:Q137" si="80">O74+P74</f>
        <v>0.21979687006828974</v>
      </c>
      <c r="R74" s="9">
        <f t="shared" si="39"/>
        <v>0.38808925786853365</v>
      </c>
      <c r="S74" s="9">
        <f t="shared" ref="S74:S109" si="81">RCoutEsr*R74^2</f>
        <v>1.5061327207294923E-4</v>
      </c>
      <c r="T74" s="9">
        <f t="shared" si="40"/>
        <v>1.5061327207294923E-4</v>
      </c>
      <c r="U74" s="407">
        <f t="shared" si="60"/>
        <v>0.91846048652210255</v>
      </c>
      <c r="V74" s="409">
        <f t="shared" ref="V74:V109" si="82">RCinEsr*U74^2</f>
        <v>1.6871393306048346E-3</v>
      </c>
      <c r="W74" s="407">
        <f t="shared" si="41"/>
        <v>1.6871393306048346E-3</v>
      </c>
      <c r="X74" s="407">
        <f t="shared" si="61"/>
        <v>0.91846048652210255</v>
      </c>
      <c r="Y74" s="407">
        <f t="shared" ref="Y74:Y109" si="83">RdsonTop*X74^2</f>
        <v>5.0614179918145041E-3</v>
      </c>
      <c r="Z74" s="407">
        <f t="shared" si="62"/>
        <v>0.14466402277710957</v>
      </c>
      <c r="AA74" s="407">
        <f t="shared" si="63"/>
        <v>0.14400000000000002</v>
      </c>
      <c r="AB74" s="407">
        <f t="shared" si="64"/>
        <v>0</v>
      </c>
      <c r="AC74" s="407">
        <f t="shared" si="65"/>
        <v>0.29402307550579876</v>
      </c>
      <c r="AD74" s="407">
        <f t="shared" si="66"/>
        <v>1.7633898056784079</v>
      </c>
      <c r="AE74" s="407">
        <f t="shared" ref="AE74:AE109" si="84">RdsonBot*AD74^2</f>
        <v>1.8657261640623198E-2</v>
      </c>
      <c r="AF74" s="407">
        <f t="shared" si="67"/>
        <v>2.8080000000000001E-2</v>
      </c>
      <c r="AG74" s="407">
        <f t="shared" si="68"/>
        <v>4.691231269906182E-2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0.86880332087582801</v>
      </c>
      <c r="AP74">
        <f t="shared" si="74"/>
        <v>9.9450000000000003</v>
      </c>
      <c r="AQ74" s="10">
        <f t="shared" si="43"/>
        <v>0.91965793208032354</v>
      </c>
      <c r="AR74" s="63">
        <f t="shared" si="75"/>
        <v>14.701153775289939</v>
      </c>
      <c r="AS74" s="63">
        <f t="shared" si="44"/>
        <v>2.345615634953091</v>
      </c>
      <c r="AT74" s="10"/>
      <c r="AU74">
        <f t="shared" si="45"/>
        <v>91.965793208032352</v>
      </c>
      <c r="BE74" s="28"/>
      <c r="BF74" s="29"/>
    </row>
    <row r="75" spans="1:58" x14ac:dyDescent="0.25">
      <c r="A75" s="44" t="s">
        <v>207</v>
      </c>
      <c r="B75" s="121">
        <f>AN9</f>
        <v>0.16949999999999998</v>
      </c>
      <c r="C75" s="122" t="s">
        <v>208</v>
      </c>
      <c r="G75">
        <v>66</v>
      </c>
      <c r="H75">
        <f t="shared" si="55"/>
        <v>1.98</v>
      </c>
      <c r="I75" s="407">
        <f t="shared" si="76"/>
        <v>0.21340749999999997</v>
      </c>
      <c r="J75" s="408">
        <f t="shared" si="56"/>
        <v>1.3444672499999997</v>
      </c>
      <c r="K75" s="408">
        <f t="shared" si="77"/>
        <v>2.652233625</v>
      </c>
      <c r="L75" s="408">
        <f t="shared" si="78"/>
        <v>1.3077663750000001</v>
      </c>
      <c r="M75" s="63">
        <f t="shared" si="57"/>
        <v>0</v>
      </c>
      <c r="N75" s="407">
        <f t="shared" si="58"/>
        <v>2.0176800247297755</v>
      </c>
      <c r="O75" s="407">
        <f t="shared" si="79"/>
        <v>2.0388364089585803E-2</v>
      </c>
      <c r="P75">
        <f t="shared" si="59"/>
        <v>0.2</v>
      </c>
      <c r="Q75" s="407">
        <f t="shared" si="80"/>
        <v>0.22038836408958581</v>
      </c>
      <c r="R75" s="9">
        <f t="shared" ref="R75:R109" si="87">J75/(2*SQRT(3))</f>
        <v>0.38811426435206786</v>
      </c>
      <c r="S75" s="9">
        <f t="shared" si="81"/>
        <v>1.5063268219354681E-4</v>
      </c>
      <c r="T75" s="9">
        <f t="shared" ref="T75:T109" si="88">S75</f>
        <v>1.5063268219354681E-4</v>
      </c>
      <c r="U75" s="407">
        <f t="shared" si="60"/>
        <v>0.93208846528922318</v>
      </c>
      <c r="V75" s="409">
        <f t="shared" si="82"/>
        <v>1.7375778142504389E-3</v>
      </c>
      <c r="W75" s="407">
        <f t="shared" ref="W75:W109" si="89">V75</f>
        <v>1.7375778142504389E-3</v>
      </c>
      <c r="X75" s="407">
        <f t="shared" si="61"/>
        <v>0.93208846528922318</v>
      </c>
      <c r="Y75" s="407">
        <f t="shared" si="83"/>
        <v>5.2127334427513163E-3</v>
      </c>
      <c r="Z75" s="407">
        <f t="shared" si="62"/>
        <v>0.1469122621271281</v>
      </c>
      <c r="AA75" s="407">
        <f t="shared" si="63"/>
        <v>0.14400000000000002</v>
      </c>
      <c r="AB75" s="407">
        <f t="shared" si="64"/>
        <v>0</v>
      </c>
      <c r="AC75" s="407">
        <f t="shared" si="65"/>
        <v>0.29643404189863443</v>
      </c>
      <c r="AD75" s="407">
        <f t="shared" si="66"/>
        <v>1.7894814262987833</v>
      </c>
      <c r="AE75" s="407">
        <f t="shared" si="84"/>
        <v>1.9213462650409966E-2</v>
      </c>
      <c r="AF75" s="407">
        <f t="shared" si="67"/>
        <v>2.8511999999999999E-2</v>
      </c>
      <c r="AG75" s="407">
        <f t="shared" si="68"/>
        <v>4.7909564375555394E-2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0.87285246486021961</v>
      </c>
      <c r="AP75">
        <f t="shared" si="74"/>
        <v>10.097999999999999</v>
      </c>
      <c r="AQ75" s="10">
        <f t="shared" ref="AQ75:AQ109" si="91">AP75/(AP75+AO75)</f>
        <v>0.92043895698570577</v>
      </c>
      <c r="AR75" s="63">
        <f t="shared" si="75"/>
        <v>14.821702094931721</v>
      </c>
      <c r="AS75" s="63">
        <f t="shared" ref="AS75:AS109" si="92">AG75*ThetaJaBot</f>
        <v>2.3954782187777699</v>
      </c>
      <c r="AT75" s="10"/>
      <c r="AU75">
        <f t="shared" ref="AU75:AU109" si="93">AQ75*100</f>
        <v>92.04389569857058</v>
      </c>
      <c r="BE75" s="28"/>
      <c r="BF75" s="29"/>
    </row>
    <row r="76" spans="1:58" x14ac:dyDescent="0.25">
      <c r="A76" s="44" t="s">
        <v>211</v>
      </c>
      <c r="B76" s="120">
        <f>B75*B62</f>
        <v>3.3899999999999997</v>
      </c>
      <c r="C76" s="417" t="s">
        <v>442</v>
      </c>
      <c r="G76">
        <v>67</v>
      </c>
      <c r="H76">
        <f t="shared" si="55"/>
        <v>2.0100000000000002</v>
      </c>
      <c r="I76" s="407">
        <f t="shared" si="76"/>
        <v>0.21342124999999998</v>
      </c>
      <c r="J76" s="408">
        <f t="shared" si="56"/>
        <v>1.3445538749999997</v>
      </c>
      <c r="K76" s="408">
        <f t="shared" si="77"/>
        <v>2.6822769375000002</v>
      </c>
      <c r="L76" s="408">
        <f t="shared" si="78"/>
        <v>1.3377230625000003</v>
      </c>
      <c r="M76" s="63">
        <f t="shared" si="57"/>
        <v>0</v>
      </c>
      <c r="N76" s="407">
        <f t="shared" si="58"/>
        <v>2.0471326516776567</v>
      </c>
      <c r="O76" s="407">
        <f t="shared" si="79"/>
        <v>2.0988944252651374E-2</v>
      </c>
      <c r="P76">
        <f t="shared" si="59"/>
        <v>0.2</v>
      </c>
      <c r="Q76" s="407">
        <f t="shared" si="80"/>
        <v>0.22098894425265139</v>
      </c>
      <c r="R76" s="9">
        <f t="shared" si="87"/>
        <v>0.38813927083560212</v>
      </c>
      <c r="S76" s="9">
        <f t="shared" si="81"/>
        <v>1.5065209356479288E-4</v>
      </c>
      <c r="T76" s="9">
        <f t="shared" si="88"/>
        <v>1.5065209356479288E-4</v>
      </c>
      <c r="U76" s="407">
        <f t="shared" si="60"/>
        <v>0.9457248808446963</v>
      </c>
      <c r="V76" s="409">
        <f t="shared" si="82"/>
        <v>1.7887911004974299E-3</v>
      </c>
      <c r="W76" s="407">
        <f t="shared" si="89"/>
        <v>1.7887911004974299E-3</v>
      </c>
      <c r="X76" s="407">
        <f t="shared" si="61"/>
        <v>0.9457248808446963</v>
      </c>
      <c r="Y76" s="407">
        <f t="shared" si="83"/>
        <v>5.3663733014922901E-3</v>
      </c>
      <c r="Z76" s="407">
        <f t="shared" si="62"/>
        <v>0.1491605014771466</v>
      </c>
      <c r="AA76" s="407">
        <f t="shared" si="63"/>
        <v>0.14400000000000002</v>
      </c>
      <c r="AB76" s="407">
        <f t="shared" si="64"/>
        <v>0</v>
      </c>
      <c r="AC76" s="407">
        <f t="shared" si="65"/>
        <v>0.29884762035685847</v>
      </c>
      <c r="AD76" s="407">
        <f t="shared" si="66"/>
        <v>1.8155871070582317</v>
      </c>
      <c r="AE76" s="407">
        <f t="shared" si="84"/>
        <v>1.9778139259896473E-2</v>
      </c>
      <c r="AF76" s="407">
        <f t="shared" si="67"/>
        <v>2.8944000000000001E-2</v>
      </c>
      <c r="AG76" s="407">
        <f t="shared" si="68"/>
        <v>4.8915631293437956E-2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0.87692289709700999</v>
      </c>
      <c r="AP76">
        <f t="shared" si="74"/>
        <v>10.251000000000001</v>
      </c>
      <c r="AQ76" s="10">
        <f t="shared" si="91"/>
        <v>0.92119617423609423</v>
      </c>
      <c r="AR76" s="63">
        <f t="shared" si="75"/>
        <v>14.942381017842923</v>
      </c>
      <c r="AS76" s="63">
        <f t="shared" si="92"/>
        <v>2.4457815646718979</v>
      </c>
      <c r="AT76" s="10"/>
      <c r="AU76">
        <f t="shared" si="93"/>
        <v>92.119617423609427</v>
      </c>
      <c r="BE76" s="28"/>
      <c r="BF76" s="29"/>
    </row>
    <row r="77" spans="1:58" x14ac:dyDescent="0.25">
      <c r="A77" s="44" t="s">
        <v>388</v>
      </c>
      <c r="B77" s="120">
        <f>(QgBot+QgTop)*Fsw+Iq</f>
        <v>1.8200000000000001E-2</v>
      </c>
      <c r="C77" s="31" t="s">
        <v>2</v>
      </c>
      <c r="G77">
        <v>68</v>
      </c>
      <c r="H77">
        <f t="shared" si="55"/>
        <v>2.04</v>
      </c>
      <c r="I77" s="407">
        <f t="shared" si="76"/>
        <v>0.21343500000000001</v>
      </c>
      <c r="J77" s="408">
        <f t="shared" si="56"/>
        <v>1.3446404999999997</v>
      </c>
      <c r="K77" s="408">
        <f t="shared" si="77"/>
        <v>2.7123202499999999</v>
      </c>
      <c r="L77" s="408">
        <f t="shared" si="78"/>
        <v>1.3676797500000002</v>
      </c>
      <c r="M77" s="63">
        <f t="shared" si="57"/>
        <v>0</v>
      </c>
      <c r="N77" s="407">
        <f t="shared" si="58"/>
        <v>2.0766009501554907</v>
      </c>
      <c r="O77" s="407">
        <f t="shared" si="79"/>
        <v>2.1598613164582548E-2</v>
      </c>
      <c r="P77">
        <f t="shared" si="59"/>
        <v>0.2</v>
      </c>
      <c r="Q77" s="407">
        <f t="shared" si="80"/>
        <v>0.22159861316458257</v>
      </c>
      <c r="R77" s="9">
        <f t="shared" si="87"/>
        <v>0.38816427731913644</v>
      </c>
      <c r="S77" s="9">
        <f t="shared" si="81"/>
        <v>1.5067150618668746E-4</v>
      </c>
      <c r="T77" s="9">
        <f t="shared" si="88"/>
        <v>1.5067150618668746E-4</v>
      </c>
      <c r="U77" s="407">
        <f t="shared" si="60"/>
        <v>0.9593694121259837</v>
      </c>
      <c r="V77" s="409">
        <f t="shared" si="82"/>
        <v>1.8407793378459113E-3</v>
      </c>
      <c r="W77" s="407">
        <f t="shared" si="89"/>
        <v>1.8407793378459113E-3</v>
      </c>
      <c r="X77" s="407">
        <f t="shared" si="61"/>
        <v>0.9593694121259837</v>
      </c>
      <c r="Y77" s="407">
        <f t="shared" si="83"/>
        <v>5.5223380135377333E-3</v>
      </c>
      <c r="Z77" s="407">
        <f t="shared" si="62"/>
        <v>0.1514087408271651</v>
      </c>
      <c r="AA77" s="407">
        <f t="shared" si="63"/>
        <v>0.14400000000000002</v>
      </c>
      <c r="AB77" s="407">
        <f t="shared" si="64"/>
        <v>0</v>
      </c>
      <c r="AC77" s="407">
        <f t="shared" si="65"/>
        <v>0.30126381496419891</v>
      </c>
      <c r="AD77" s="407">
        <f t="shared" si="66"/>
        <v>1.8417062299030569</v>
      </c>
      <c r="AE77" s="407">
        <f t="shared" si="84"/>
        <v>2.035129102358239E-2</v>
      </c>
      <c r="AF77" s="407">
        <f t="shared" si="67"/>
        <v>2.9375999999999999E-2</v>
      </c>
      <c r="AG77" s="407">
        <f t="shared" si="68"/>
        <v>4.9930521136905652E-2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0.88101463210971975</v>
      </c>
      <c r="AP77">
        <f t="shared" si="74"/>
        <v>10.404</v>
      </c>
      <c r="AQ77" s="10">
        <f t="shared" si="91"/>
        <v>0.92193057245996546</v>
      </c>
      <c r="AR77" s="63">
        <f t="shared" si="75"/>
        <v>15.063190748209946</v>
      </c>
      <c r="AS77" s="63">
        <f t="shared" si="92"/>
        <v>2.4965260568452825</v>
      </c>
      <c r="AT77" s="10"/>
      <c r="AU77">
        <f t="shared" si="93"/>
        <v>92.193057245996542</v>
      </c>
      <c r="BE77" s="28"/>
      <c r="BF77" s="29"/>
    </row>
    <row r="78" spans="1:58" x14ac:dyDescent="0.25">
      <c r="A78" s="44" t="s">
        <v>389</v>
      </c>
      <c r="B78" s="119">
        <f>QrrBot*Fsw</f>
        <v>5.7000000000000002E-3</v>
      </c>
      <c r="C78" s="31" t="s">
        <v>2</v>
      </c>
      <c r="G78">
        <v>69</v>
      </c>
      <c r="H78">
        <f t="shared" si="55"/>
        <v>2.0699999999999998</v>
      </c>
      <c r="I78" s="407">
        <f t="shared" si="76"/>
        <v>0.21344874999999996</v>
      </c>
      <c r="J78" s="408">
        <f t="shared" si="56"/>
        <v>1.3447271249999995</v>
      </c>
      <c r="K78" s="408">
        <f t="shared" si="77"/>
        <v>2.7423635624999996</v>
      </c>
      <c r="L78" s="408">
        <f t="shared" si="78"/>
        <v>1.3976364375000001</v>
      </c>
      <c r="M78" s="63">
        <f t="shared" si="57"/>
        <v>0</v>
      </c>
      <c r="N78" s="407">
        <f t="shared" si="58"/>
        <v>2.1060842623359659</v>
      </c>
      <c r="O78" s="407">
        <f t="shared" si="79"/>
        <v>2.2217373472312691E-2</v>
      </c>
      <c r="P78">
        <f t="shared" si="59"/>
        <v>0.2</v>
      </c>
      <c r="Q78" s="407">
        <f t="shared" si="80"/>
        <v>0.22221737347231271</v>
      </c>
      <c r="R78" s="9">
        <f t="shared" si="87"/>
        <v>0.38818928380267065</v>
      </c>
      <c r="S78" s="9">
        <f t="shared" si="81"/>
        <v>1.5069092005923039E-4</v>
      </c>
      <c r="T78" s="9">
        <f t="shared" si="88"/>
        <v>1.5069092005923039E-4</v>
      </c>
      <c r="U78" s="407">
        <f t="shared" si="60"/>
        <v>0.97302175587085016</v>
      </c>
      <c r="V78" s="409">
        <f t="shared" si="82"/>
        <v>1.8935426747959847E-3</v>
      </c>
      <c r="W78" s="407">
        <f t="shared" si="89"/>
        <v>1.8935426747959847E-3</v>
      </c>
      <c r="X78" s="407">
        <f t="shared" si="61"/>
        <v>0.97302175587085016</v>
      </c>
      <c r="Y78" s="407">
        <f t="shared" si="83"/>
        <v>5.6806280243879544E-3</v>
      </c>
      <c r="Z78" s="407">
        <f t="shared" si="62"/>
        <v>0.1536569801771836</v>
      </c>
      <c r="AA78" s="407">
        <f t="shared" si="63"/>
        <v>0.14400000000000002</v>
      </c>
      <c r="AB78" s="407">
        <f t="shared" si="64"/>
        <v>0</v>
      </c>
      <c r="AC78" s="407">
        <f t="shared" si="65"/>
        <v>0.30368262981305877</v>
      </c>
      <c r="AD78" s="407">
        <f t="shared" si="66"/>
        <v>1.8678382110507423</v>
      </c>
      <c r="AE78" s="407">
        <f t="shared" si="84"/>
        <v>2.0932917495967426E-2</v>
      </c>
      <c r="AF78" s="407">
        <f t="shared" si="67"/>
        <v>2.9807999999999998E-2</v>
      </c>
      <c r="AG78" s="407">
        <f t="shared" si="68"/>
        <v>5.0954241683413115E-2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0.88512768456363988</v>
      </c>
      <c r="AP78">
        <f t="shared" si="74"/>
        <v>10.556999999999999</v>
      </c>
      <c r="AQ78" s="10">
        <f t="shared" si="91"/>
        <v>0.92264308623668401</v>
      </c>
      <c r="AR78" s="63">
        <f t="shared" si="75"/>
        <v>15.184131490652938</v>
      </c>
      <c r="AS78" s="63">
        <f t="shared" si="92"/>
        <v>2.547712084170656</v>
      </c>
      <c r="AT78" s="10"/>
      <c r="AU78">
        <f t="shared" si="93"/>
        <v>92.264308623668398</v>
      </c>
      <c r="BE78" s="28"/>
      <c r="BF78" s="29"/>
    </row>
    <row r="79" spans="1:58" x14ac:dyDescent="0.25">
      <c r="A79" s="44" t="s">
        <v>390</v>
      </c>
      <c r="B79" s="476">
        <f>C79/Vin</f>
        <v>2.3583750000000001E-4</v>
      </c>
      <c r="C79" s="475">
        <f>Deadtime*Fsw*(Ipp/2)*(VsdTop+VsdBot)</f>
        <v>5.6601000000000004E-3</v>
      </c>
      <c r="G79">
        <v>70</v>
      </c>
      <c r="H79">
        <f t="shared" si="55"/>
        <v>2.0999999999999996</v>
      </c>
      <c r="I79" s="407">
        <f t="shared" si="76"/>
        <v>0.2134625</v>
      </c>
      <c r="J79" s="408">
        <f t="shared" si="56"/>
        <v>1.3448137499999997</v>
      </c>
      <c r="K79" s="408">
        <f t="shared" si="77"/>
        <v>2.7724068749999997</v>
      </c>
      <c r="L79" s="408">
        <f t="shared" si="78"/>
        <v>1.4275931249999998</v>
      </c>
      <c r="M79" s="63">
        <f t="shared" si="57"/>
        <v>0</v>
      </c>
      <c r="N79" s="407">
        <f t="shared" si="58"/>
        <v>2.1355819663928659</v>
      </c>
      <c r="O79" s="407">
        <f t="shared" si="79"/>
        <v>2.2845227862641197E-2</v>
      </c>
      <c r="P79">
        <f t="shared" si="59"/>
        <v>0.2</v>
      </c>
      <c r="Q79" s="407">
        <f t="shared" si="80"/>
        <v>0.22284522786264122</v>
      </c>
      <c r="R79" s="9">
        <f t="shared" si="87"/>
        <v>0.38821429028620497</v>
      </c>
      <c r="S79" s="9">
        <f t="shared" si="81"/>
        <v>1.5071033518242183E-4</v>
      </c>
      <c r="T79" s="9">
        <f t="shared" si="88"/>
        <v>1.5071033518242183E-4</v>
      </c>
      <c r="U79" s="407">
        <f t="shared" si="60"/>
        <v>0.9866816254110935</v>
      </c>
      <c r="V79" s="409">
        <f t="shared" si="82"/>
        <v>1.9470812598477549E-3</v>
      </c>
      <c r="W79" s="407">
        <f t="shared" si="89"/>
        <v>1.9470812598477549E-3</v>
      </c>
      <c r="X79" s="407">
        <f t="shared" si="61"/>
        <v>0.9866816254110935</v>
      </c>
      <c r="Y79" s="407">
        <f t="shared" si="83"/>
        <v>5.8412437795432653E-3</v>
      </c>
      <c r="Z79" s="407">
        <f t="shared" si="62"/>
        <v>0.15590521952720207</v>
      </c>
      <c r="AA79" s="407">
        <f t="shared" si="63"/>
        <v>0.14400000000000002</v>
      </c>
      <c r="AB79" s="407">
        <f t="shared" si="64"/>
        <v>0</v>
      </c>
      <c r="AC79" s="407">
        <f t="shared" si="65"/>
        <v>0.30610406900453846</v>
      </c>
      <c r="AD79" s="407">
        <f t="shared" si="66"/>
        <v>1.8939824986674356</v>
      </c>
      <c r="AE79" s="407">
        <f t="shared" si="84"/>
        <v>2.1523018231551259E-2</v>
      </c>
      <c r="AF79" s="407">
        <f t="shared" si="67"/>
        <v>3.0239999999999993E-2</v>
      </c>
      <c r="AG79" s="407">
        <f t="shared" si="68"/>
        <v>5.1986800803851513E-2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0.88926206926606133</v>
      </c>
      <c r="AP79">
        <f t="shared" si="74"/>
        <v>10.709999999999997</v>
      </c>
      <c r="AQ79" s="10">
        <f t="shared" si="91"/>
        <v>0.92333459973955656</v>
      </c>
      <c r="AR79" s="63">
        <f t="shared" si="75"/>
        <v>15.305203450226923</v>
      </c>
      <c r="AS79" s="63">
        <f t="shared" si="92"/>
        <v>2.5993400401925757</v>
      </c>
      <c r="AT79" s="10"/>
      <c r="AU79">
        <f t="shared" si="93"/>
        <v>92.333459973955655</v>
      </c>
      <c r="BE79" s="28"/>
      <c r="BF79" s="29"/>
    </row>
    <row r="80" spans="1:58" x14ac:dyDescent="0.25">
      <c r="A80" s="44" t="s">
        <v>92</v>
      </c>
      <c r="B80" s="476">
        <f>SUM(B77:B79)</f>
        <v>2.41358375E-2</v>
      </c>
      <c r="C80" s="31" t="s">
        <v>2</v>
      </c>
      <c r="G80">
        <v>71</v>
      </c>
      <c r="H80">
        <f t="shared" si="55"/>
        <v>2.13</v>
      </c>
      <c r="I80" s="407">
        <f t="shared" si="76"/>
        <v>0.21347625000000001</v>
      </c>
      <c r="J80" s="408">
        <f t="shared" si="56"/>
        <v>1.3449003749999997</v>
      </c>
      <c r="K80" s="408">
        <f t="shared" si="77"/>
        <v>2.8024501874999999</v>
      </c>
      <c r="L80" s="408">
        <f t="shared" si="78"/>
        <v>1.4575498124999999</v>
      </c>
      <c r="M80" s="63">
        <f t="shared" si="57"/>
        <v>0</v>
      </c>
      <c r="N80" s="407">
        <f t="shared" si="58"/>
        <v>2.1650934740921142</v>
      </c>
      <c r="O80" s="407">
        <f t="shared" si="79"/>
        <v>2.3482179062262756E-2</v>
      </c>
      <c r="P80">
        <f t="shared" si="59"/>
        <v>0.2</v>
      </c>
      <c r="Q80" s="407">
        <f t="shared" si="80"/>
        <v>0.22348217906226275</v>
      </c>
      <c r="R80" s="9">
        <f t="shared" si="87"/>
        <v>0.38823929676973923</v>
      </c>
      <c r="S80" s="9">
        <f t="shared" si="81"/>
        <v>1.5072975155626164E-4</v>
      </c>
      <c r="T80" s="9">
        <f t="shared" si="88"/>
        <v>1.5072975155626164E-4</v>
      </c>
      <c r="U80" s="407">
        <f t="shared" si="60"/>
        <v>1.0003487495622025</v>
      </c>
      <c r="V80" s="409">
        <f t="shared" si="82"/>
        <v>2.0013952415013241E-3</v>
      </c>
      <c r="W80" s="407">
        <f t="shared" si="89"/>
        <v>2.0013952415013241E-3</v>
      </c>
      <c r="X80" s="407">
        <f t="shared" si="61"/>
        <v>1.0003487495622025</v>
      </c>
      <c r="Y80" s="407">
        <f t="shared" si="83"/>
        <v>6.0041857245039729E-3</v>
      </c>
      <c r="Z80" s="407">
        <f t="shared" si="62"/>
        <v>0.1581534588772206</v>
      </c>
      <c r="AA80" s="407">
        <f t="shared" si="63"/>
        <v>0.14400000000000002</v>
      </c>
      <c r="AB80" s="407">
        <f t="shared" si="64"/>
        <v>0</v>
      </c>
      <c r="AC80" s="407">
        <f t="shared" si="65"/>
        <v>0.30852813664845907</v>
      </c>
      <c r="AD80" s="407">
        <f t="shared" si="66"/>
        <v>1.9201385707301435</v>
      </c>
      <c r="AE80" s="407">
        <f t="shared" si="84"/>
        <v>2.2121592784833593E-2</v>
      </c>
      <c r="AF80" s="407">
        <f t="shared" si="67"/>
        <v>3.0671999999999998E-2</v>
      </c>
      <c r="AG80" s="407">
        <f t="shared" si="68"/>
        <v>5.3028206462729301E-2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0.89341780116650871</v>
      </c>
      <c r="AP80">
        <f t="shared" si="74"/>
        <v>10.863</v>
      </c>
      <c r="AQ80" s="10">
        <f t="shared" si="91"/>
        <v>0.92400595008814157</v>
      </c>
      <c r="AR80" s="63">
        <f t="shared" si="75"/>
        <v>15.426406832422954</v>
      </c>
      <c r="AS80" s="63">
        <f t="shared" si="92"/>
        <v>2.651410323136465</v>
      </c>
      <c r="AT80" s="10"/>
      <c r="AU80">
        <f t="shared" si="93"/>
        <v>92.40059500881415</v>
      </c>
      <c r="BE80" s="28"/>
      <c r="BF80" s="29"/>
    </row>
    <row r="81" spans="1:58" x14ac:dyDescent="0.25">
      <c r="A81" s="2"/>
      <c r="G81">
        <v>72</v>
      </c>
      <c r="H81">
        <f t="shared" si="55"/>
        <v>2.16</v>
      </c>
      <c r="I81" s="407">
        <f t="shared" si="76"/>
        <v>0.21348999999999996</v>
      </c>
      <c r="J81" s="408">
        <f t="shared" si="56"/>
        <v>1.3449869999999995</v>
      </c>
      <c r="K81" s="408">
        <f t="shared" si="77"/>
        <v>2.8324935</v>
      </c>
      <c r="L81" s="408">
        <f t="shared" si="78"/>
        <v>1.4875065000000003</v>
      </c>
      <c r="M81" s="63">
        <f t="shared" si="57"/>
        <v>0</v>
      </c>
      <c r="N81" s="407">
        <f t="shared" si="58"/>
        <v>2.1946182285720561</v>
      </c>
      <c r="O81" s="407">
        <f t="shared" si="79"/>
        <v>2.4128229837796979E-2</v>
      </c>
      <c r="P81">
        <f t="shared" si="59"/>
        <v>0.2</v>
      </c>
      <c r="Q81" s="407">
        <f t="shared" si="80"/>
        <v>0.22412822983779698</v>
      </c>
      <c r="R81" s="9">
        <f t="shared" si="87"/>
        <v>0.38826430325327349</v>
      </c>
      <c r="S81" s="9">
        <f t="shared" si="81"/>
        <v>1.5074916918074994E-4</v>
      </c>
      <c r="T81" s="9">
        <f t="shared" si="88"/>
        <v>1.5074916918074994E-4</v>
      </c>
      <c r="U81" s="407">
        <f t="shared" si="60"/>
        <v>1.0140228716002406</v>
      </c>
      <c r="V81" s="409">
        <f t="shared" si="82"/>
        <v>2.0564847682567962E-3</v>
      </c>
      <c r="W81" s="407">
        <f t="shared" si="89"/>
        <v>2.0564847682567962E-3</v>
      </c>
      <c r="X81" s="407">
        <f t="shared" si="61"/>
        <v>1.0140228716002406</v>
      </c>
      <c r="Y81" s="407">
        <f t="shared" si="83"/>
        <v>6.1694543047703882E-3</v>
      </c>
      <c r="Z81" s="407">
        <f t="shared" si="62"/>
        <v>0.16040169822723913</v>
      </c>
      <c r="AA81" s="407">
        <f t="shared" si="63"/>
        <v>0.14400000000000002</v>
      </c>
      <c r="AB81" s="407">
        <f t="shared" si="64"/>
        <v>0</v>
      </c>
      <c r="AC81" s="407">
        <f t="shared" si="65"/>
        <v>0.31095483686338476</v>
      </c>
      <c r="AD81" s="407">
        <f t="shared" si="66"/>
        <v>1.9463059330568644</v>
      </c>
      <c r="AE81" s="407">
        <f t="shared" si="84"/>
        <v>2.2728640710314111E-2</v>
      </c>
      <c r="AF81" s="407">
        <f t="shared" si="67"/>
        <v>3.1104E-2</v>
      </c>
      <c r="AG81" s="407">
        <f t="shared" si="68"/>
        <v>5.4078466718355346E-2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0.89759489535697456</v>
      </c>
      <c r="AP81">
        <f t="shared" si="74"/>
        <v>11.016</v>
      </c>
      <c r="AQ81" s="10">
        <f t="shared" si="91"/>
        <v>0.92465793043653099</v>
      </c>
      <c r="AR81" s="63">
        <f t="shared" si="75"/>
        <v>15.547741843169238</v>
      </c>
      <c r="AS81" s="63">
        <f t="shared" si="92"/>
        <v>2.7039233359177675</v>
      </c>
      <c r="AT81" s="10"/>
      <c r="AU81">
        <f t="shared" si="93"/>
        <v>92.465793043653093</v>
      </c>
      <c r="BE81" s="28"/>
      <c r="BF81" s="29"/>
    </row>
    <row r="82" spans="1:58" x14ac:dyDescent="0.25">
      <c r="A82" s="2"/>
      <c r="G82">
        <v>73</v>
      </c>
      <c r="H82">
        <f t="shared" si="55"/>
        <v>2.19</v>
      </c>
      <c r="I82" s="407">
        <f t="shared" si="76"/>
        <v>0.21350374999999999</v>
      </c>
      <c r="J82" s="408">
        <f t="shared" si="56"/>
        <v>1.3450736249999995</v>
      </c>
      <c r="K82" s="408">
        <f t="shared" si="77"/>
        <v>2.8625368124999997</v>
      </c>
      <c r="L82" s="408">
        <f t="shared" si="78"/>
        <v>1.5174631875000002</v>
      </c>
      <c r="M82" s="63">
        <f t="shared" si="57"/>
        <v>0</v>
      </c>
      <c r="N82" s="407">
        <f t="shared" si="58"/>
        <v>2.2241557022960166</v>
      </c>
      <c r="O82" s="407">
        <f t="shared" si="79"/>
        <v>2.4783382995818542E-2</v>
      </c>
      <c r="P82">
        <f t="shared" si="59"/>
        <v>0.2</v>
      </c>
      <c r="Q82" s="407">
        <f t="shared" si="80"/>
        <v>0.22478338299581854</v>
      </c>
      <c r="R82" s="9">
        <f t="shared" si="87"/>
        <v>0.38828930973680775</v>
      </c>
      <c r="S82" s="9">
        <f t="shared" si="81"/>
        <v>1.5076858805588664E-4</v>
      </c>
      <c r="T82" s="9">
        <f t="shared" si="88"/>
        <v>1.5076858805588664E-4</v>
      </c>
      <c r="U82" s="407">
        <f t="shared" si="60"/>
        <v>1.0277037483181313</v>
      </c>
      <c r="V82" s="409">
        <f t="shared" si="82"/>
        <v>2.1123499886142737E-3</v>
      </c>
      <c r="W82" s="407">
        <f t="shared" si="89"/>
        <v>2.1123499886142737E-3</v>
      </c>
      <c r="X82" s="407">
        <f t="shared" si="61"/>
        <v>1.0277037483181313</v>
      </c>
      <c r="Y82" s="407">
        <f t="shared" si="83"/>
        <v>6.3370499658428206E-3</v>
      </c>
      <c r="Z82" s="407">
        <f t="shared" si="62"/>
        <v>0.1626499375772576</v>
      </c>
      <c r="AA82" s="407">
        <f t="shared" si="63"/>
        <v>0.14400000000000002</v>
      </c>
      <c r="AB82" s="407">
        <f t="shared" si="64"/>
        <v>0</v>
      </c>
      <c r="AC82" s="407">
        <f t="shared" si="65"/>
        <v>0.31338417377664585</v>
      </c>
      <c r="AD82" s="407">
        <f t="shared" si="66"/>
        <v>1.9724841174896059</v>
      </c>
      <c r="AE82" s="407">
        <f t="shared" si="84"/>
        <v>2.3344161562492496E-2</v>
      </c>
      <c r="AF82" s="407">
        <f t="shared" si="67"/>
        <v>3.1536000000000002E-2</v>
      </c>
      <c r="AG82" s="407">
        <f t="shared" si="68"/>
        <v>5.5137589723024634E-2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0.90179336707215918</v>
      </c>
      <c r="AP82">
        <f t="shared" si="74"/>
        <v>11.168999999999999</v>
      </c>
      <c r="AQ82" s="10">
        <f t="shared" si="91"/>
        <v>0.92529129282155098</v>
      </c>
      <c r="AR82" s="63">
        <f t="shared" si="75"/>
        <v>15.669208688832292</v>
      </c>
      <c r="AS82" s="63">
        <f t="shared" si="92"/>
        <v>2.7568794861512318</v>
      </c>
      <c r="AT82" s="10"/>
      <c r="AU82">
        <f t="shared" si="93"/>
        <v>92.529129282155097</v>
      </c>
      <c r="BE82" s="28"/>
      <c r="BF82" s="29"/>
    </row>
    <row r="83" spans="1:58" x14ac:dyDescent="0.25">
      <c r="A83" s="2"/>
      <c r="G83">
        <v>74</v>
      </c>
      <c r="H83">
        <f t="shared" si="55"/>
        <v>2.2199999999999998</v>
      </c>
      <c r="I83" s="407">
        <f t="shared" si="76"/>
        <v>0.2135175</v>
      </c>
      <c r="J83" s="408">
        <f t="shared" si="56"/>
        <v>1.3451602499999997</v>
      </c>
      <c r="K83" s="408">
        <f t="shared" si="77"/>
        <v>2.8925801249999994</v>
      </c>
      <c r="L83" s="408">
        <f t="shared" si="78"/>
        <v>1.5474198749999999</v>
      </c>
      <c r="M83" s="63">
        <f t="shared" si="57"/>
        <v>0</v>
      </c>
      <c r="N83" s="407">
        <f t="shared" si="58"/>
        <v>2.2537053951618589</v>
      </c>
      <c r="O83" s="407">
        <f t="shared" si="79"/>
        <v>2.5447641382887742E-2</v>
      </c>
      <c r="P83">
        <f t="shared" si="59"/>
        <v>0.2</v>
      </c>
      <c r="Q83" s="407">
        <f t="shared" si="80"/>
        <v>0.22544764138288775</v>
      </c>
      <c r="R83" s="9">
        <f t="shared" si="87"/>
        <v>0.38831431622034207</v>
      </c>
      <c r="S83" s="9">
        <f t="shared" si="81"/>
        <v>1.5078800818167182E-4</v>
      </c>
      <c r="T83" s="9">
        <f t="shared" si="88"/>
        <v>1.5078800818167182E-4</v>
      </c>
      <c r="U83" s="407">
        <f t="shared" si="60"/>
        <v>1.0413911491543077</v>
      </c>
      <c r="V83" s="409">
        <f t="shared" si="82"/>
        <v>2.1689910510738594E-3</v>
      </c>
      <c r="W83" s="407">
        <f t="shared" si="89"/>
        <v>2.1689910510738594E-3</v>
      </c>
      <c r="X83" s="407">
        <f t="shared" si="61"/>
        <v>1.0413911491543077</v>
      </c>
      <c r="Y83" s="407">
        <f t="shared" si="83"/>
        <v>6.5069731532215788E-3</v>
      </c>
      <c r="Z83" s="407">
        <f t="shared" si="62"/>
        <v>0.1648981769272761</v>
      </c>
      <c r="AA83" s="407">
        <f t="shared" si="63"/>
        <v>0.14400000000000002</v>
      </c>
      <c r="AB83" s="407">
        <f t="shared" si="64"/>
        <v>0</v>
      </c>
      <c r="AC83" s="407">
        <f t="shared" si="65"/>
        <v>0.31581615152436221</v>
      </c>
      <c r="AD83" s="407">
        <f t="shared" si="66"/>
        <v>1.9986726802167334</v>
      </c>
      <c r="AE83" s="407">
        <f t="shared" si="84"/>
        <v>2.3968154895868444E-2</v>
      </c>
      <c r="AF83" s="407">
        <f t="shared" si="67"/>
        <v>3.1967999999999996E-2</v>
      </c>
      <c r="AG83" s="407">
        <f t="shared" si="68"/>
        <v>5.620558372320654E-2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0.90601323168971193</v>
      </c>
      <c r="AP83">
        <f t="shared" si="74"/>
        <v>11.321999999999997</v>
      </c>
      <c r="AQ83" s="10">
        <f t="shared" si="91"/>
        <v>0.92590675079237572</v>
      </c>
      <c r="AR83" s="63">
        <f t="shared" si="75"/>
        <v>15.790807576218111</v>
      </c>
      <c r="AS83" s="63">
        <f t="shared" si="92"/>
        <v>2.8102791861603271</v>
      </c>
      <c r="AT83" s="10"/>
      <c r="AU83">
        <f t="shared" si="93"/>
        <v>92.59067507923757</v>
      </c>
      <c r="BE83" s="28"/>
      <c r="BF83" s="29"/>
    </row>
    <row r="84" spans="1:58" x14ac:dyDescent="0.25">
      <c r="G84">
        <v>75</v>
      </c>
      <c r="H84">
        <f t="shared" si="55"/>
        <v>2.25</v>
      </c>
      <c r="I84" s="407">
        <f t="shared" si="76"/>
        <v>0.21353124999999998</v>
      </c>
      <c r="J84" s="408">
        <f t="shared" si="56"/>
        <v>1.3452468749999995</v>
      </c>
      <c r="K84" s="408">
        <f t="shared" si="77"/>
        <v>2.9226234374999995</v>
      </c>
      <c r="L84" s="408">
        <f t="shared" si="78"/>
        <v>1.5773765625000002</v>
      </c>
      <c r="M84" s="63">
        <f t="shared" si="57"/>
        <v>0</v>
      </c>
      <c r="N84" s="407">
        <f t="shared" si="58"/>
        <v>2.2832668327547934</v>
      </c>
      <c r="O84" s="407">
        <f t="shared" si="79"/>
        <v>2.6121007885581513E-2</v>
      </c>
      <c r="P84">
        <f t="shared" si="59"/>
        <v>0.2</v>
      </c>
      <c r="Q84" s="407">
        <f t="shared" si="80"/>
        <v>0.22612100788558154</v>
      </c>
      <c r="R84" s="9">
        <f t="shared" si="87"/>
        <v>0.38833932270387628</v>
      </c>
      <c r="S84" s="9">
        <f t="shared" si="81"/>
        <v>1.5080742955810538E-4</v>
      </c>
      <c r="T84" s="9">
        <f t="shared" si="88"/>
        <v>1.5080742955810538E-4</v>
      </c>
      <c r="U84" s="407">
        <f t="shared" si="60"/>
        <v>1.0550848553873897</v>
      </c>
      <c r="V84" s="409">
        <f t="shared" si="82"/>
        <v>2.226408104135658E-3</v>
      </c>
      <c r="W84" s="407">
        <f t="shared" si="89"/>
        <v>2.226408104135658E-3</v>
      </c>
      <c r="X84" s="407">
        <f t="shared" si="61"/>
        <v>1.0550848553873897</v>
      </c>
      <c r="Y84" s="407">
        <f t="shared" si="83"/>
        <v>6.6792243124069745E-3</v>
      </c>
      <c r="Z84" s="407">
        <f t="shared" si="62"/>
        <v>0.1671464162772946</v>
      </c>
      <c r="AA84" s="407">
        <f t="shared" si="63"/>
        <v>0.14400000000000002</v>
      </c>
      <c r="AB84" s="407">
        <f t="shared" si="64"/>
        <v>0</v>
      </c>
      <c r="AC84" s="407">
        <f t="shared" si="65"/>
        <v>0.31825077425146614</v>
      </c>
      <c r="AD84" s="407">
        <f t="shared" si="66"/>
        <v>2.0248712002224432</v>
      </c>
      <c r="AE84" s="407">
        <f t="shared" si="84"/>
        <v>2.4600620264941662E-2</v>
      </c>
      <c r="AF84" s="407">
        <f t="shared" si="67"/>
        <v>3.2399999999999998E-2</v>
      </c>
      <c r="AG84" s="407">
        <f t="shared" si="68"/>
        <v>5.7282457059735538E-2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0.91025450473047698</v>
      </c>
      <c r="AP84">
        <f t="shared" si="74"/>
        <v>11.475</v>
      </c>
      <c r="AQ84" s="10">
        <f t="shared" si="91"/>
        <v>0.92650498184088104</v>
      </c>
      <c r="AR84" s="63">
        <f t="shared" si="75"/>
        <v>15.912538712573307</v>
      </c>
      <c r="AS84" s="63">
        <f t="shared" si="92"/>
        <v>2.8641228529867768</v>
      </c>
      <c r="AT84" s="10"/>
      <c r="AU84">
        <f t="shared" si="93"/>
        <v>92.650498184088107</v>
      </c>
      <c r="BE84" s="28"/>
      <c r="BF84" s="29"/>
    </row>
    <row r="85" spans="1:58" x14ac:dyDescent="0.25">
      <c r="G85">
        <v>76</v>
      </c>
      <c r="H85">
        <f t="shared" si="55"/>
        <v>2.2800000000000002</v>
      </c>
      <c r="I85" s="407">
        <f t="shared" si="76"/>
        <v>0.21354499999999998</v>
      </c>
      <c r="J85" s="408">
        <f t="shared" si="56"/>
        <v>1.3453334999999995</v>
      </c>
      <c r="K85" s="408">
        <f t="shared" si="77"/>
        <v>2.9526667500000001</v>
      </c>
      <c r="L85" s="408">
        <f t="shared" si="78"/>
        <v>1.6073332500000004</v>
      </c>
      <c r="M85" s="63">
        <f t="shared" si="57"/>
        <v>0</v>
      </c>
      <c r="N85" s="407">
        <f t="shared" si="58"/>
        <v>2.3128395647310231</v>
      </c>
      <c r="O85" s="407">
        <f t="shared" si="79"/>
        <v>2.6803485430524791E-2</v>
      </c>
      <c r="P85">
        <f t="shared" si="59"/>
        <v>0.2</v>
      </c>
      <c r="Q85" s="407">
        <f t="shared" si="80"/>
        <v>0.22680348543052481</v>
      </c>
      <c r="R85" s="9">
        <f t="shared" si="87"/>
        <v>0.3883643291874106</v>
      </c>
      <c r="S85" s="9">
        <f t="shared" si="81"/>
        <v>1.5082685218518744E-4</v>
      </c>
      <c r="T85" s="9">
        <f t="shared" si="88"/>
        <v>1.5082685218518744E-4</v>
      </c>
      <c r="U85" s="407">
        <f t="shared" si="60"/>
        <v>1.0687846593911638</v>
      </c>
      <c r="V85" s="409">
        <f t="shared" si="82"/>
        <v>2.2846012962997723E-3</v>
      </c>
      <c r="W85" s="407">
        <f t="shared" si="89"/>
        <v>2.2846012962997723E-3</v>
      </c>
      <c r="X85" s="407">
        <f t="shared" si="61"/>
        <v>1.0687846593911638</v>
      </c>
      <c r="Y85" s="407">
        <f t="shared" si="83"/>
        <v>6.8538038888993165E-3</v>
      </c>
      <c r="Z85" s="407">
        <f t="shared" si="62"/>
        <v>0.16939465562731315</v>
      </c>
      <c r="AA85" s="407">
        <f t="shared" si="63"/>
        <v>0.14400000000000002</v>
      </c>
      <c r="AB85" s="407">
        <f t="shared" si="64"/>
        <v>0</v>
      </c>
      <c r="AC85" s="407">
        <f t="shared" si="65"/>
        <v>0.3206880461117253</v>
      </c>
      <c r="AD85" s="407">
        <f t="shared" si="66"/>
        <v>2.0510792778523466</v>
      </c>
      <c r="AE85" s="407">
        <f t="shared" si="84"/>
        <v>2.5241557224211821E-2</v>
      </c>
      <c r="AF85" s="407">
        <f t="shared" si="67"/>
        <v>3.2832E-2</v>
      </c>
      <c r="AG85" s="407">
        <f t="shared" si="68"/>
        <v>5.8368218168004415E-2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0.91451720185873941</v>
      </c>
      <c r="AP85">
        <f t="shared" si="74"/>
        <v>11.628</v>
      </c>
      <c r="AQ85" s="10">
        <f t="shared" si="91"/>
        <v>0.92708662965013011</v>
      </c>
      <c r="AR85" s="63">
        <f t="shared" si="75"/>
        <v>16.034402305586266</v>
      </c>
      <c r="AS85" s="63">
        <f t="shared" si="92"/>
        <v>2.9184109084002205</v>
      </c>
      <c r="AT85" s="10"/>
      <c r="AU85">
        <f t="shared" si="93"/>
        <v>92.708662965013005</v>
      </c>
      <c r="BE85" s="28"/>
      <c r="BF85" s="29"/>
    </row>
    <row r="86" spans="1:58" x14ac:dyDescent="0.25">
      <c r="G86">
        <v>77</v>
      </c>
      <c r="H86">
        <f t="shared" si="55"/>
        <v>2.31</v>
      </c>
      <c r="I86" s="407">
        <f t="shared" si="76"/>
        <v>0.21355874999999999</v>
      </c>
      <c r="J86" s="408">
        <f t="shared" si="56"/>
        <v>1.3454201249999995</v>
      </c>
      <c r="K86" s="408">
        <f t="shared" si="77"/>
        <v>2.9827100624999998</v>
      </c>
      <c r="L86" s="408">
        <f t="shared" si="78"/>
        <v>1.6372899375000003</v>
      </c>
      <c r="M86" s="63">
        <f t="shared" si="57"/>
        <v>0</v>
      </c>
      <c r="N86" s="407">
        <f t="shared" si="58"/>
        <v>2.3424231633210337</v>
      </c>
      <c r="O86" s="407">
        <f t="shared" si="79"/>
        <v>2.7495076984422485E-2</v>
      </c>
      <c r="P86">
        <f t="shared" si="59"/>
        <v>0.2</v>
      </c>
      <c r="Q86" s="407">
        <f t="shared" si="80"/>
        <v>0.22749507698442251</v>
      </c>
      <c r="R86" s="9">
        <f t="shared" si="87"/>
        <v>0.38838933567094486</v>
      </c>
      <c r="S86" s="9">
        <f t="shared" si="81"/>
        <v>1.5084627606291786E-4</v>
      </c>
      <c r="T86" s="9">
        <f t="shared" si="88"/>
        <v>1.5084627606291786E-4</v>
      </c>
      <c r="U86" s="407">
        <f t="shared" si="60"/>
        <v>1.0824903639447103</v>
      </c>
      <c r="V86" s="409">
        <f t="shared" si="82"/>
        <v>2.3435707760663029E-3</v>
      </c>
      <c r="W86" s="407">
        <f t="shared" si="89"/>
        <v>2.3435707760663029E-3</v>
      </c>
      <c r="X86" s="407">
        <f t="shared" si="61"/>
        <v>1.0824903639447103</v>
      </c>
      <c r="Y86" s="407">
        <f t="shared" si="83"/>
        <v>7.0307123281989087E-3</v>
      </c>
      <c r="Z86" s="407">
        <f t="shared" si="62"/>
        <v>0.17164289497733162</v>
      </c>
      <c r="AA86" s="407">
        <f t="shared" si="63"/>
        <v>0.14400000000000002</v>
      </c>
      <c r="AB86" s="407">
        <f t="shared" si="64"/>
        <v>0</v>
      </c>
      <c r="AC86" s="407">
        <f t="shared" si="65"/>
        <v>0.32312797126776621</v>
      </c>
      <c r="AD86" s="407">
        <f t="shared" si="66"/>
        <v>2.0772965334852329</v>
      </c>
      <c r="AE86" s="407">
        <f t="shared" si="84"/>
        <v>2.589096532817859E-2</v>
      </c>
      <c r="AF86" s="407">
        <f t="shared" si="67"/>
        <v>3.3264000000000002E-2</v>
      </c>
      <c r="AG86" s="407">
        <f t="shared" si="68"/>
        <v>5.9462875578160178E-2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0.91880133888247817</v>
      </c>
      <c r="AP86">
        <f t="shared" si="74"/>
        <v>11.780999999999999</v>
      </c>
      <c r="AQ86" s="10">
        <f t="shared" si="91"/>
        <v>0.92765230617667849</v>
      </c>
      <c r="AR86" s="63">
        <f t="shared" si="75"/>
        <v>16.156398563388311</v>
      </c>
      <c r="AS86" s="63">
        <f t="shared" si="92"/>
        <v>2.9731437789080091</v>
      </c>
      <c r="AT86" s="10"/>
      <c r="AU86">
        <f t="shared" si="93"/>
        <v>92.765230617667854</v>
      </c>
      <c r="BE86" s="28"/>
      <c r="BF86" s="29"/>
    </row>
    <row r="87" spans="1:58" x14ac:dyDescent="0.25">
      <c r="G87">
        <v>78</v>
      </c>
      <c r="H87">
        <f t="shared" si="55"/>
        <v>2.34</v>
      </c>
      <c r="I87" s="407">
        <f t="shared" si="76"/>
        <v>0.21357249999999997</v>
      </c>
      <c r="J87" s="408">
        <f t="shared" si="56"/>
        <v>1.3455067499999993</v>
      </c>
      <c r="K87" s="408">
        <f t="shared" si="77"/>
        <v>3.0127533749999995</v>
      </c>
      <c r="L87" s="408">
        <f t="shared" si="78"/>
        <v>1.6672466250000002</v>
      </c>
      <c r="M87" s="63">
        <f t="shared" si="57"/>
        <v>0</v>
      </c>
      <c r="N87" s="407">
        <f t="shared" si="58"/>
        <v>2.3720172219423903</v>
      </c>
      <c r="O87" s="407">
        <f t="shared" si="79"/>
        <v>2.8195785554091773E-2</v>
      </c>
      <c r="P87">
        <f t="shared" si="59"/>
        <v>0.2</v>
      </c>
      <c r="Q87" s="407">
        <f t="shared" si="80"/>
        <v>0.22819578555409178</v>
      </c>
      <c r="R87" s="9">
        <f t="shared" si="87"/>
        <v>0.38841434215447906</v>
      </c>
      <c r="S87" s="9">
        <f t="shared" si="81"/>
        <v>1.5086570119129673E-4</v>
      </c>
      <c r="T87" s="9">
        <f t="shared" si="88"/>
        <v>1.5086570119129673E-4</v>
      </c>
      <c r="U87" s="407">
        <f t="shared" si="60"/>
        <v>1.0962017815930047</v>
      </c>
      <c r="V87" s="409">
        <f t="shared" si="82"/>
        <v>2.4033166919353553E-3</v>
      </c>
      <c r="W87" s="407">
        <f t="shared" si="89"/>
        <v>2.4033166919353553E-3</v>
      </c>
      <c r="X87" s="407">
        <f t="shared" si="61"/>
        <v>1.0962017815930047</v>
      </c>
      <c r="Y87" s="407">
        <f t="shared" si="83"/>
        <v>7.2099500758060668E-3</v>
      </c>
      <c r="Z87" s="407">
        <f t="shared" si="62"/>
        <v>0.17389113432735012</v>
      </c>
      <c r="AA87" s="407">
        <f t="shared" si="63"/>
        <v>0.14400000000000002</v>
      </c>
      <c r="AB87" s="407">
        <f t="shared" si="64"/>
        <v>0</v>
      </c>
      <c r="AC87" s="407">
        <f t="shared" si="65"/>
        <v>0.32557055389109768</v>
      </c>
      <c r="AD87" s="407">
        <f t="shared" si="66"/>
        <v>2.1035226063020138</v>
      </c>
      <c r="AE87" s="407">
        <f t="shared" si="84"/>
        <v>2.6548844131341703E-2</v>
      </c>
      <c r="AF87" s="407">
        <f t="shared" si="67"/>
        <v>3.3695999999999997E-2</v>
      </c>
      <c r="AG87" s="407">
        <f t="shared" si="68"/>
        <v>6.0566437915302487E-2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0.92310693175361858</v>
      </c>
      <c r="AP87">
        <f t="shared" si="74"/>
        <v>11.933999999999999</v>
      </c>
      <c r="AQ87" s="10">
        <f t="shared" si="91"/>
        <v>0.92820259358084733</v>
      </c>
      <c r="AR87" s="63">
        <f t="shared" si="75"/>
        <v>16.278527694554885</v>
      </c>
      <c r="AS87" s="63">
        <f t="shared" si="92"/>
        <v>3.0283218957651243</v>
      </c>
      <c r="AT87" s="10"/>
      <c r="AU87">
        <f t="shared" si="93"/>
        <v>92.820259358084741</v>
      </c>
      <c r="BE87" s="28"/>
      <c r="BF87" s="29"/>
    </row>
    <row r="88" spans="1:58" x14ac:dyDescent="0.25">
      <c r="G88">
        <v>79</v>
      </c>
      <c r="H88">
        <f t="shared" si="55"/>
        <v>2.37</v>
      </c>
      <c r="I88" s="407">
        <f t="shared" si="76"/>
        <v>0.21358624999999998</v>
      </c>
      <c r="J88" s="408">
        <f t="shared" si="56"/>
        <v>1.3455933749999995</v>
      </c>
      <c r="K88" s="408">
        <f t="shared" si="77"/>
        <v>3.0427966875000001</v>
      </c>
      <c r="L88" s="408">
        <f t="shared" si="78"/>
        <v>1.6972033125000003</v>
      </c>
      <c r="M88" s="63">
        <f t="shared" si="57"/>
        <v>0</v>
      </c>
      <c r="N88" s="407">
        <f t="shared" si="58"/>
        <v>2.4016213539128777</v>
      </c>
      <c r="O88" s="407">
        <f t="shared" si="79"/>
        <v>2.8905614186494882E-2</v>
      </c>
      <c r="P88">
        <f t="shared" si="59"/>
        <v>0.2</v>
      </c>
      <c r="Q88" s="407">
        <f t="shared" si="80"/>
        <v>0.22890561418649488</v>
      </c>
      <c r="R88" s="9">
        <f t="shared" si="87"/>
        <v>0.38843934863801344</v>
      </c>
      <c r="S88" s="9">
        <f t="shared" si="81"/>
        <v>1.5088512757032417E-4</v>
      </c>
      <c r="T88" s="9">
        <f t="shared" si="88"/>
        <v>1.5088512757032417E-4</v>
      </c>
      <c r="U88" s="407">
        <f t="shared" si="60"/>
        <v>1.1099187340537671</v>
      </c>
      <c r="V88" s="409">
        <f t="shared" si="82"/>
        <v>2.4638391924070341E-3</v>
      </c>
      <c r="W88" s="407">
        <f t="shared" si="89"/>
        <v>2.4638391924070341E-3</v>
      </c>
      <c r="X88" s="407">
        <f t="shared" si="61"/>
        <v>1.1099187340537671</v>
      </c>
      <c r="Y88" s="407">
        <f t="shared" si="83"/>
        <v>7.3915175772211019E-3</v>
      </c>
      <c r="Z88" s="407">
        <f t="shared" si="62"/>
        <v>0.17613937367736868</v>
      </c>
      <c r="AA88" s="407">
        <f t="shared" si="63"/>
        <v>0.14400000000000002</v>
      </c>
      <c r="AB88" s="407">
        <f t="shared" si="64"/>
        <v>0</v>
      </c>
      <c r="AC88" s="407">
        <f t="shared" si="65"/>
        <v>0.32801579816213411</v>
      </c>
      <c r="AD88" s="407">
        <f t="shared" si="66"/>
        <v>2.1297571531437116</v>
      </c>
      <c r="AE88" s="407">
        <f t="shared" si="84"/>
        <v>2.7215193188200842E-2</v>
      </c>
      <c r="AF88" s="407">
        <f t="shared" si="67"/>
        <v>3.4127999999999999E-2</v>
      </c>
      <c r="AG88" s="407">
        <f t="shared" si="68"/>
        <v>6.1678913899684502E-2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0.92743399656829084</v>
      </c>
      <c r="AP88">
        <f t="shared" si="74"/>
        <v>12.087</v>
      </c>
      <c r="AQ88" s="10">
        <f t="shared" si="91"/>
        <v>0.92873804601776444</v>
      </c>
      <c r="AR88" s="63">
        <f t="shared" si="75"/>
        <v>16.400789908106706</v>
      </c>
      <c r="AS88" s="63">
        <f t="shared" si="92"/>
        <v>3.0839456949842252</v>
      </c>
      <c r="AT88" s="10"/>
      <c r="AU88">
        <f t="shared" si="93"/>
        <v>92.873804601776442</v>
      </c>
      <c r="BE88" s="28"/>
      <c r="BF88" s="29"/>
    </row>
    <row r="89" spans="1:58" x14ac:dyDescent="0.25">
      <c r="G89">
        <v>80</v>
      </c>
      <c r="H89">
        <f t="shared" si="55"/>
        <v>2.4000000000000004</v>
      </c>
      <c r="I89" s="407">
        <f t="shared" si="76"/>
        <v>0.21359999999999998</v>
      </c>
      <c r="J89" s="408">
        <f t="shared" si="56"/>
        <v>1.3456799999999995</v>
      </c>
      <c r="K89" s="408">
        <f t="shared" si="77"/>
        <v>3.0728400000000002</v>
      </c>
      <c r="L89" s="408">
        <f t="shared" si="78"/>
        <v>1.7271600000000005</v>
      </c>
      <c r="M89" s="63">
        <f t="shared" si="57"/>
        <v>0</v>
      </c>
      <c r="N89" s="407">
        <f t="shared" si="58"/>
        <v>2.4312351912556718</v>
      </c>
      <c r="O89" s="407">
        <f t="shared" si="79"/>
        <v>2.9624565968772269E-2</v>
      </c>
      <c r="P89">
        <f t="shared" si="59"/>
        <v>0.2</v>
      </c>
      <c r="Q89" s="407">
        <f t="shared" si="80"/>
        <v>0.22962456596877229</v>
      </c>
      <c r="R89" s="9">
        <f t="shared" si="87"/>
        <v>0.3884643551215477</v>
      </c>
      <c r="S89" s="9">
        <f t="shared" si="81"/>
        <v>1.5090455519999992E-4</v>
      </c>
      <c r="T89" s="9">
        <f t="shared" si="88"/>
        <v>1.5090455519999992E-4</v>
      </c>
      <c r="U89" s="407">
        <f t="shared" si="60"/>
        <v>1.1236410516667326</v>
      </c>
      <c r="V89" s="409">
        <f t="shared" si="82"/>
        <v>2.5251384259814412E-3</v>
      </c>
      <c r="W89" s="407">
        <f t="shared" si="89"/>
        <v>2.5251384259814412E-3</v>
      </c>
      <c r="X89" s="407">
        <f t="shared" si="61"/>
        <v>1.1236410516667326</v>
      </c>
      <c r="Y89" s="407">
        <f t="shared" si="83"/>
        <v>7.5754152779443241E-3</v>
      </c>
      <c r="Z89" s="407">
        <f t="shared" si="62"/>
        <v>0.1783876130273872</v>
      </c>
      <c r="AA89" s="407">
        <f t="shared" si="63"/>
        <v>0.14400000000000002</v>
      </c>
      <c r="AB89" s="407">
        <f t="shared" si="64"/>
        <v>0</v>
      </c>
      <c r="AC89" s="407">
        <f t="shared" si="65"/>
        <v>0.33046370827021881</v>
      </c>
      <c r="AD89" s="407">
        <f t="shared" si="66"/>
        <v>2.1559998474511266</v>
      </c>
      <c r="AE89" s="407">
        <f t="shared" si="84"/>
        <v>2.7890012053255687E-2</v>
      </c>
      <c r="AF89" s="407">
        <f t="shared" si="67"/>
        <v>3.4560000000000007E-2</v>
      </c>
      <c r="AG89" s="407">
        <f t="shared" si="68"/>
        <v>6.2800312346916437E-2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0.93178254956708906</v>
      </c>
      <c r="AP89">
        <f t="shared" si="74"/>
        <v>12.24</v>
      </c>
      <c r="AQ89" s="10">
        <f t="shared" si="91"/>
        <v>0.92925919130074663</v>
      </c>
      <c r="AR89" s="63">
        <f t="shared" si="75"/>
        <v>16.523185413510941</v>
      </c>
      <c r="AS89" s="63">
        <f t="shared" si="92"/>
        <v>3.140015617345822</v>
      </c>
      <c r="AT89" s="10"/>
      <c r="AU89">
        <f t="shared" si="93"/>
        <v>92.925919130074661</v>
      </c>
      <c r="BE89" s="28"/>
      <c r="BF89" s="29"/>
    </row>
    <row r="90" spans="1:58" x14ac:dyDescent="0.25">
      <c r="G90">
        <v>81</v>
      </c>
      <c r="H90">
        <f t="shared" si="55"/>
        <v>2.4300000000000002</v>
      </c>
      <c r="I90" s="407">
        <f t="shared" si="76"/>
        <v>0.21361374999999996</v>
      </c>
      <c r="J90" s="408">
        <f t="shared" si="56"/>
        <v>1.3457666249999993</v>
      </c>
      <c r="K90" s="408">
        <f t="shared" si="77"/>
        <v>3.1028833124999999</v>
      </c>
      <c r="L90" s="408">
        <f t="shared" si="78"/>
        <v>1.7571166875000004</v>
      </c>
      <c r="M90" s="63">
        <f t="shared" si="57"/>
        <v>0</v>
      </c>
      <c r="N90" s="407">
        <f t="shared" si="58"/>
        <v>2.4608583835890121</v>
      </c>
      <c r="O90" s="407">
        <f t="shared" si="79"/>
        <v>3.0352644028276303E-2</v>
      </c>
      <c r="P90">
        <f t="shared" si="59"/>
        <v>0.2</v>
      </c>
      <c r="Q90" s="407">
        <f t="shared" si="80"/>
        <v>0.23035264402827632</v>
      </c>
      <c r="R90" s="9">
        <f t="shared" si="87"/>
        <v>0.38848936160508191</v>
      </c>
      <c r="S90" s="9">
        <f t="shared" si="81"/>
        <v>1.5092398408032408E-4</v>
      </c>
      <c r="T90" s="9">
        <f t="shared" si="88"/>
        <v>1.5092398408032408E-4</v>
      </c>
      <c r="U90" s="407">
        <f t="shared" si="60"/>
        <v>1.1373685728818685</v>
      </c>
      <c r="V90" s="409">
        <f t="shared" si="82"/>
        <v>2.5872145411586765E-3</v>
      </c>
      <c r="W90" s="407">
        <f t="shared" si="89"/>
        <v>2.5872145411586765E-3</v>
      </c>
      <c r="X90" s="407">
        <f t="shared" si="61"/>
        <v>1.1373685728818685</v>
      </c>
      <c r="Y90" s="407">
        <f t="shared" si="83"/>
        <v>7.7616436234760298E-3</v>
      </c>
      <c r="Z90" s="407">
        <f t="shared" si="62"/>
        <v>0.18063585237740568</v>
      </c>
      <c r="AA90" s="407">
        <f t="shared" si="63"/>
        <v>0.14400000000000002</v>
      </c>
      <c r="AB90" s="407">
        <f t="shared" si="64"/>
        <v>0</v>
      </c>
      <c r="AC90" s="407">
        <f t="shared" si="65"/>
        <v>0.33291428841364767</v>
      </c>
      <c r="AD90" s="407">
        <f t="shared" si="66"/>
        <v>2.1822503782794924</v>
      </c>
      <c r="AE90" s="407">
        <f t="shared" si="84"/>
        <v>2.8573300281005926E-2</v>
      </c>
      <c r="AF90" s="407">
        <f t="shared" si="67"/>
        <v>3.4992000000000002E-2</v>
      </c>
      <c r="AG90" s="407">
        <f t="shared" si="68"/>
        <v>6.3930642168171667E-2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0.93615260713533466</v>
      </c>
      <c r="AP90">
        <f t="shared" si="74"/>
        <v>12.393000000000001</v>
      </c>
      <c r="AQ90" s="10">
        <f t="shared" si="91"/>
        <v>0.92976653244751695</v>
      </c>
      <c r="AR90" s="63">
        <f t="shared" si="75"/>
        <v>16.645714420682385</v>
      </c>
      <c r="AS90" s="63">
        <f t="shared" si="92"/>
        <v>3.1965321084085834</v>
      </c>
      <c r="AT90" s="10"/>
      <c r="AU90">
        <f t="shared" si="93"/>
        <v>92.976653244751688</v>
      </c>
      <c r="BE90" s="28"/>
      <c r="BF90" s="29"/>
    </row>
    <row r="91" spans="1:58" x14ac:dyDescent="0.25">
      <c r="G91">
        <v>82</v>
      </c>
      <c r="H91">
        <f t="shared" si="55"/>
        <v>2.46</v>
      </c>
      <c r="I91" s="407">
        <f t="shared" si="76"/>
        <v>0.21362749999999997</v>
      </c>
      <c r="J91" s="408">
        <f t="shared" si="56"/>
        <v>1.3458532499999993</v>
      </c>
      <c r="K91" s="408">
        <f t="shared" si="77"/>
        <v>3.1329266249999996</v>
      </c>
      <c r="L91" s="408">
        <f t="shared" si="78"/>
        <v>1.7870733750000003</v>
      </c>
      <c r="M91" s="63">
        <f t="shared" si="57"/>
        <v>0</v>
      </c>
      <c r="N91" s="407">
        <f t="shared" si="58"/>
        <v>2.4904905970935318</v>
      </c>
      <c r="O91" s="407">
        <f t="shared" si="79"/>
        <v>3.1089851532605434E-2</v>
      </c>
      <c r="P91">
        <f t="shared" si="59"/>
        <v>0.2</v>
      </c>
      <c r="Q91" s="407">
        <f t="shared" si="80"/>
        <v>0.23108985153260544</v>
      </c>
      <c r="R91" s="9">
        <f t="shared" si="87"/>
        <v>0.38851436808861617</v>
      </c>
      <c r="S91" s="9">
        <f t="shared" si="81"/>
        <v>1.5094341421129673E-4</v>
      </c>
      <c r="T91" s="9">
        <f t="shared" si="88"/>
        <v>1.5094341421129673E-4</v>
      </c>
      <c r="U91" s="407">
        <f t="shared" si="60"/>
        <v>1.1511011437833878</v>
      </c>
      <c r="V91" s="409">
        <f t="shared" si="82"/>
        <v>2.650067686438847E-3</v>
      </c>
      <c r="W91" s="407">
        <f t="shared" si="89"/>
        <v>2.650067686438847E-3</v>
      </c>
      <c r="X91" s="407">
        <f t="shared" si="61"/>
        <v>1.1511011437833878</v>
      </c>
      <c r="Y91" s="407">
        <f t="shared" si="83"/>
        <v>7.9502030593165407E-3</v>
      </c>
      <c r="Z91" s="407">
        <f t="shared" si="62"/>
        <v>0.18288409172742415</v>
      </c>
      <c r="AA91" s="407">
        <f t="shared" si="63"/>
        <v>0.14400000000000002</v>
      </c>
      <c r="AB91" s="407">
        <f t="shared" si="64"/>
        <v>0</v>
      </c>
      <c r="AC91" s="407">
        <f t="shared" si="65"/>
        <v>0.335367542799693</v>
      </c>
      <c r="AD91" s="407">
        <f t="shared" si="66"/>
        <v>2.2085084493820424</v>
      </c>
      <c r="AE91" s="407">
        <f t="shared" si="84"/>
        <v>2.926505742595124E-2</v>
      </c>
      <c r="AF91" s="407">
        <f t="shared" si="67"/>
        <v>3.5423999999999997E-2</v>
      </c>
      <c r="AG91" s="407">
        <f t="shared" si="68"/>
        <v>6.5069912370395486E-2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0.94054418580334409</v>
      </c>
      <c r="AP91">
        <f t="shared" si="74"/>
        <v>12.545999999999999</v>
      </c>
      <c r="AQ91" s="10">
        <f t="shared" si="91"/>
        <v>0.93026054911877198</v>
      </c>
      <c r="AR91" s="63">
        <f t="shared" si="75"/>
        <v>16.768377139984651</v>
      </c>
      <c r="AS91" s="63">
        <f t="shared" si="92"/>
        <v>3.2534956185197741</v>
      </c>
      <c r="AT91" s="10"/>
      <c r="AU91">
        <f t="shared" si="93"/>
        <v>93.026054911877196</v>
      </c>
      <c r="BE91" s="28"/>
      <c r="BF91" s="29"/>
    </row>
    <row r="92" spans="1:58" x14ac:dyDescent="0.25">
      <c r="G92">
        <v>83</v>
      </c>
      <c r="H92">
        <f t="shared" si="55"/>
        <v>2.4899999999999998</v>
      </c>
      <c r="I92" s="407">
        <f t="shared" si="76"/>
        <v>0.21364125</v>
      </c>
      <c r="J92" s="408">
        <f t="shared" si="56"/>
        <v>1.3459398749999998</v>
      </c>
      <c r="K92" s="408">
        <f t="shared" si="77"/>
        <v>3.1629699374999998</v>
      </c>
      <c r="L92" s="408">
        <f t="shared" si="78"/>
        <v>1.8170300624999998</v>
      </c>
      <c r="M92" s="63">
        <f t="shared" si="57"/>
        <v>0</v>
      </c>
      <c r="N92" s="407">
        <f t="shared" si="58"/>
        <v>2.5201315135510125</v>
      </c>
      <c r="O92" s="407">
        <f t="shared" si="79"/>
        <v>3.1836191689638679E-2</v>
      </c>
      <c r="P92">
        <f t="shared" si="59"/>
        <v>0.2</v>
      </c>
      <c r="Q92" s="407">
        <f t="shared" si="80"/>
        <v>0.2318361916896387</v>
      </c>
      <c r="R92" s="9">
        <f t="shared" si="87"/>
        <v>0.3885393745721506</v>
      </c>
      <c r="S92" s="9">
        <f t="shared" si="81"/>
        <v>1.5096284559291796E-4</v>
      </c>
      <c r="T92" s="9">
        <f t="shared" si="88"/>
        <v>1.5096284559291796E-4</v>
      </c>
      <c r="U92" s="407">
        <f t="shared" si="60"/>
        <v>1.1648386176466798</v>
      </c>
      <c r="V92" s="409">
        <f t="shared" si="82"/>
        <v>2.7136980103220562E-3</v>
      </c>
      <c r="W92" s="407">
        <f t="shared" si="89"/>
        <v>2.7136980103220562E-3</v>
      </c>
      <c r="X92" s="407">
        <f t="shared" si="61"/>
        <v>1.1648386176466798</v>
      </c>
      <c r="Y92" s="407">
        <f t="shared" si="83"/>
        <v>8.1410940309661686E-3</v>
      </c>
      <c r="Z92" s="407">
        <f t="shared" si="62"/>
        <v>0.18513233107744265</v>
      </c>
      <c r="AA92" s="407">
        <f t="shared" si="63"/>
        <v>0.14400000000000002</v>
      </c>
      <c r="AB92" s="407">
        <f t="shared" si="64"/>
        <v>0</v>
      </c>
      <c r="AC92" s="407">
        <f t="shared" si="65"/>
        <v>0.337823475644627</v>
      </c>
      <c r="AD92" s="407">
        <f t="shared" si="66"/>
        <v>2.2347737783569701</v>
      </c>
      <c r="AE92" s="407">
        <f t="shared" si="84"/>
        <v>2.9965283042591329E-2</v>
      </c>
      <c r="AF92" s="407">
        <f t="shared" si="67"/>
        <v>3.5855999999999999E-2</v>
      </c>
      <c r="AG92" s="407">
        <f t="shared" si="68"/>
        <v>6.621813205651636E-2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0.94495730224669694</v>
      </c>
      <c r="AP92">
        <f t="shared" si="74"/>
        <v>12.698999999999998</v>
      </c>
      <c r="AQ92" s="10">
        <f t="shared" si="91"/>
        <v>0.93074169895774339</v>
      </c>
      <c r="AR92" s="63">
        <f t="shared" si="75"/>
        <v>16.891173782231348</v>
      </c>
      <c r="AS92" s="63">
        <f t="shared" si="92"/>
        <v>3.3109066028258178</v>
      </c>
      <c r="AT92" s="10"/>
      <c r="AU92">
        <f t="shared" si="93"/>
        <v>93.074169895774332</v>
      </c>
      <c r="BE92" s="28"/>
      <c r="BF92" s="29"/>
    </row>
    <row r="93" spans="1:58" x14ac:dyDescent="0.25">
      <c r="G93">
        <v>84</v>
      </c>
      <c r="H93">
        <f t="shared" si="55"/>
        <v>2.52</v>
      </c>
      <c r="I93" s="407">
        <f t="shared" si="76"/>
        <v>0.21365499999999996</v>
      </c>
      <c r="J93" s="408">
        <f t="shared" si="56"/>
        <v>1.3460264999999993</v>
      </c>
      <c r="K93" s="408">
        <f t="shared" si="77"/>
        <v>3.1930132499999999</v>
      </c>
      <c r="L93" s="408">
        <f t="shared" si="78"/>
        <v>1.8469867500000003</v>
      </c>
      <c r="M93" s="63">
        <f t="shared" si="57"/>
        <v>0</v>
      </c>
      <c r="N93" s="407">
        <f t="shared" si="58"/>
        <v>2.5497808294489133</v>
      </c>
      <c r="O93" s="407">
        <f t="shared" si="79"/>
        <v>3.2591667747570684E-2</v>
      </c>
      <c r="P93">
        <f t="shared" si="59"/>
        <v>0.2</v>
      </c>
      <c r="Q93" s="407">
        <f t="shared" si="80"/>
        <v>0.2325916677475707</v>
      </c>
      <c r="R93" s="9">
        <f t="shared" si="87"/>
        <v>0.38856438105568475</v>
      </c>
      <c r="S93" s="9">
        <f t="shared" si="81"/>
        <v>1.5098227822518741E-4</v>
      </c>
      <c r="T93" s="9">
        <f t="shared" si="88"/>
        <v>1.5098227822518741E-4</v>
      </c>
      <c r="U93" s="407">
        <f t="shared" si="60"/>
        <v>1.1785808545255612</v>
      </c>
      <c r="V93" s="409">
        <f t="shared" si="82"/>
        <v>2.7781056613084042E-3</v>
      </c>
      <c r="W93" s="407">
        <f t="shared" si="89"/>
        <v>2.7781056613084042E-3</v>
      </c>
      <c r="X93" s="407">
        <f t="shared" si="61"/>
        <v>1.1785808545255612</v>
      </c>
      <c r="Y93" s="407">
        <f t="shared" si="83"/>
        <v>8.3343169839252117E-3</v>
      </c>
      <c r="Z93" s="407">
        <f t="shared" si="62"/>
        <v>0.18738057042746117</v>
      </c>
      <c r="AA93" s="407">
        <f t="shared" si="63"/>
        <v>0.14400000000000002</v>
      </c>
      <c r="AB93" s="407">
        <f t="shared" si="64"/>
        <v>0</v>
      </c>
      <c r="AC93" s="407">
        <f t="shared" si="65"/>
        <v>0.34028209117374536</v>
      </c>
      <c r="AD93" s="407">
        <f t="shared" si="66"/>
        <v>2.261046095852755</v>
      </c>
      <c r="AE93" s="407">
        <f t="shared" si="84"/>
        <v>3.0673976685425913E-2</v>
      </c>
      <c r="AF93" s="407">
        <f t="shared" si="67"/>
        <v>3.6288000000000001E-2</v>
      </c>
      <c r="AG93" s="407">
        <f t="shared" si="68"/>
        <v>6.7375310425659918E-2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0.94939197328650948</v>
      </c>
      <c r="AP93">
        <f t="shared" si="74"/>
        <v>12.851999999999999</v>
      </c>
      <c r="AQ93" s="10">
        <f t="shared" si="91"/>
        <v>0.93121041883861289</v>
      </c>
      <c r="AR93" s="63">
        <f t="shared" si="75"/>
        <v>17.014104558687269</v>
      </c>
      <c r="AS93" s="63">
        <f t="shared" si="92"/>
        <v>3.3687655212829961</v>
      </c>
      <c r="AT93" s="10"/>
      <c r="AU93">
        <f t="shared" si="93"/>
        <v>93.121041883861295</v>
      </c>
      <c r="BE93" s="28"/>
      <c r="BF93" s="29"/>
    </row>
    <row r="94" spans="1:58" x14ac:dyDescent="0.25">
      <c r="G94">
        <v>85</v>
      </c>
      <c r="H94">
        <f t="shared" si="55"/>
        <v>2.5499999999999998</v>
      </c>
      <c r="I94" s="407">
        <f t="shared" si="76"/>
        <v>0.21366874999999996</v>
      </c>
      <c r="J94" s="408">
        <f t="shared" si="56"/>
        <v>1.3461131249999994</v>
      </c>
      <c r="K94" s="408">
        <f t="shared" si="77"/>
        <v>3.2230565624999996</v>
      </c>
      <c r="L94" s="408">
        <f t="shared" si="78"/>
        <v>1.8769434375</v>
      </c>
      <c r="M94" s="63">
        <f t="shared" si="57"/>
        <v>0</v>
      </c>
      <c r="N94" s="407">
        <f t="shared" si="58"/>
        <v>2.5794382551455084</v>
      </c>
      <c r="O94" s="407">
        <f t="shared" si="79"/>
        <v>3.3356282994947098E-2</v>
      </c>
      <c r="P94">
        <f t="shared" si="59"/>
        <v>0.2</v>
      </c>
      <c r="Q94" s="407">
        <f t="shared" si="80"/>
        <v>0.2333562829949471</v>
      </c>
      <c r="R94" s="9">
        <f t="shared" si="87"/>
        <v>0.38858938753921901</v>
      </c>
      <c r="S94" s="9">
        <f t="shared" si="81"/>
        <v>1.5100171210810534E-4</v>
      </c>
      <c r="T94" s="9">
        <f t="shared" si="88"/>
        <v>1.5100171210810534E-4</v>
      </c>
      <c r="U94" s="407">
        <f t="shared" si="60"/>
        <v>1.192327720867463</v>
      </c>
      <c r="V94" s="409">
        <f t="shared" si="82"/>
        <v>2.8432907878979973E-3</v>
      </c>
      <c r="W94" s="407">
        <f t="shared" si="89"/>
        <v>2.8432907878979973E-3</v>
      </c>
      <c r="X94" s="407">
        <f t="shared" si="61"/>
        <v>1.192327720867463</v>
      </c>
      <c r="Y94" s="407">
        <f t="shared" si="83"/>
        <v>8.5298723636939924E-3</v>
      </c>
      <c r="Z94" s="407">
        <f t="shared" si="62"/>
        <v>0.18962880977747967</v>
      </c>
      <c r="AA94" s="407">
        <f t="shared" si="63"/>
        <v>0.14400000000000002</v>
      </c>
      <c r="AB94" s="407">
        <f t="shared" si="64"/>
        <v>0</v>
      </c>
      <c r="AC94" s="407">
        <f t="shared" si="65"/>
        <v>0.34274339362139161</v>
      </c>
      <c r="AD94" s="407">
        <f t="shared" si="66"/>
        <v>2.2873251448272729</v>
      </c>
      <c r="AE94" s="407">
        <f t="shared" si="84"/>
        <v>3.1391137908954633E-2</v>
      </c>
      <c r="AF94" s="407">
        <f t="shared" si="67"/>
        <v>3.6719999999999996E-2</v>
      </c>
      <c r="AG94" s="407">
        <f t="shared" si="68"/>
        <v>6.8541456773365303E-2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0.95384821588971014</v>
      </c>
      <c r="AP94">
        <f t="shared" si="74"/>
        <v>13.004999999999999</v>
      </c>
      <c r="AQ94" s="10">
        <f t="shared" si="91"/>
        <v>0.93166712603093416</v>
      </c>
      <c r="AR94" s="63">
        <f t="shared" si="75"/>
        <v>17.137169681069579</v>
      </c>
      <c r="AS94" s="63">
        <f t="shared" si="92"/>
        <v>3.427072838668265</v>
      </c>
      <c r="AT94" s="10"/>
      <c r="AU94">
        <f t="shared" si="93"/>
        <v>93.166712603093416</v>
      </c>
      <c r="BE94" s="28"/>
      <c r="BF94" s="29"/>
    </row>
    <row r="95" spans="1:58" x14ac:dyDescent="0.25">
      <c r="G95">
        <v>86</v>
      </c>
      <c r="H95">
        <f t="shared" si="55"/>
        <v>2.58</v>
      </c>
      <c r="I95" s="407">
        <f t="shared" si="76"/>
        <v>0.2136825</v>
      </c>
      <c r="J95" s="408">
        <f t="shared" si="56"/>
        <v>1.3461997499999998</v>
      </c>
      <c r="K95" s="408">
        <f t="shared" si="77"/>
        <v>3.2530998750000002</v>
      </c>
      <c r="L95" s="408">
        <f t="shared" si="78"/>
        <v>1.9069001250000002</v>
      </c>
      <c r="M95" s="63">
        <f t="shared" si="57"/>
        <v>0</v>
      </c>
      <c r="N95" s="407">
        <f t="shared" si="58"/>
        <v>2.6091035140909362</v>
      </c>
      <c r="O95" s="407">
        <f t="shared" si="79"/>
        <v>3.4130040760700607E-2</v>
      </c>
      <c r="P95">
        <f t="shared" si="59"/>
        <v>0.2</v>
      </c>
      <c r="Q95" s="407">
        <f t="shared" si="80"/>
        <v>0.23413004076070063</v>
      </c>
      <c r="R95" s="9">
        <f t="shared" si="87"/>
        <v>0.38861439402275344</v>
      </c>
      <c r="S95" s="9">
        <f t="shared" si="81"/>
        <v>1.5102114724167186E-4</v>
      </c>
      <c r="T95" s="9">
        <f t="shared" si="88"/>
        <v>1.5102114724167186E-4</v>
      </c>
      <c r="U95" s="407">
        <f t="shared" si="60"/>
        <v>1.206079089154384</v>
      </c>
      <c r="V95" s="409">
        <f t="shared" si="82"/>
        <v>2.9092535385909371E-3</v>
      </c>
      <c r="W95" s="407">
        <f t="shared" si="89"/>
        <v>2.9092535385909371E-3</v>
      </c>
      <c r="X95" s="407">
        <f t="shared" si="61"/>
        <v>1.206079089154384</v>
      </c>
      <c r="Y95" s="407">
        <f t="shared" si="83"/>
        <v>8.7277606157728123E-3</v>
      </c>
      <c r="Z95" s="407">
        <f t="shared" si="62"/>
        <v>0.1918770491274982</v>
      </c>
      <c r="AA95" s="407">
        <f t="shared" si="63"/>
        <v>0.14400000000000002</v>
      </c>
      <c r="AB95" s="407">
        <f t="shared" si="64"/>
        <v>0</v>
      </c>
      <c r="AC95" s="407">
        <f t="shared" si="65"/>
        <v>0.34520738723098066</v>
      </c>
      <c r="AD95" s="407">
        <f t="shared" si="66"/>
        <v>2.3136106798565317</v>
      </c>
      <c r="AE95" s="407">
        <f t="shared" si="84"/>
        <v>3.2116766267677219E-2</v>
      </c>
      <c r="AF95" s="407">
        <f t="shared" si="67"/>
        <v>3.7151999999999998E-2</v>
      </c>
      <c r="AG95" s="407">
        <f t="shared" si="68"/>
        <v>6.9716580491804625E-2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0.95832604716931857</v>
      </c>
      <c r="AP95">
        <f t="shared" si="74"/>
        <v>13.157999999999999</v>
      </c>
      <c r="AQ95" s="10">
        <f t="shared" si="91"/>
        <v>0.93211221928658361</v>
      </c>
      <c r="AR95" s="63">
        <f t="shared" si="75"/>
        <v>17.260369361549031</v>
      </c>
      <c r="AS95" s="63">
        <f t="shared" si="92"/>
        <v>3.485829024590231</v>
      </c>
      <c r="AT95" s="10"/>
      <c r="AU95">
        <f t="shared" si="93"/>
        <v>93.211221928658361</v>
      </c>
      <c r="BE95" s="28"/>
      <c r="BF95" s="29"/>
    </row>
    <row r="96" spans="1:58" x14ac:dyDescent="0.25">
      <c r="G96">
        <v>87</v>
      </c>
      <c r="H96">
        <f t="shared" si="55"/>
        <v>2.61</v>
      </c>
      <c r="I96" s="407">
        <f t="shared" si="76"/>
        <v>0.21369624999999995</v>
      </c>
      <c r="J96" s="408">
        <f t="shared" si="56"/>
        <v>1.3462863749999991</v>
      </c>
      <c r="K96" s="408">
        <f t="shared" si="77"/>
        <v>3.2831431874999994</v>
      </c>
      <c r="L96" s="408">
        <f t="shared" si="78"/>
        <v>1.9368568125000003</v>
      </c>
      <c r="M96" s="63">
        <f t="shared" si="57"/>
        <v>0</v>
      </c>
      <c r="N96" s="407">
        <f t="shared" si="58"/>
        <v>2.6387763420998538</v>
      </c>
      <c r="O96" s="407">
        <f t="shared" si="79"/>
        <v>3.4912944414187144E-2</v>
      </c>
      <c r="P96">
        <f t="shared" si="59"/>
        <v>0.2</v>
      </c>
      <c r="Q96" s="407">
        <f t="shared" si="80"/>
        <v>0.23491294441418714</v>
      </c>
      <c r="R96" s="9">
        <f t="shared" si="87"/>
        <v>0.38863940050628748</v>
      </c>
      <c r="S96" s="9">
        <f t="shared" si="81"/>
        <v>1.5104058362588651E-4</v>
      </c>
      <c r="T96" s="9">
        <f t="shared" si="88"/>
        <v>1.5104058362588651E-4</v>
      </c>
      <c r="U96" s="407">
        <f t="shared" si="60"/>
        <v>1.2198348375676367</v>
      </c>
      <c r="V96" s="409">
        <f t="shared" si="82"/>
        <v>2.9759940618873252E-3</v>
      </c>
      <c r="W96" s="407">
        <f t="shared" si="89"/>
        <v>2.9759940618873252E-3</v>
      </c>
      <c r="X96" s="407">
        <f t="shared" si="61"/>
        <v>1.2198348375676367</v>
      </c>
      <c r="Y96" s="407">
        <f t="shared" si="83"/>
        <v>8.9279821856619746E-3</v>
      </c>
      <c r="Z96" s="407">
        <f t="shared" si="62"/>
        <v>0.19412528847751667</v>
      </c>
      <c r="AA96" s="407">
        <f t="shared" si="63"/>
        <v>0.14400000000000002</v>
      </c>
      <c r="AB96" s="407">
        <f t="shared" si="64"/>
        <v>0</v>
      </c>
      <c r="AC96" s="407">
        <f t="shared" si="65"/>
        <v>0.34767407625502289</v>
      </c>
      <c r="AD96" s="407">
        <f t="shared" si="66"/>
        <v>2.3399024664891956</v>
      </c>
      <c r="AE96" s="407">
        <f t="shared" si="84"/>
        <v>3.2850861316093327E-2</v>
      </c>
      <c r="AF96" s="407">
        <f t="shared" si="67"/>
        <v>3.7583999999999999E-2</v>
      </c>
      <c r="AG96" s="407">
        <f t="shared" si="68"/>
        <v>7.0900691070004518E-2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0.96282548438472781</v>
      </c>
      <c r="AP96">
        <f t="shared" si="74"/>
        <v>13.310999999999998</v>
      </c>
      <c r="AQ96" s="10">
        <f t="shared" si="91"/>
        <v>0.9325460798551839</v>
      </c>
      <c r="AR96" s="63">
        <f t="shared" si="75"/>
        <v>17.383703812751143</v>
      </c>
      <c r="AS96" s="63">
        <f t="shared" si="92"/>
        <v>3.5450345535002259</v>
      </c>
      <c r="AT96" s="10"/>
      <c r="AU96">
        <f t="shared" si="93"/>
        <v>93.25460798551839</v>
      </c>
      <c r="BE96" s="28"/>
      <c r="BF96" s="29"/>
    </row>
    <row r="97" spans="7:58" x14ac:dyDescent="0.25">
      <c r="G97">
        <v>88</v>
      </c>
      <c r="H97">
        <f t="shared" si="55"/>
        <v>2.64</v>
      </c>
      <c r="I97" s="407">
        <f t="shared" si="76"/>
        <v>0.21370999999999998</v>
      </c>
      <c r="J97" s="408">
        <f t="shared" si="56"/>
        <v>1.3463729999999996</v>
      </c>
      <c r="K97" s="408">
        <f t="shared" si="77"/>
        <v>3.3131865</v>
      </c>
      <c r="L97" s="408">
        <f t="shared" si="78"/>
        <v>1.9668135000000002</v>
      </c>
      <c r="M97" s="63">
        <f t="shared" si="57"/>
        <v>0</v>
      </c>
      <c r="N97" s="407">
        <f t="shared" si="58"/>
        <v>2.6684564866717895</v>
      </c>
      <c r="O97" s="407">
        <f t="shared" si="79"/>
        <v>3.5704997365222861E-2</v>
      </c>
      <c r="P97">
        <f t="shared" si="59"/>
        <v>0.2</v>
      </c>
      <c r="Q97" s="407">
        <f t="shared" si="80"/>
        <v>0.23570499736522288</v>
      </c>
      <c r="R97" s="9">
        <f t="shared" si="87"/>
        <v>0.38866440698982191</v>
      </c>
      <c r="S97" s="9">
        <f t="shared" si="81"/>
        <v>1.5106002126074995E-4</v>
      </c>
      <c r="T97" s="9">
        <f t="shared" si="88"/>
        <v>1.5106002126074995E-4</v>
      </c>
      <c r="U97" s="407">
        <f t="shared" si="60"/>
        <v>1.2335948496745741</v>
      </c>
      <c r="V97" s="409">
        <f t="shared" si="82"/>
        <v>3.0435125062872703E-3</v>
      </c>
      <c r="W97" s="407">
        <f t="shared" si="89"/>
        <v>3.0435125062872703E-3</v>
      </c>
      <c r="X97" s="407">
        <f t="shared" si="61"/>
        <v>1.2335948496745741</v>
      </c>
      <c r="Y97" s="407">
        <f t="shared" si="83"/>
        <v>9.1305375188618105E-3</v>
      </c>
      <c r="Z97" s="407">
        <f t="shared" si="62"/>
        <v>0.1963735278275352</v>
      </c>
      <c r="AA97" s="407">
        <f t="shared" si="63"/>
        <v>0.14400000000000002</v>
      </c>
      <c r="AB97" s="407">
        <f t="shared" si="64"/>
        <v>0</v>
      </c>
      <c r="AC97" s="407">
        <f t="shared" si="65"/>
        <v>0.35014346495514848</v>
      </c>
      <c r="AD97" s="407">
        <f t="shared" si="66"/>
        <v>2.3662002806434446</v>
      </c>
      <c r="AE97" s="407">
        <f t="shared" si="84"/>
        <v>3.3593422608702697E-2</v>
      </c>
      <c r="AF97" s="407">
        <f t="shared" si="67"/>
        <v>3.8016000000000001E-2</v>
      </c>
      <c r="AG97" s="407">
        <f t="shared" si="68"/>
        <v>7.2093798094070821E-2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0.96734654494199024</v>
      </c>
      <c r="AP97">
        <f t="shared" si="74"/>
        <v>13.464</v>
      </c>
      <c r="AQ97" s="10">
        <f t="shared" si="91"/>
        <v>0.93296907243343596</v>
      </c>
      <c r="AR97" s="63">
        <f t="shared" si="75"/>
        <v>17.507173247757425</v>
      </c>
      <c r="AS97" s="63">
        <f t="shared" si="92"/>
        <v>3.604689904703541</v>
      </c>
      <c r="AT97" s="10"/>
      <c r="AU97">
        <f t="shared" si="93"/>
        <v>93.296907243343597</v>
      </c>
      <c r="BE97" s="28"/>
      <c r="BF97" s="29"/>
    </row>
    <row r="98" spans="7:58" x14ac:dyDescent="0.25">
      <c r="G98">
        <v>89</v>
      </c>
      <c r="H98">
        <f t="shared" si="55"/>
        <v>2.67</v>
      </c>
      <c r="I98" s="407">
        <f t="shared" si="76"/>
        <v>0.21372374999999999</v>
      </c>
      <c r="J98" s="408">
        <f t="shared" si="56"/>
        <v>1.3464596249999996</v>
      </c>
      <c r="K98" s="408">
        <f t="shared" si="77"/>
        <v>3.3432298124999997</v>
      </c>
      <c r="L98" s="408">
        <f t="shared" si="78"/>
        <v>1.9967701875000001</v>
      </c>
      <c r="M98" s="63">
        <f t="shared" si="57"/>
        <v>0</v>
      </c>
      <c r="N98" s="407">
        <f t="shared" si="58"/>
        <v>2.6981437063555864</v>
      </c>
      <c r="O98" s="407">
        <f t="shared" si="79"/>
        <v>3.6506203064121195E-2</v>
      </c>
      <c r="P98">
        <f t="shared" si="59"/>
        <v>0.2</v>
      </c>
      <c r="Q98" s="407">
        <f t="shared" si="80"/>
        <v>0.23650620306412121</v>
      </c>
      <c r="R98" s="9">
        <f t="shared" si="87"/>
        <v>0.38868941347335617</v>
      </c>
      <c r="S98" s="9">
        <f t="shared" si="81"/>
        <v>1.5107946014626165E-4</v>
      </c>
      <c r="T98" s="9">
        <f t="shared" si="88"/>
        <v>1.5107946014626165E-4</v>
      </c>
      <c r="U98" s="407">
        <f t="shared" si="60"/>
        <v>1.2473590141356394</v>
      </c>
      <c r="V98" s="409">
        <f t="shared" si="82"/>
        <v>3.1118090202908685E-3</v>
      </c>
      <c r="W98" s="407">
        <f t="shared" si="89"/>
        <v>3.1118090202908685E-3</v>
      </c>
      <c r="X98" s="407">
        <f t="shared" si="61"/>
        <v>1.2473590141356394</v>
      </c>
      <c r="Y98" s="407">
        <f t="shared" si="83"/>
        <v>9.3354270608726059E-3</v>
      </c>
      <c r="Z98" s="407">
        <f t="shared" si="62"/>
        <v>0.19862176717755373</v>
      </c>
      <c r="AA98" s="407">
        <f t="shared" si="63"/>
        <v>0.14400000000000002</v>
      </c>
      <c r="AB98" s="407">
        <f t="shared" si="64"/>
        <v>0</v>
      </c>
      <c r="AC98" s="407">
        <f t="shared" si="65"/>
        <v>0.35261555760213109</v>
      </c>
      <c r="AD98" s="407">
        <f t="shared" si="66"/>
        <v>2.3925039080429578</v>
      </c>
      <c r="AE98" s="407">
        <f t="shared" si="84"/>
        <v>3.4344449700004956E-2</v>
      </c>
      <c r="AF98" s="407">
        <f t="shared" si="67"/>
        <v>3.8447999999999996E-2</v>
      </c>
      <c r="AG98" s="407">
        <f t="shared" si="68"/>
        <v>7.3295911247415538E-2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0.9718892463941049</v>
      </c>
      <c r="AP98">
        <f t="shared" si="74"/>
        <v>13.616999999999999</v>
      </c>
      <c r="AQ98" s="10">
        <f t="shared" si="91"/>
        <v>0.93338154605332113</v>
      </c>
      <c r="AR98" s="63">
        <f t="shared" si="75"/>
        <v>17.630777880106553</v>
      </c>
      <c r="AS98" s="63">
        <f t="shared" si="92"/>
        <v>3.6647955623707769</v>
      </c>
      <c r="AT98" s="10"/>
      <c r="AU98">
        <f t="shared" si="93"/>
        <v>93.338154605332107</v>
      </c>
      <c r="BE98" s="28"/>
      <c r="BF98" s="29"/>
    </row>
    <row r="99" spans="7:58" x14ac:dyDescent="0.25">
      <c r="G99">
        <v>90</v>
      </c>
      <c r="H99">
        <f t="shared" si="55"/>
        <v>2.7</v>
      </c>
      <c r="I99" s="407">
        <f t="shared" si="76"/>
        <v>0.2137375</v>
      </c>
      <c r="J99" s="408">
        <f t="shared" si="56"/>
        <v>1.3465462499999998</v>
      </c>
      <c r="K99" s="408">
        <f t="shared" si="77"/>
        <v>3.3732731249999999</v>
      </c>
      <c r="L99" s="408">
        <f t="shared" si="78"/>
        <v>2.0267268750000005</v>
      </c>
      <c r="M99" s="63">
        <f t="shared" si="57"/>
        <v>0</v>
      </c>
      <c r="N99" s="407">
        <f t="shared" si="58"/>
        <v>2.7278377701546739</v>
      </c>
      <c r="O99" s="407">
        <f t="shared" si="79"/>
        <v>3.7316565001730799E-2</v>
      </c>
      <c r="P99">
        <f t="shared" si="59"/>
        <v>0.2</v>
      </c>
      <c r="Q99" s="407">
        <f t="shared" si="80"/>
        <v>0.23731656500173082</v>
      </c>
      <c r="R99" s="9">
        <f t="shared" si="87"/>
        <v>0.38871441995689054</v>
      </c>
      <c r="S99" s="9">
        <f t="shared" si="81"/>
        <v>1.5109890028242186E-4</v>
      </c>
      <c r="T99" s="9">
        <f t="shared" si="88"/>
        <v>1.5109890028242186E-4</v>
      </c>
      <c r="U99" s="407">
        <f t="shared" si="60"/>
        <v>1.2611272244302374</v>
      </c>
      <c r="V99" s="409">
        <f t="shared" si="82"/>
        <v>3.1808837523982286E-3</v>
      </c>
      <c r="W99" s="407">
        <f t="shared" si="89"/>
        <v>3.1808837523982286E-3</v>
      </c>
      <c r="X99" s="407">
        <f t="shared" si="61"/>
        <v>1.2611272244302374</v>
      </c>
      <c r="Y99" s="407">
        <f t="shared" si="83"/>
        <v>9.5426512571946866E-3</v>
      </c>
      <c r="Z99" s="407">
        <f t="shared" si="62"/>
        <v>0.2008700065275722</v>
      </c>
      <c r="AA99" s="407">
        <f t="shared" si="63"/>
        <v>0.14400000000000002</v>
      </c>
      <c r="AB99" s="407">
        <f t="shared" si="64"/>
        <v>0</v>
      </c>
      <c r="AC99" s="407">
        <f t="shared" si="65"/>
        <v>0.35509035847591242</v>
      </c>
      <c r="AD99" s="407">
        <f t="shared" si="66"/>
        <v>2.4188131436891336</v>
      </c>
      <c r="AE99" s="407">
        <f t="shared" si="84"/>
        <v>3.5103942144499856E-2</v>
      </c>
      <c r="AF99" s="407">
        <f t="shared" si="67"/>
        <v>3.8880000000000005E-2</v>
      </c>
      <c r="AG99" s="407">
        <f t="shared" si="68"/>
        <v>7.4507040310986816E-2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0.97645360644131074</v>
      </c>
      <c r="AP99">
        <f t="shared" si="74"/>
        <v>13.77</v>
      </c>
      <c r="AQ99" s="10">
        <f t="shared" si="91"/>
        <v>0.93378383491371841</v>
      </c>
      <c r="AR99" s="63">
        <f t="shared" si="75"/>
        <v>17.754517923795621</v>
      </c>
      <c r="AS99" s="63">
        <f t="shared" si="92"/>
        <v>3.7253520155493409</v>
      </c>
      <c r="AT99" s="10"/>
      <c r="AU99">
        <f t="shared" si="93"/>
        <v>93.378383491371835</v>
      </c>
      <c r="BE99" s="28"/>
      <c r="BF99" s="29"/>
    </row>
    <row r="100" spans="7:58" x14ac:dyDescent="0.25">
      <c r="G100">
        <v>91</v>
      </c>
      <c r="H100">
        <f t="shared" si="55"/>
        <v>2.73</v>
      </c>
      <c r="I100" s="407">
        <f t="shared" si="76"/>
        <v>0.21375124999999998</v>
      </c>
      <c r="J100" s="408">
        <f t="shared" si="56"/>
        <v>1.3466328749999996</v>
      </c>
      <c r="K100" s="408">
        <f t="shared" si="77"/>
        <v>3.4033164375</v>
      </c>
      <c r="L100" s="408">
        <f t="shared" si="78"/>
        <v>2.0566835625</v>
      </c>
      <c r="M100" s="63">
        <f t="shared" si="57"/>
        <v>0</v>
      </c>
      <c r="N100" s="407">
        <f t="shared" si="58"/>
        <v>2.7575384569701344</v>
      </c>
      <c r="O100" s="407">
        <f t="shared" si="79"/>
        <v>3.813608670947348E-2</v>
      </c>
      <c r="P100">
        <f t="shared" si="59"/>
        <v>0.2</v>
      </c>
      <c r="Q100" s="407">
        <f t="shared" si="80"/>
        <v>0.2381360867094735</v>
      </c>
      <c r="R100" s="9">
        <f t="shared" si="87"/>
        <v>0.38873942644042475</v>
      </c>
      <c r="S100" s="9">
        <f t="shared" si="81"/>
        <v>1.5111834166923042E-4</v>
      </c>
      <c r="T100" s="9">
        <f t="shared" si="88"/>
        <v>1.5111834166923042E-4</v>
      </c>
      <c r="U100" s="407">
        <f t="shared" si="60"/>
        <v>1.2748993786000229</v>
      </c>
      <c r="V100" s="409">
        <f t="shared" si="82"/>
        <v>3.2507368511094491E-3</v>
      </c>
      <c r="W100" s="407">
        <f t="shared" si="89"/>
        <v>3.2507368511094491E-3</v>
      </c>
      <c r="X100" s="407">
        <f t="shared" si="61"/>
        <v>1.2748993786000229</v>
      </c>
      <c r="Y100" s="407">
        <f t="shared" si="83"/>
        <v>9.7522105533283474E-3</v>
      </c>
      <c r="Z100" s="407">
        <f t="shared" si="62"/>
        <v>0.2031182458775907</v>
      </c>
      <c r="AA100" s="407">
        <f t="shared" si="63"/>
        <v>0.14400000000000002</v>
      </c>
      <c r="AB100" s="407">
        <f t="shared" si="64"/>
        <v>0</v>
      </c>
      <c r="AC100" s="407">
        <f t="shared" si="65"/>
        <v>0.35756787186562689</v>
      </c>
      <c r="AD100" s="407">
        <f t="shared" si="66"/>
        <v>2.4451277913668448</v>
      </c>
      <c r="AE100" s="407">
        <f t="shared" si="84"/>
        <v>3.5871899496687024E-2</v>
      </c>
      <c r="AF100" s="407">
        <f t="shared" si="67"/>
        <v>3.9312E-2</v>
      </c>
      <c r="AG100" s="407">
        <f t="shared" si="68"/>
        <v>7.5727195163501251E-2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0.98103964293138035</v>
      </c>
      <c r="AP100">
        <f t="shared" si="74"/>
        <v>13.922999999999998</v>
      </c>
      <c r="AQ100" s="10">
        <f t="shared" si="91"/>
        <v>0.93417625915959879</v>
      </c>
      <c r="AR100" s="63">
        <f t="shared" si="75"/>
        <v>17.878393593281345</v>
      </c>
      <c r="AS100" s="63">
        <f t="shared" si="92"/>
        <v>3.7863597581750628</v>
      </c>
      <c r="AT100" s="10"/>
      <c r="AU100">
        <f t="shared" si="93"/>
        <v>93.417625915959874</v>
      </c>
      <c r="BE100" s="28"/>
      <c r="BF100" s="29"/>
    </row>
    <row r="101" spans="7:58" x14ac:dyDescent="0.25">
      <c r="G101">
        <v>92</v>
      </c>
      <c r="H101">
        <f t="shared" si="55"/>
        <v>2.7600000000000002</v>
      </c>
      <c r="I101" s="407">
        <f t="shared" si="76"/>
        <v>0.21376499999999998</v>
      </c>
      <c r="J101" s="408">
        <f t="shared" si="56"/>
        <v>1.3467194999999996</v>
      </c>
      <c r="K101" s="408">
        <f t="shared" si="77"/>
        <v>3.4333597500000002</v>
      </c>
      <c r="L101" s="408">
        <f t="shared" si="78"/>
        <v>2.0866402500000003</v>
      </c>
      <c r="M101" s="63">
        <f t="shared" si="57"/>
        <v>0</v>
      </c>
      <c r="N101" s="407">
        <f t="shared" si="58"/>
        <v>2.7872455550788287</v>
      </c>
      <c r="O101" s="407">
        <f t="shared" si="79"/>
        <v>3.8964771759383045E-2</v>
      </c>
      <c r="P101">
        <f t="shared" si="59"/>
        <v>0.2</v>
      </c>
      <c r="Q101" s="407">
        <f t="shared" si="80"/>
        <v>0.23896477175938305</v>
      </c>
      <c r="R101" s="9">
        <f t="shared" si="87"/>
        <v>0.38876443292395901</v>
      </c>
      <c r="S101" s="9">
        <f t="shared" si="81"/>
        <v>1.5113778430668741E-4</v>
      </c>
      <c r="T101" s="9">
        <f t="shared" si="88"/>
        <v>1.5113778430668741E-4</v>
      </c>
      <c r="U101" s="407">
        <f t="shared" si="60"/>
        <v>1.2886753790083516</v>
      </c>
      <c r="V101" s="409">
        <f t="shared" si="82"/>
        <v>3.3213684649246373E-3</v>
      </c>
      <c r="W101" s="407">
        <f t="shared" si="89"/>
        <v>3.3213684649246373E-3</v>
      </c>
      <c r="X101" s="407">
        <f t="shared" si="61"/>
        <v>1.2886753790083516</v>
      </c>
      <c r="Y101" s="407">
        <f t="shared" si="83"/>
        <v>9.9641053947739124E-3</v>
      </c>
      <c r="Z101" s="407">
        <f t="shared" si="62"/>
        <v>0.20536648522760922</v>
      </c>
      <c r="AA101" s="407">
        <f t="shared" si="63"/>
        <v>0.14400000000000002</v>
      </c>
      <c r="AB101" s="407">
        <f t="shared" si="64"/>
        <v>0</v>
      </c>
      <c r="AC101" s="407">
        <f t="shared" si="65"/>
        <v>0.36004810206962523</v>
      </c>
      <c r="AD101" s="407">
        <f t="shared" si="66"/>
        <v>2.471447663181312</v>
      </c>
      <c r="AE101" s="407">
        <f t="shared" si="84"/>
        <v>3.6648321311066212E-2</v>
      </c>
      <c r="AF101" s="407">
        <f t="shared" si="67"/>
        <v>3.9744000000000002E-2</v>
      </c>
      <c r="AG101" s="407">
        <f t="shared" si="68"/>
        <v>7.6956385781679279E-2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0.98564737385991885</v>
      </c>
      <c r="AP101">
        <f t="shared" si="74"/>
        <v>14.076000000000001</v>
      </c>
      <c r="AQ101" s="10">
        <f t="shared" si="91"/>
        <v>0.93455912561261067</v>
      </c>
      <c r="AR101" s="63">
        <f t="shared" si="75"/>
        <v>18.002405103481262</v>
      </c>
      <c r="AS101" s="63">
        <f t="shared" si="92"/>
        <v>3.8478192890839638</v>
      </c>
      <c r="AT101" s="10"/>
      <c r="AU101">
        <f t="shared" si="93"/>
        <v>93.455912561261073</v>
      </c>
      <c r="BE101" s="28"/>
      <c r="BF101" s="29"/>
    </row>
    <row r="102" spans="7:58" x14ac:dyDescent="0.25">
      <c r="G102">
        <v>93</v>
      </c>
      <c r="H102">
        <f t="shared" si="55"/>
        <v>2.79</v>
      </c>
      <c r="I102" s="407">
        <f t="shared" si="76"/>
        <v>0.21377875000000002</v>
      </c>
      <c r="J102" s="408">
        <f t="shared" si="56"/>
        <v>1.3468061249999996</v>
      </c>
      <c r="K102" s="408">
        <f t="shared" si="77"/>
        <v>3.4634030624999999</v>
      </c>
      <c r="L102" s="408">
        <f t="shared" si="78"/>
        <v>2.1165969375000002</v>
      </c>
      <c r="M102" s="63">
        <f t="shared" si="57"/>
        <v>0</v>
      </c>
      <c r="N102" s="407">
        <f t="shared" si="58"/>
        <v>2.8169588616440238</v>
      </c>
      <c r="O102" s="407">
        <f t="shared" si="79"/>
        <v>3.9802623764144195E-2</v>
      </c>
      <c r="P102">
        <f t="shared" si="59"/>
        <v>0.2</v>
      </c>
      <c r="Q102" s="407">
        <f t="shared" si="80"/>
        <v>0.23980262376414421</v>
      </c>
      <c r="R102" s="9">
        <f t="shared" si="87"/>
        <v>0.38878943940749328</v>
      </c>
      <c r="S102" s="9">
        <f t="shared" si="81"/>
        <v>1.5115722819479289E-4</v>
      </c>
      <c r="T102" s="9">
        <f t="shared" si="88"/>
        <v>1.5115722819479289E-4</v>
      </c>
      <c r="U102" s="407">
        <f t="shared" si="60"/>
        <v>1.3024551321147104</v>
      </c>
      <c r="V102" s="409">
        <f t="shared" si="82"/>
        <v>3.3927787423438955E-3</v>
      </c>
      <c r="W102" s="407">
        <f t="shared" si="89"/>
        <v>3.3927787423438955E-3</v>
      </c>
      <c r="X102" s="407">
        <f t="shared" si="61"/>
        <v>1.3024551321147104</v>
      </c>
      <c r="Y102" s="407">
        <f t="shared" si="83"/>
        <v>1.0178336227031686E-2</v>
      </c>
      <c r="Z102" s="407">
        <f t="shared" si="62"/>
        <v>0.20761472457762775</v>
      </c>
      <c r="AA102" s="407">
        <f t="shared" si="63"/>
        <v>0.14400000000000002</v>
      </c>
      <c r="AB102" s="407">
        <f t="shared" si="64"/>
        <v>0</v>
      </c>
      <c r="AC102" s="407">
        <f t="shared" si="65"/>
        <v>0.36253105339549935</v>
      </c>
      <c r="AD102" s="407">
        <f t="shared" si="66"/>
        <v>2.4977725791238172</v>
      </c>
      <c r="AE102" s="407">
        <f t="shared" si="84"/>
        <v>3.7433207142137076E-2</v>
      </c>
      <c r="AF102" s="407">
        <f t="shared" si="67"/>
        <v>4.0175999999999996E-2</v>
      </c>
      <c r="AG102" s="407">
        <f t="shared" si="68"/>
        <v>7.8194622240482889E-2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0.99027681737066509</v>
      </c>
      <c r="AP102">
        <f t="shared" si="74"/>
        <v>14.228999999999999</v>
      </c>
      <c r="AQ102" s="10">
        <f t="shared" si="91"/>
        <v>0.93493272845655828</v>
      </c>
      <c r="AR102" s="63">
        <f t="shared" si="75"/>
        <v>18.126552669774966</v>
      </c>
      <c r="AS102" s="63">
        <f t="shared" si="92"/>
        <v>3.9097311120241445</v>
      </c>
      <c r="AT102" s="10"/>
      <c r="AU102">
        <f t="shared" si="93"/>
        <v>93.493272845655824</v>
      </c>
      <c r="BE102" s="28"/>
      <c r="BF102" s="29"/>
    </row>
    <row r="103" spans="7:58" x14ac:dyDescent="0.25">
      <c r="G103">
        <v>94</v>
      </c>
      <c r="H103">
        <f t="shared" si="55"/>
        <v>2.82</v>
      </c>
      <c r="I103" s="407">
        <f t="shared" si="76"/>
        <v>0.21379249999999997</v>
      </c>
      <c r="J103" s="408">
        <f t="shared" si="56"/>
        <v>1.3468927499999994</v>
      </c>
      <c r="K103" s="408">
        <f t="shared" si="77"/>
        <v>3.4934463749999995</v>
      </c>
      <c r="L103" s="408">
        <f t="shared" si="78"/>
        <v>2.1465536250000001</v>
      </c>
      <c r="M103" s="63">
        <f t="shared" si="57"/>
        <v>0</v>
      </c>
      <c r="N103" s="407">
        <f t="shared" si="58"/>
        <v>2.8466781822562144</v>
      </c>
      <c r="O103" s="407">
        <f t="shared" si="79"/>
        <v>4.0649646377132122E-2</v>
      </c>
      <c r="P103">
        <f t="shared" si="59"/>
        <v>0.2</v>
      </c>
      <c r="Q103" s="407">
        <f t="shared" si="80"/>
        <v>0.24064964637713213</v>
      </c>
      <c r="R103" s="9">
        <f t="shared" si="87"/>
        <v>0.38881444589102754</v>
      </c>
      <c r="S103" s="9">
        <f t="shared" si="81"/>
        <v>1.5117667333354679E-4</v>
      </c>
      <c r="T103" s="9">
        <f t="shared" si="88"/>
        <v>1.5117667333354679E-4</v>
      </c>
      <c r="U103" s="407">
        <f t="shared" si="60"/>
        <v>1.3162385482630654</v>
      </c>
      <c r="V103" s="409">
        <f t="shared" si="82"/>
        <v>3.4649678318673239E-3</v>
      </c>
      <c r="W103" s="407">
        <f t="shared" si="89"/>
        <v>3.4649678318673239E-3</v>
      </c>
      <c r="X103" s="407">
        <f t="shared" si="61"/>
        <v>1.3162385482630654</v>
      </c>
      <c r="Y103" s="407">
        <f t="shared" si="83"/>
        <v>1.0394903495601973E-2</v>
      </c>
      <c r="Z103" s="407">
        <f t="shared" si="62"/>
        <v>0.2098629639276462</v>
      </c>
      <c r="AA103" s="407">
        <f t="shared" si="63"/>
        <v>0.14400000000000002</v>
      </c>
      <c r="AB103" s="407">
        <f t="shared" si="64"/>
        <v>0</v>
      </c>
      <c r="AC103" s="407">
        <f t="shared" si="65"/>
        <v>0.36501673016010705</v>
      </c>
      <c r="AD103" s="407">
        <f t="shared" si="66"/>
        <v>2.5241023666642137</v>
      </c>
      <c r="AE103" s="407">
        <f t="shared" si="84"/>
        <v>3.8226556544399312E-2</v>
      </c>
      <c r="AF103" s="407">
        <f t="shared" si="67"/>
        <v>4.0607999999999998E-2</v>
      </c>
      <c r="AG103" s="407">
        <f t="shared" si="68"/>
        <v>7.9441914713356404E-2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0.99492799175579638</v>
      </c>
      <c r="AP103">
        <f t="shared" si="74"/>
        <v>14.381999999999998</v>
      </c>
      <c r="AQ103" s="10">
        <f t="shared" si="91"/>
        <v>0.93529734988098934</v>
      </c>
      <c r="AR103" s="63">
        <f t="shared" si="75"/>
        <v>18.250836508005353</v>
      </c>
      <c r="AS103" s="63">
        <f t="shared" si="92"/>
        <v>3.9720957356678204</v>
      </c>
      <c r="AT103" s="10"/>
      <c r="AU103">
        <f t="shared" si="93"/>
        <v>93.529734988098937</v>
      </c>
      <c r="BE103" s="28"/>
      <c r="BF103" s="29"/>
    </row>
    <row r="104" spans="7:58" x14ac:dyDescent="0.25">
      <c r="G104">
        <v>95</v>
      </c>
      <c r="H104">
        <f t="shared" si="55"/>
        <v>2.8499999999999996</v>
      </c>
      <c r="I104" s="407">
        <f t="shared" si="76"/>
        <v>0.21380624999999998</v>
      </c>
      <c r="J104" s="408">
        <f t="shared" si="56"/>
        <v>1.3469793749999996</v>
      </c>
      <c r="K104" s="408">
        <f t="shared" si="77"/>
        <v>3.5234896874999997</v>
      </c>
      <c r="L104" s="408">
        <f t="shared" si="78"/>
        <v>2.1765103124999996</v>
      </c>
      <c r="M104" s="63">
        <f t="shared" si="57"/>
        <v>0</v>
      </c>
      <c r="N104" s="407">
        <f t="shared" si="58"/>
        <v>2.8764033305019914</v>
      </c>
      <c r="O104" s="407">
        <f t="shared" si="79"/>
        <v>4.1505843292452584E-2</v>
      </c>
      <c r="P104">
        <f t="shared" si="59"/>
        <v>0.2</v>
      </c>
      <c r="Q104" s="407">
        <f t="shared" si="80"/>
        <v>0.24150584329245259</v>
      </c>
      <c r="R104" s="9">
        <f t="shared" si="87"/>
        <v>0.38883945237456186</v>
      </c>
      <c r="S104" s="9">
        <f t="shared" si="81"/>
        <v>1.5119611972294917E-4</v>
      </c>
      <c r="T104" s="9">
        <f t="shared" si="88"/>
        <v>1.5119611972294917E-4</v>
      </c>
      <c r="U104" s="407">
        <f t="shared" si="60"/>
        <v>1.3300255414831379</v>
      </c>
      <c r="V104" s="409">
        <f t="shared" si="82"/>
        <v>3.5379358819950281E-3</v>
      </c>
      <c r="W104" s="407">
        <f t="shared" si="89"/>
        <v>3.5379358819950281E-3</v>
      </c>
      <c r="X104" s="407">
        <f t="shared" si="61"/>
        <v>1.3300255414831379</v>
      </c>
      <c r="Y104" s="407">
        <f t="shared" si="83"/>
        <v>1.0613807645985084E-2</v>
      </c>
      <c r="Z104" s="407">
        <f t="shared" si="62"/>
        <v>0.21211120327766472</v>
      </c>
      <c r="AA104" s="407">
        <f t="shared" si="63"/>
        <v>0.14400000000000002</v>
      </c>
      <c r="AB104" s="407">
        <f t="shared" si="64"/>
        <v>0</v>
      </c>
      <c r="AC104" s="407">
        <f t="shared" si="65"/>
        <v>0.36750513668959678</v>
      </c>
      <c r="AD104" s="407">
        <f t="shared" si="66"/>
        <v>2.5504368603683241</v>
      </c>
      <c r="AE104" s="407">
        <f t="shared" si="84"/>
        <v>3.902836907235261E-2</v>
      </c>
      <c r="AF104" s="407">
        <f t="shared" si="67"/>
        <v>4.1039999999999993E-2</v>
      </c>
      <c r="AG104" s="407">
        <f t="shared" si="68"/>
        <v>8.0698273472469634E-2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0.99960091545623697</v>
      </c>
      <c r="AP104">
        <f t="shared" si="74"/>
        <v>14.534999999999997</v>
      </c>
      <c r="AQ104" s="10">
        <f t="shared" si="91"/>
        <v>0.93565326068584886</v>
      </c>
      <c r="AR104" s="63">
        <f t="shared" si="75"/>
        <v>18.375256834479838</v>
      </c>
      <c r="AS104" s="63">
        <f t="shared" si="92"/>
        <v>4.0349136736234819</v>
      </c>
      <c r="AT104" s="10"/>
      <c r="AU104">
        <f t="shared" si="93"/>
        <v>93.565326068584881</v>
      </c>
      <c r="BE104" s="28"/>
      <c r="BF104" s="29"/>
    </row>
    <row r="105" spans="7:58" x14ac:dyDescent="0.25">
      <c r="G105">
        <v>96</v>
      </c>
      <c r="H105">
        <f t="shared" si="55"/>
        <v>2.88</v>
      </c>
      <c r="I105" s="407">
        <f t="shared" si="76"/>
        <v>0.21382000000000001</v>
      </c>
      <c r="J105" s="408">
        <f t="shared" si="56"/>
        <v>1.3470659999999997</v>
      </c>
      <c r="K105" s="408">
        <f t="shared" si="77"/>
        <v>3.5535329999999998</v>
      </c>
      <c r="L105" s="408">
        <f t="shared" si="78"/>
        <v>2.206467</v>
      </c>
      <c r="M105" s="63">
        <f t="shared" si="57"/>
        <v>0</v>
      </c>
      <c r="N105" s="407">
        <f t="shared" si="58"/>
        <v>2.9061341275589809</v>
      </c>
      <c r="O105" s="407">
        <f t="shared" si="79"/>
        <v>4.2371218244982176E-2</v>
      </c>
      <c r="P105">
        <f t="shared" si="59"/>
        <v>0.2</v>
      </c>
      <c r="Q105" s="407">
        <f t="shared" si="80"/>
        <v>0.2423712182449822</v>
      </c>
      <c r="R105" s="9">
        <f t="shared" si="87"/>
        <v>0.38886445885809612</v>
      </c>
      <c r="S105" s="9">
        <f t="shared" si="81"/>
        <v>1.5121556736299993E-4</v>
      </c>
      <c r="T105" s="9">
        <f t="shared" si="88"/>
        <v>1.5121556736299993E-4</v>
      </c>
      <c r="U105" s="407">
        <f t="shared" si="60"/>
        <v>1.3438160293036978</v>
      </c>
      <c r="V105" s="409">
        <f t="shared" si="82"/>
        <v>3.6116830412271134E-3</v>
      </c>
      <c r="W105" s="407">
        <f t="shared" si="89"/>
        <v>3.6116830412271134E-3</v>
      </c>
      <c r="X105" s="407">
        <f t="shared" si="61"/>
        <v>1.3438160293036978</v>
      </c>
      <c r="Y105" s="407">
        <f t="shared" si="83"/>
        <v>1.0835049123681341E-2</v>
      </c>
      <c r="Z105" s="407">
        <f t="shared" si="62"/>
        <v>0.21435944262768325</v>
      </c>
      <c r="AA105" s="407">
        <f t="shared" si="63"/>
        <v>0.14400000000000002</v>
      </c>
      <c r="AB105" s="407">
        <f t="shared" si="64"/>
        <v>0</v>
      </c>
      <c r="AC105" s="407">
        <f t="shared" ref="AC105:AC109" si="94">(AB105+AA105+Z105+Y105*(1+RdsonTopTc*Ta-RdsonTopTc*25))/(1-Y105*RdsonTopTc*ThetaJaTop)</f>
        <v>0.36999627731943163</v>
      </c>
      <c r="AD105" s="407">
        <f t="shared" si="66"/>
        <v>2.5767759015384795</v>
      </c>
      <c r="AE105" s="407">
        <f t="shared" si="84"/>
        <v>3.983864428049666E-2</v>
      </c>
      <c r="AF105" s="407">
        <f t="shared" si="67"/>
        <v>4.1471999999999995E-2</v>
      </c>
      <c r="AG105" s="407">
        <f t="shared" ref="AG105:AG109" si="95">(AF105+AE105*(1+RdsonBotTc*Ta-RdsonBotTc*25))/(1-AE105*RdsonBotTc*ThetaJaBot)</f>
        <v>8.1963708888964176E-2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1.0042956070619682</v>
      </c>
      <c r="AP105">
        <f t="shared" si="74"/>
        <v>14.687999999999999</v>
      </c>
      <c r="AQ105" s="10">
        <f t="shared" si="91"/>
        <v>0.93600072084991781</v>
      </c>
      <c r="AR105" s="63">
        <f t="shared" si="75"/>
        <v>18.499813865971582</v>
      </c>
      <c r="AS105" s="63">
        <f t="shared" si="92"/>
        <v>4.0981854444482089</v>
      </c>
      <c r="AT105" s="10"/>
      <c r="AU105">
        <f t="shared" si="93"/>
        <v>93.60007208499178</v>
      </c>
      <c r="BE105" s="28"/>
      <c r="BF105" s="29"/>
    </row>
    <row r="106" spans="7:58" x14ac:dyDescent="0.25">
      <c r="G106">
        <v>97</v>
      </c>
      <c r="H106">
        <f t="shared" si="55"/>
        <v>2.91</v>
      </c>
      <c r="I106" s="407">
        <f t="shared" si="76"/>
        <v>0.21383374999999996</v>
      </c>
      <c r="J106" s="408">
        <f t="shared" si="56"/>
        <v>1.3471526249999994</v>
      </c>
      <c r="K106" s="408">
        <f t="shared" si="77"/>
        <v>3.5835763125</v>
      </c>
      <c r="L106" s="408">
        <f t="shared" si="78"/>
        <v>2.2364236875000003</v>
      </c>
      <c r="M106" s="63">
        <f t="shared" si="57"/>
        <v>0</v>
      </c>
      <c r="N106" s="407">
        <f t="shared" si="58"/>
        <v>2.9358704018150563</v>
      </c>
      <c r="O106" s="407">
        <f t="shared" si="79"/>
        <v>4.3245775010409396E-2</v>
      </c>
      <c r="P106">
        <f t="shared" si="59"/>
        <v>0.2</v>
      </c>
      <c r="Q106" s="407">
        <f t="shared" si="80"/>
        <v>0.24324577501040939</v>
      </c>
      <c r="R106" s="9">
        <f t="shared" si="87"/>
        <v>0.38888946534163032</v>
      </c>
      <c r="S106" s="9">
        <f t="shared" si="81"/>
        <v>1.512350162536991E-4</v>
      </c>
      <c r="T106" s="9">
        <f t="shared" si="88"/>
        <v>1.512350162536991E-4</v>
      </c>
      <c r="U106" s="407">
        <f t="shared" si="60"/>
        <v>1.3576099325770417</v>
      </c>
      <c r="V106" s="409">
        <f t="shared" si="82"/>
        <v>3.6862094580636792E-3</v>
      </c>
      <c r="W106" s="407">
        <f t="shared" si="89"/>
        <v>3.6862094580636792E-3</v>
      </c>
      <c r="X106" s="407">
        <f t="shared" si="61"/>
        <v>1.3576099325770417</v>
      </c>
      <c r="Y106" s="407">
        <f t="shared" si="83"/>
        <v>1.1058628374191038E-2</v>
      </c>
      <c r="Z106" s="407">
        <f t="shared" si="62"/>
        <v>0.21660768197770175</v>
      </c>
      <c r="AA106" s="407">
        <f t="shared" si="63"/>
        <v>0.14400000000000002</v>
      </c>
      <c r="AB106" s="407">
        <f t="shared" si="64"/>
        <v>0</v>
      </c>
      <c r="AC106" s="407">
        <f t="shared" si="94"/>
        <v>0.3724901563944148</v>
      </c>
      <c r="AD106" s="407">
        <f t="shared" si="66"/>
        <v>2.6031193378755919</v>
      </c>
      <c r="AE106" s="407">
        <f t="shared" si="84"/>
        <v>4.0657381723331158E-2</v>
      </c>
      <c r="AF106" s="407">
        <f t="shared" si="67"/>
        <v>4.1904000000000004E-2</v>
      </c>
      <c r="AG106" s="407">
        <f t="shared" si="95"/>
        <v>8.3238231433202095E-2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1.0090120853123437</v>
      </c>
      <c r="AP106">
        <f t="shared" si="74"/>
        <v>14.840999999999999</v>
      </c>
      <c r="AQ106" s="10">
        <f t="shared" si="91"/>
        <v>0.93633998006554453</v>
      </c>
      <c r="AR106" s="63">
        <f t="shared" si="75"/>
        <v>18.624507819720741</v>
      </c>
      <c r="AS106" s="63">
        <f t="shared" si="92"/>
        <v>4.1619115716601049</v>
      </c>
      <c r="AT106" s="10"/>
      <c r="AU106">
        <f t="shared" si="93"/>
        <v>93.633998006554449</v>
      </c>
      <c r="BE106" s="28"/>
      <c r="BF106" s="29"/>
    </row>
    <row r="107" spans="7:58" x14ac:dyDescent="0.25">
      <c r="G107">
        <v>98</v>
      </c>
      <c r="H107">
        <f t="shared" si="55"/>
        <v>2.94</v>
      </c>
      <c r="I107" s="407">
        <f t="shared" si="76"/>
        <v>0.2138475</v>
      </c>
      <c r="J107" s="408">
        <f t="shared" si="56"/>
        <v>1.3472392499999994</v>
      </c>
      <c r="K107" s="408">
        <f t="shared" si="77"/>
        <v>3.6136196249999997</v>
      </c>
      <c r="L107" s="408">
        <f t="shared" si="78"/>
        <v>2.2663803750000002</v>
      </c>
      <c r="M107" s="63">
        <f t="shared" si="57"/>
        <v>0</v>
      </c>
      <c r="N107" s="407">
        <f t="shared" si="58"/>
        <v>2.9656119885101364</v>
      </c>
      <c r="O107" s="407">
        <f t="shared" si="79"/>
        <v>4.4129517405275896E-2</v>
      </c>
      <c r="P107">
        <f t="shared" si="59"/>
        <v>0.2</v>
      </c>
      <c r="Q107" s="407">
        <f t="shared" si="80"/>
        <v>0.24412951740527591</v>
      </c>
      <c r="R107" s="9">
        <f t="shared" si="87"/>
        <v>0.38891447182516464</v>
      </c>
      <c r="S107" s="9">
        <f t="shared" si="81"/>
        <v>1.5125446639504677E-4</v>
      </c>
      <c r="T107" s="9">
        <f t="shared" si="88"/>
        <v>1.5125446639504677E-4</v>
      </c>
      <c r="U107" s="407">
        <f t="shared" si="60"/>
        <v>1.371407175313887</v>
      </c>
      <c r="V107" s="409">
        <f t="shared" si="82"/>
        <v>3.7615152810048288E-3</v>
      </c>
      <c r="W107" s="407">
        <f t="shared" si="89"/>
        <v>3.7615152810048288E-3</v>
      </c>
      <c r="X107" s="407">
        <f t="shared" si="61"/>
        <v>1.371407175313887</v>
      </c>
      <c r="Y107" s="407">
        <f t="shared" si="83"/>
        <v>1.1284545843014486E-2</v>
      </c>
      <c r="Z107" s="407">
        <f t="shared" si="62"/>
        <v>0.21885592132772022</v>
      </c>
      <c r="AA107" s="407">
        <f t="shared" si="63"/>
        <v>0.14400000000000002</v>
      </c>
      <c r="AB107" s="407">
        <f t="shared" si="64"/>
        <v>0</v>
      </c>
      <c r="AC107" s="407">
        <f t="shared" si="94"/>
        <v>0.37498677826871424</v>
      </c>
      <c r="AD107" s="407">
        <f t="shared" si="66"/>
        <v>2.6294670231612773</v>
      </c>
      <c r="AE107" s="407">
        <f t="shared" si="84"/>
        <v>4.1484580955355781E-2</v>
      </c>
      <c r="AF107" s="407">
        <f t="shared" si="67"/>
        <v>4.2335999999999999E-2</v>
      </c>
      <c r="AG107" s="407">
        <f t="shared" si="95"/>
        <v>8.4521851675017551E-2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1.0137503690964076</v>
      </c>
      <c r="AP107">
        <f t="shared" si="74"/>
        <v>14.993999999999998</v>
      </c>
      <c r="AQ107" s="10">
        <f t="shared" si="91"/>
        <v>0.93667127824197627</v>
      </c>
      <c r="AR107" s="63">
        <f t="shared" si="75"/>
        <v>18.749338913435711</v>
      </c>
      <c r="AS107" s="63">
        <f t="shared" si="92"/>
        <v>4.2260925837508774</v>
      </c>
      <c r="AT107" s="10"/>
      <c r="AU107">
        <f t="shared" si="93"/>
        <v>93.667127824197621</v>
      </c>
      <c r="BE107" s="28"/>
      <c r="BF107" s="29"/>
    </row>
    <row r="108" spans="7:58" x14ac:dyDescent="0.25">
      <c r="G108">
        <v>99</v>
      </c>
      <c r="H108">
        <f t="shared" si="55"/>
        <v>2.9699999999999998</v>
      </c>
      <c r="I108" s="407">
        <f t="shared" si="76"/>
        <v>0.21386125</v>
      </c>
      <c r="J108" s="408">
        <f t="shared" si="56"/>
        <v>1.3473258749999997</v>
      </c>
      <c r="K108" s="408">
        <f t="shared" si="77"/>
        <v>3.6436629374999994</v>
      </c>
      <c r="L108" s="408">
        <f t="shared" si="78"/>
        <v>2.2963370625000001</v>
      </c>
      <c r="M108" s="63">
        <f t="shared" si="57"/>
        <v>0</v>
      </c>
      <c r="N108" s="407">
        <f t="shared" si="58"/>
        <v>2.9953587293990416</v>
      </c>
      <c r="O108" s="407">
        <f t="shared" si="79"/>
        <v>4.5022449287018353E-2</v>
      </c>
      <c r="P108">
        <f t="shared" si="59"/>
        <v>0.2</v>
      </c>
      <c r="Q108" s="407">
        <f t="shared" si="80"/>
        <v>0.24502244928701836</v>
      </c>
      <c r="R108" s="9">
        <f t="shared" si="87"/>
        <v>0.38893947830869896</v>
      </c>
      <c r="S108" s="9">
        <f t="shared" si="81"/>
        <v>1.5127391778704292E-4</v>
      </c>
      <c r="T108" s="9">
        <f t="shared" si="88"/>
        <v>1.5127391778704292E-4</v>
      </c>
      <c r="U108" s="407">
        <f t="shared" si="60"/>
        <v>1.3852076845279677</v>
      </c>
      <c r="V108" s="409">
        <f t="shared" si="82"/>
        <v>3.8376006585506676E-3</v>
      </c>
      <c r="W108" s="407">
        <f t="shared" si="89"/>
        <v>3.8376006585506676E-3</v>
      </c>
      <c r="X108" s="407">
        <f t="shared" si="61"/>
        <v>1.3852076845279677</v>
      </c>
      <c r="Y108" s="407">
        <f t="shared" si="83"/>
        <v>1.1512801975652003E-2</v>
      </c>
      <c r="Z108" s="407">
        <f t="shared" si="62"/>
        <v>0.22110416067773872</v>
      </c>
      <c r="AA108" s="407">
        <f t="shared" si="63"/>
        <v>0.14400000000000002</v>
      </c>
      <c r="AB108" s="407">
        <f t="shared" si="64"/>
        <v>0</v>
      </c>
      <c r="AC108" s="407">
        <f t="shared" si="94"/>
        <v>0.3774861473058877</v>
      </c>
      <c r="AD108" s="407">
        <f t="shared" si="66"/>
        <v>2.6558188169586621</v>
      </c>
      <c r="AE108" s="407">
        <f t="shared" si="84"/>
        <v>4.2320241531070245E-2</v>
      </c>
      <c r="AF108" s="407">
        <f t="shared" si="67"/>
        <v>4.2767999999999994E-2</v>
      </c>
      <c r="AG108" s="407">
        <f t="shared" si="95"/>
        <v>8.5814580283971251E-2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1.018510477453215</v>
      </c>
      <c r="AP108">
        <f t="shared" si="74"/>
        <v>15.146999999999998</v>
      </c>
      <c r="AQ108" s="10">
        <f t="shared" si="91"/>
        <v>0.93699484597942151</v>
      </c>
      <c r="AR108" s="63">
        <f t="shared" si="75"/>
        <v>18.874307365294385</v>
      </c>
      <c r="AS108" s="63">
        <f t="shared" si="92"/>
        <v>4.2907290141985621</v>
      </c>
      <c r="AT108" s="10"/>
      <c r="AU108">
        <f t="shared" si="93"/>
        <v>93.699484597942146</v>
      </c>
      <c r="BE108" s="28"/>
      <c r="BF108" s="29"/>
    </row>
    <row r="109" spans="7:58" x14ac:dyDescent="0.25">
      <c r="G109">
        <v>100</v>
      </c>
      <c r="H109">
        <f t="shared" si="55"/>
        <v>3</v>
      </c>
      <c r="I109" s="407">
        <f t="shared" si="76"/>
        <v>0.21387499999999995</v>
      </c>
      <c r="J109" s="408">
        <f t="shared" si="56"/>
        <v>1.3474124999999995</v>
      </c>
      <c r="K109" s="408">
        <f t="shared" si="77"/>
        <v>3.6737062499999995</v>
      </c>
      <c r="L109" s="408">
        <f t="shared" si="78"/>
        <v>2.3262937500000005</v>
      </c>
      <c r="M109" s="63">
        <f t="shared" si="57"/>
        <v>0</v>
      </c>
      <c r="N109" s="407">
        <f t="shared" si="58"/>
        <v>3.0251104724339717</v>
      </c>
      <c r="O109" s="407">
        <f t="shared" si="79"/>
        <v>4.5924574554010805E-2</v>
      </c>
      <c r="P109">
        <f t="shared" si="59"/>
        <v>0.2</v>
      </c>
      <c r="Q109" s="407">
        <f t="shared" si="80"/>
        <v>0.24592457455401082</v>
      </c>
      <c r="R109" s="9">
        <f t="shared" si="87"/>
        <v>0.38896448479223317</v>
      </c>
      <c r="S109" s="9">
        <f t="shared" si="81"/>
        <v>1.5129337042968737E-4</v>
      </c>
      <c r="T109" s="9">
        <f t="shared" si="88"/>
        <v>1.5129337042968737E-4</v>
      </c>
      <c r="U109" s="407">
        <f t="shared" si="60"/>
        <v>1.3990113900896763</v>
      </c>
      <c r="V109" s="409">
        <f t="shared" si="82"/>
        <v>3.9144657392012972E-3</v>
      </c>
      <c r="W109" s="407">
        <f t="shared" si="89"/>
        <v>3.9144657392012972E-3</v>
      </c>
      <c r="X109" s="407">
        <f t="shared" si="61"/>
        <v>1.3990113900896763</v>
      </c>
      <c r="Y109" s="407">
        <f t="shared" si="83"/>
        <v>1.1743397217603891E-2</v>
      </c>
      <c r="Z109" s="407">
        <f t="shared" si="62"/>
        <v>0.22335240002775725</v>
      </c>
      <c r="AA109" s="407">
        <f t="shared" si="63"/>
        <v>0.14400000000000002</v>
      </c>
      <c r="AB109" s="407">
        <f t="shared" si="64"/>
        <v>0</v>
      </c>
      <c r="AC109" s="407">
        <f t="shared" si="94"/>
        <v>0.37998826787890738</v>
      </c>
      <c r="AD109" s="407">
        <f t="shared" si="66"/>
        <v>2.6821745843306024</v>
      </c>
      <c r="AE109" s="407">
        <f t="shared" si="84"/>
        <v>4.3164363004974241E-2</v>
      </c>
      <c r="AF109" s="407">
        <f t="shared" si="67"/>
        <v>4.3200000000000002E-2</v>
      </c>
      <c r="AG109" s="407">
        <f t="shared" si="95"/>
        <v>8.711642802960759E-2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1.0232924295721566</v>
      </c>
      <c r="AP109">
        <f t="shared" si="74"/>
        <v>15.299999999999999</v>
      </c>
      <c r="AQ109" s="10">
        <f t="shared" si="91"/>
        <v>0.93731090501581005</v>
      </c>
      <c r="AR109" s="63">
        <f t="shared" si="75"/>
        <v>18.999413393945368</v>
      </c>
      <c r="AS109" s="63">
        <f t="shared" si="92"/>
        <v>4.3558214014803793</v>
      </c>
      <c r="AT109" s="10"/>
      <c r="AU109">
        <f t="shared" si="93"/>
        <v>93.731090501581008</v>
      </c>
      <c r="BE109" s="28"/>
      <c r="BF109" s="29"/>
    </row>
    <row r="110" spans="7:58" x14ac:dyDescent="0.25">
      <c r="G110">
        <v>101</v>
      </c>
      <c r="H110">
        <f t="shared" si="55"/>
        <v>3.0300000000000002</v>
      </c>
      <c r="I110" s="407">
        <f t="shared" ref="I110:I173" si="97">(Vout+Rdcr*H110+RdsonBot*H110)/(Vin-RdsonTop*H110+RdsonBot*H110)</f>
        <v>0.21388874999999999</v>
      </c>
      <c r="J110" s="408">
        <f t="shared" si="56"/>
        <v>1.3474991249999995</v>
      </c>
      <c r="K110" s="408">
        <f t="shared" si="77"/>
        <v>3.7037495625000001</v>
      </c>
      <c r="L110" s="408">
        <f t="shared" ref="L110:L173" si="98">H110-J110/2</f>
        <v>2.3562504375000004</v>
      </c>
      <c r="M110" s="63">
        <f t="shared" si="57"/>
        <v>0</v>
      </c>
      <c r="N110" s="407">
        <f t="shared" ref="N110:N173" si="99">SQRT(H110^2+(J110^2)/12)</f>
        <v>3.0548670714653006</v>
      </c>
      <c r="O110" s="407">
        <f t="shared" ref="O110:O173" si="100">(N110^2*Rdcr*(1+Ltc*Ta-Ltc*25))/(1-N110^2*Rdcr*Ltc*ThetaCa)</f>
        <v>4.6835897145607271E-2</v>
      </c>
      <c r="P110">
        <f t="shared" si="59"/>
        <v>0.2</v>
      </c>
      <c r="Q110" s="407">
        <f t="shared" si="80"/>
        <v>0.24683589714560727</v>
      </c>
      <c r="R110" s="9">
        <f t="shared" ref="R110:R173" si="101">J110/(2*SQRT(3))</f>
        <v>0.38898949127576743</v>
      </c>
      <c r="S110" s="9">
        <f t="shared" ref="S110:S173" si="102">RCoutEsr*R110^2</f>
        <v>1.5131282432298036E-4</v>
      </c>
      <c r="T110" s="9">
        <f t="shared" ref="T110:T173" si="103">S110</f>
        <v>1.5131282432298036E-4</v>
      </c>
      <c r="U110" s="407">
        <f t="shared" ref="U110:U173" si="104">SQRT(I110)*SQRT(H110^2+(J110^2)/12)</f>
        <v>1.41281822458815</v>
      </c>
      <c r="V110" s="409">
        <f t="shared" ref="V110:V173" si="105">RCinEsr*U110^2</f>
        <v>3.9921106714568251E-3</v>
      </c>
      <c r="W110" s="407">
        <f t="shared" ref="W110:W173" si="106">V110</f>
        <v>3.9921106714568251E-3</v>
      </c>
      <c r="X110" s="407">
        <f t="shared" ref="X110:X173" si="107">SQRT(I110)*SQRT(H110^2+(J110^2)/12)</f>
        <v>1.41281822458815</v>
      </c>
      <c r="Y110" s="407">
        <f t="shared" ref="Y110:Y173" si="108">RdsonTop*X110^2</f>
        <v>1.1976332014370475E-2</v>
      </c>
      <c r="Z110" s="407">
        <f t="shared" si="62"/>
        <v>0.22560063937777577</v>
      </c>
      <c r="AA110" s="407">
        <f t="shared" si="63"/>
        <v>0.14400000000000002</v>
      </c>
      <c r="AB110" s="407">
        <f t="shared" si="64"/>
        <v>0</v>
      </c>
      <c r="AC110" s="407">
        <f t="shared" ref="AC110:AC173" si="109">(AB110+AA110+Z110+Y110*(1+RdsonTopTc*Ta-RdsonTopTc*25))/(1-Y110*RdsonTopTc*ThetaJaTop)</f>
        <v>0.38249314437018583</v>
      </c>
      <c r="AD110" s="407">
        <f t="shared" ref="AD110:AD173" si="110">SQRT(1-I110)*SQRT(H110^2+(J110^2)/12)</f>
        <v>2.7085341955741615</v>
      </c>
      <c r="AE110" s="407">
        <f t="shared" ref="AE110:AE173" si="111">RdsonBot*AD110^2</f>
        <v>4.4016944931567423E-2</v>
      </c>
      <c r="AF110" s="407">
        <f t="shared" si="67"/>
        <v>4.3632000000000004E-2</v>
      </c>
      <c r="AG110" s="407">
        <f t="shared" ref="AG110:AG173" si="112">(AF110+AE110*(1+RdsonBotTc*Ta-RdsonBotTc*25))/(1-AE110*RdsonBotTc*ThetaJaBot)</f>
        <v>8.8427405781714444E-2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1.0280962447932873</v>
      </c>
      <c r="AP110">
        <f t="shared" si="74"/>
        <v>15.452999999999999</v>
      </c>
      <c r="AQ110" s="10">
        <f t="shared" ref="AQ110:AQ173" si="116">AP110/(AP110+AO110)</f>
        <v>0.93761966864806812</v>
      </c>
      <c r="AR110" s="63">
        <f t="shared" ref="AR110:AR173" si="117">ThetaJaTop*AC110</f>
        <v>19.124657218509292</v>
      </c>
      <c r="AS110" s="63">
        <f t="shared" ref="AS110:AS173" si="118">AG110*ThetaJaBot</f>
        <v>4.421370289085722</v>
      </c>
      <c r="AT110" s="10"/>
      <c r="AU110">
        <f t="shared" ref="AU110:AU173" si="119">AQ110*100</f>
        <v>93.761966864806809</v>
      </c>
    </row>
    <row r="111" spans="7:58" x14ac:dyDescent="0.25">
      <c r="G111">
        <v>102</v>
      </c>
      <c r="H111">
        <f t="shared" si="55"/>
        <v>3.06</v>
      </c>
      <c r="I111" s="407">
        <f t="shared" si="97"/>
        <v>0.2139025</v>
      </c>
      <c r="J111" s="408">
        <f t="shared" si="56"/>
        <v>1.3475857499999995</v>
      </c>
      <c r="K111" s="408">
        <f t="shared" si="77"/>
        <v>3.7337928749999998</v>
      </c>
      <c r="L111" s="408">
        <f t="shared" si="98"/>
        <v>2.3862071250000003</v>
      </c>
      <c r="M111" s="63">
        <f t="shared" si="57"/>
        <v>0</v>
      </c>
      <c r="N111" s="407">
        <f t="shared" si="99"/>
        <v>3.0846283859594696</v>
      </c>
      <c r="O111" s="407">
        <f t="shared" si="100"/>
        <v>4.7756421042185054E-2</v>
      </c>
      <c r="P111">
        <f t="shared" si="59"/>
        <v>0.2</v>
      </c>
      <c r="Q111" s="407">
        <f t="shared" si="80"/>
        <v>0.24775642104218507</v>
      </c>
      <c r="R111" s="9">
        <f t="shared" si="101"/>
        <v>0.38901449775930175</v>
      </c>
      <c r="S111" s="9">
        <f t="shared" si="102"/>
        <v>1.5133227946692181E-4</v>
      </c>
      <c r="T111" s="9">
        <f t="shared" si="103"/>
        <v>1.5133227946692181E-4</v>
      </c>
      <c r="U111" s="407">
        <f t="shared" si="104"/>
        <v>1.4266281232012332</v>
      </c>
      <c r="V111" s="409">
        <f t="shared" si="105"/>
        <v>4.0705356038173461E-3</v>
      </c>
      <c r="W111" s="407">
        <f t="shared" si="106"/>
        <v>4.0705356038173461E-3</v>
      </c>
      <c r="X111" s="407">
        <f t="shared" si="107"/>
        <v>1.4266281232012332</v>
      </c>
      <c r="Y111" s="407">
        <f t="shared" si="108"/>
        <v>1.2211606811452037E-2</v>
      </c>
      <c r="Z111" s="407">
        <f t="shared" si="62"/>
        <v>0.22784887872779427</v>
      </c>
      <c r="AA111" s="407">
        <f t="shared" si="63"/>
        <v>0.14400000000000002</v>
      </c>
      <c r="AB111" s="407">
        <f t="shared" si="64"/>
        <v>0</v>
      </c>
      <c r="AC111" s="407">
        <f t="shared" si="109"/>
        <v>0.38500078117160019</v>
      </c>
      <c r="AD111" s="407">
        <f t="shared" si="110"/>
        <v>2.7348975259702599</v>
      </c>
      <c r="AE111" s="407">
        <f t="shared" si="111"/>
        <v>4.4877986865349495E-2</v>
      </c>
      <c r="AF111" s="407">
        <f t="shared" si="67"/>
        <v>4.4063999999999999E-2</v>
      </c>
      <c r="AG111" s="407">
        <f t="shared" si="112"/>
        <v>8.9747524510586221E-2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1.0329219426076559</v>
      </c>
      <c r="AP111">
        <f t="shared" si="74"/>
        <v>15.606</v>
      </c>
      <c r="AQ111" s="10">
        <f t="shared" si="116"/>
        <v>0.93792134212958655</v>
      </c>
      <c r="AR111" s="63">
        <f t="shared" si="117"/>
        <v>19.250039058580011</v>
      </c>
      <c r="AS111" s="63">
        <f t="shared" si="118"/>
        <v>4.487376225529311</v>
      </c>
      <c r="AT111" s="10"/>
      <c r="AU111">
        <f t="shared" si="119"/>
        <v>93.792134212958658</v>
      </c>
    </row>
    <row r="112" spans="7:58" x14ac:dyDescent="0.25">
      <c r="G112">
        <v>103</v>
      </c>
      <c r="H112">
        <f t="shared" si="55"/>
        <v>3.09</v>
      </c>
      <c r="I112" s="407">
        <f t="shared" si="97"/>
        <v>0.21391625</v>
      </c>
      <c r="J112" s="408">
        <f t="shared" si="56"/>
        <v>1.3476723749999997</v>
      </c>
      <c r="K112" s="408">
        <f t="shared" si="77"/>
        <v>3.7638361874999999</v>
      </c>
      <c r="L112" s="408">
        <f t="shared" si="98"/>
        <v>2.4161638124999998</v>
      </c>
      <c r="M112" s="63">
        <f t="shared" si="57"/>
        <v>0</v>
      </c>
      <c r="N112" s="407">
        <f t="shared" si="99"/>
        <v>3.1143942807328542</v>
      </c>
      <c r="O112" s="407">
        <f t="shared" si="100"/>
        <v>4.8686150265188403E-2</v>
      </c>
      <c r="P112">
        <f t="shared" si="59"/>
        <v>0.2</v>
      </c>
      <c r="Q112" s="407">
        <f t="shared" si="80"/>
        <v>0.24868615026518842</v>
      </c>
      <c r="R112" s="9">
        <f t="shared" si="101"/>
        <v>0.38903950424283607</v>
      </c>
      <c r="S112" s="9">
        <f t="shared" si="102"/>
        <v>1.5135173586151165E-4</v>
      </c>
      <c r="T112" s="9">
        <f t="shared" si="103"/>
        <v>1.5135173586151165E-4</v>
      </c>
      <c r="U112" s="407">
        <f t="shared" si="104"/>
        <v>1.4404410235728102</v>
      </c>
      <c r="V112" s="409">
        <f t="shared" si="105"/>
        <v>4.1497406847829706E-3</v>
      </c>
      <c r="W112" s="407">
        <f t="shared" si="106"/>
        <v>4.1497406847829706E-3</v>
      </c>
      <c r="X112" s="407">
        <f t="shared" si="107"/>
        <v>1.4404410235728102</v>
      </c>
      <c r="Y112" s="407">
        <f t="shared" si="108"/>
        <v>1.2449222054348912E-2</v>
      </c>
      <c r="Z112" s="407">
        <f t="shared" si="62"/>
        <v>0.23009711807781275</v>
      </c>
      <c r="AA112" s="407">
        <f t="shared" si="63"/>
        <v>0.14400000000000002</v>
      </c>
      <c r="AB112" s="407">
        <f t="shared" si="64"/>
        <v>0</v>
      </c>
      <c r="AC112" s="407">
        <f t="shared" si="109"/>
        <v>0.38751118268451823</v>
      </c>
      <c r="AD112" s="407">
        <f t="shared" si="110"/>
        <v>2.761264455547499</v>
      </c>
      <c r="AE112" s="407">
        <f t="shared" si="111"/>
        <v>4.5747488360820161E-2</v>
      </c>
      <c r="AF112" s="407">
        <f t="shared" si="67"/>
        <v>4.4495999999999994E-2</v>
      </c>
      <c r="AG112" s="407">
        <f t="shared" si="112"/>
        <v>9.1076795287289375E-2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1.0377695426576405</v>
      </c>
      <c r="AP112">
        <f t="shared" si="74"/>
        <v>15.758999999999999</v>
      </c>
      <c r="AQ112" s="10">
        <f t="shared" si="116"/>
        <v>0.93821612304544122</v>
      </c>
      <c r="AR112" s="63">
        <f t="shared" si="117"/>
        <v>19.375559134225913</v>
      </c>
      <c r="AS112" s="63">
        <f t="shared" si="118"/>
        <v>4.5538397643644686</v>
      </c>
      <c r="AT112" s="10"/>
      <c r="AU112">
        <f t="shared" si="119"/>
        <v>93.821612304544118</v>
      </c>
    </row>
    <row r="113" spans="7:47" x14ac:dyDescent="0.25">
      <c r="G113">
        <v>104</v>
      </c>
      <c r="H113">
        <f t="shared" si="55"/>
        <v>3.12</v>
      </c>
      <c r="I113" s="407">
        <f t="shared" si="97"/>
        <v>0.21392999999999998</v>
      </c>
      <c r="J113" s="408">
        <f t="shared" si="56"/>
        <v>1.3477589999999995</v>
      </c>
      <c r="K113" s="408">
        <f t="shared" si="77"/>
        <v>3.7938795000000001</v>
      </c>
      <c r="L113" s="408">
        <f t="shared" si="98"/>
        <v>2.4461205000000001</v>
      </c>
      <c r="M113" s="63">
        <f t="shared" si="57"/>
        <v>0</v>
      </c>
      <c r="N113" s="407">
        <f t="shared" si="99"/>
        <v>3.1441646257005611</v>
      </c>
      <c r="O113" s="407">
        <f t="shared" si="100"/>
        <v>4.9625088877172624E-2</v>
      </c>
      <c r="P113">
        <f t="shared" si="59"/>
        <v>0.2</v>
      </c>
      <c r="Q113" s="407">
        <f t="shared" si="80"/>
        <v>0.24962508887717264</v>
      </c>
      <c r="R113" s="9">
        <f t="shared" si="101"/>
        <v>0.38906451072637027</v>
      </c>
      <c r="S113" s="9">
        <f t="shared" si="102"/>
        <v>1.5137119350674987E-4</v>
      </c>
      <c r="T113" s="9">
        <f t="shared" si="103"/>
        <v>1.5137119350674987E-4</v>
      </c>
      <c r="U113" s="407">
        <f t="shared" si="104"/>
        <v>1.4542568656970125</v>
      </c>
      <c r="V113" s="409">
        <f t="shared" si="105"/>
        <v>4.2297260628537973E-3</v>
      </c>
      <c r="W113" s="407">
        <f t="shared" si="106"/>
        <v>4.2297260628537973E-3</v>
      </c>
      <c r="X113" s="407">
        <f t="shared" si="107"/>
        <v>1.4542568656970125</v>
      </c>
      <c r="Y113" s="407">
        <f t="shared" si="108"/>
        <v>1.2689178188561391E-2</v>
      </c>
      <c r="Z113" s="407">
        <f t="shared" si="62"/>
        <v>0.23234535742783127</v>
      </c>
      <c r="AA113" s="407">
        <f t="shared" si="63"/>
        <v>0.14400000000000002</v>
      </c>
      <c r="AB113" s="407">
        <f t="shared" si="64"/>
        <v>0</v>
      </c>
      <c r="AC113" s="407">
        <f t="shared" si="109"/>
        <v>0.39002435331982338</v>
      </c>
      <c r="AD113" s="407">
        <f t="shared" si="110"/>
        <v>2.7876348688592363</v>
      </c>
      <c r="AE113" s="407">
        <f t="shared" si="111"/>
        <v>4.6625448972479111E-2</v>
      </c>
      <c r="AF113" s="407">
        <f t="shared" si="67"/>
        <v>4.4928000000000003E-2</v>
      </c>
      <c r="AG113" s="407">
        <f t="shared" si="112"/>
        <v>9.2415229283930686E-2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1.0426390647372872</v>
      </c>
      <c r="AP113">
        <f t="shared" si="74"/>
        <v>15.911999999999999</v>
      </c>
      <c r="AQ113" s="10">
        <f t="shared" si="116"/>
        <v>0.93850420166679949</v>
      </c>
      <c r="AR113" s="63">
        <f t="shared" si="117"/>
        <v>19.50121766599117</v>
      </c>
      <c r="AS113" s="63">
        <f t="shared" si="118"/>
        <v>4.6207614641965344</v>
      </c>
      <c r="AT113" s="10"/>
      <c r="AU113">
        <f t="shared" si="119"/>
        <v>93.850420166679953</v>
      </c>
    </row>
    <row r="114" spans="7:47" x14ac:dyDescent="0.25">
      <c r="G114">
        <v>105</v>
      </c>
      <c r="H114">
        <f t="shared" si="55"/>
        <v>3.1500000000000004</v>
      </c>
      <c r="I114" s="407">
        <f t="shared" si="97"/>
        <v>0.21394374999999999</v>
      </c>
      <c r="J114" s="408">
        <f t="shared" si="56"/>
        <v>1.3478456249999995</v>
      </c>
      <c r="K114" s="408">
        <f t="shared" si="77"/>
        <v>3.8239228125000002</v>
      </c>
      <c r="L114" s="408">
        <f t="shared" si="98"/>
        <v>2.4760771875000005</v>
      </c>
      <c r="M114" s="63">
        <f t="shared" si="57"/>
        <v>0</v>
      </c>
      <c r="N114" s="407">
        <f t="shared" si="99"/>
        <v>3.1739392956391965</v>
      </c>
      <c r="O114" s="407">
        <f t="shared" si="100"/>
        <v>5.0573240981848698E-2</v>
      </c>
      <c r="P114">
        <f t="shared" si="59"/>
        <v>0.2</v>
      </c>
      <c r="Q114" s="407">
        <f t="shared" si="80"/>
        <v>0.25057324098184869</v>
      </c>
      <c r="R114" s="9">
        <f t="shared" si="101"/>
        <v>0.38908951720990459</v>
      </c>
      <c r="S114" s="9">
        <f t="shared" si="102"/>
        <v>1.5139065240263663E-4</v>
      </c>
      <c r="T114" s="9">
        <f t="shared" si="103"/>
        <v>1.5139065240263663E-4</v>
      </c>
      <c r="U114" s="407">
        <f t="shared" si="104"/>
        <v>1.468075591808871</v>
      </c>
      <c r="V114" s="409">
        <f t="shared" si="105"/>
        <v>4.3104918865299342E-3</v>
      </c>
      <c r="W114" s="407">
        <f t="shared" si="106"/>
        <v>4.3104918865299342E-3</v>
      </c>
      <c r="X114" s="407">
        <f t="shared" si="107"/>
        <v>1.468075591808871</v>
      </c>
      <c r="Y114" s="407">
        <f t="shared" si="108"/>
        <v>1.2931475659589801E-2</v>
      </c>
      <c r="Z114" s="407">
        <f t="shared" si="62"/>
        <v>0.2345935967778498</v>
      </c>
      <c r="AA114" s="407">
        <f t="shared" si="63"/>
        <v>0.14400000000000002</v>
      </c>
      <c r="AB114" s="407">
        <f t="shared" si="64"/>
        <v>0</v>
      </c>
      <c r="AC114" s="407">
        <f t="shared" si="109"/>
        <v>0.39254029749794017</v>
      </c>
      <c r="AD114" s="407">
        <f t="shared" si="110"/>
        <v>2.8140086547730574</v>
      </c>
      <c r="AE114" s="407">
        <f t="shared" si="111"/>
        <v>4.7511868254826034E-2</v>
      </c>
      <c r="AF114" s="407">
        <f t="shared" si="67"/>
        <v>4.5360000000000004E-2</v>
      </c>
      <c r="AG114" s="407">
        <f t="shared" si="112"/>
        <v>9.3762837773928742E-2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1.0475305287926502</v>
      </c>
      <c r="AP114">
        <f t="shared" si="74"/>
        <v>16.065000000000001</v>
      </c>
      <c r="AQ114" s="10">
        <f t="shared" si="116"/>
        <v>0.93878576128585256</v>
      </c>
      <c r="AR114" s="63">
        <f t="shared" si="117"/>
        <v>19.627014874897007</v>
      </c>
      <c r="AS114" s="63">
        <f t="shared" si="118"/>
        <v>4.6881418886964372</v>
      </c>
      <c r="AT114" s="10"/>
      <c r="AU114">
        <f t="shared" si="119"/>
        <v>93.878576128585252</v>
      </c>
    </row>
    <row r="115" spans="7:47" x14ac:dyDescent="0.25">
      <c r="G115">
        <v>106</v>
      </c>
      <c r="H115">
        <f t="shared" si="55"/>
        <v>3.18</v>
      </c>
      <c r="I115" s="407">
        <f t="shared" si="97"/>
        <v>0.21395749999999999</v>
      </c>
      <c r="J115" s="408">
        <f t="shared" si="56"/>
        <v>1.3479322499999995</v>
      </c>
      <c r="K115" s="408">
        <f t="shared" si="77"/>
        <v>3.8539661249999999</v>
      </c>
      <c r="L115" s="408">
        <f t="shared" si="98"/>
        <v>2.5060338750000004</v>
      </c>
      <c r="M115" s="63">
        <f t="shared" si="57"/>
        <v>0</v>
      </c>
      <c r="N115" s="407">
        <f t="shared" si="99"/>
        <v>3.2037181699627033</v>
      </c>
      <c r="O115" s="407">
        <f t="shared" si="100"/>
        <v>5.1530610724128324E-2</v>
      </c>
      <c r="P115">
        <f t="shared" si="59"/>
        <v>0.2</v>
      </c>
      <c r="Q115" s="407">
        <f t="shared" si="80"/>
        <v>0.25153061072412836</v>
      </c>
      <c r="R115" s="9">
        <f t="shared" si="101"/>
        <v>0.38911452369343885</v>
      </c>
      <c r="S115" s="9">
        <f t="shared" si="102"/>
        <v>1.5141011254917177E-4</v>
      </c>
      <c r="T115" s="9">
        <f t="shared" si="103"/>
        <v>1.5141011254917177E-4</v>
      </c>
      <c r="U115" s="407">
        <f t="shared" si="104"/>
        <v>1.4818971462809891</v>
      </c>
      <c r="V115" s="409">
        <f t="shared" si="105"/>
        <v>4.3920383043114788E-3</v>
      </c>
      <c r="W115" s="407">
        <f t="shared" si="106"/>
        <v>4.3920383043114788E-3</v>
      </c>
      <c r="X115" s="407">
        <f t="shared" si="107"/>
        <v>1.4818971462809891</v>
      </c>
      <c r="Y115" s="407">
        <f t="shared" si="108"/>
        <v>1.3176114912934436E-2</v>
      </c>
      <c r="Z115" s="407">
        <f t="shared" si="62"/>
        <v>0.23684183612786833</v>
      </c>
      <c r="AA115" s="407">
        <f t="shared" si="63"/>
        <v>0.14400000000000002</v>
      </c>
      <c r="AB115" s="407">
        <f t="shared" si="64"/>
        <v>0</v>
      </c>
      <c r="AC115" s="407">
        <f t="shared" si="109"/>
        <v>0.3950590196488597</v>
      </c>
      <c r="AD115" s="407">
        <f t="shared" si="110"/>
        <v>2.8403857062718494</v>
      </c>
      <c r="AE115" s="407">
        <f t="shared" si="111"/>
        <v>4.8406745762360599E-2</v>
      </c>
      <c r="AF115" s="407">
        <f t="shared" si="67"/>
        <v>4.5791999999999999E-2</v>
      </c>
      <c r="AG115" s="407">
        <f t="shared" si="112"/>
        <v>9.5119632132287982E-2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1.0524439549221367</v>
      </c>
      <c r="AP115">
        <f t="shared" si="74"/>
        <v>16.218</v>
      </c>
      <c r="AQ115" s="10">
        <f t="shared" si="116"/>
        <v>0.93906097853250692</v>
      </c>
      <c r="AR115" s="63">
        <f t="shared" si="117"/>
        <v>19.752950982442986</v>
      </c>
      <c r="AS115" s="63">
        <f t="shared" si="118"/>
        <v>4.7559816066143989</v>
      </c>
      <c r="AT115" s="10"/>
      <c r="AU115">
        <f t="shared" si="119"/>
        <v>93.906097853250685</v>
      </c>
    </row>
    <row r="116" spans="7:47" x14ac:dyDescent="0.25">
      <c r="G116">
        <v>107</v>
      </c>
      <c r="H116">
        <f t="shared" si="55"/>
        <v>3.21</v>
      </c>
      <c r="I116" s="407">
        <f t="shared" si="97"/>
        <v>0.21397124999999997</v>
      </c>
      <c r="J116" s="408">
        <f t="shared" si="56"/>
        <v>1.3480188749999997</v>
      </c>
      <c r="K116" s="408">
        <f t="shared" si="77"/>
        <v>3.8840094374999996</v>
      </c>
      <c r="L116" s="408">
        <f t="shared" si="98"/>
        <v>2.5359905625000003</v>
      </c>
      <c r="M116" s="63">
        <f t="shared" si="57"/>
        <v>0</v>
      </c>
      <c r="N116" s="407">
        <f t="shared" si="99"/>
        <v>3.2335011325104488</v>
      </c>
      <c r="O116" s="407">
        <f t="shared" si="100"/>
        <v>5.2497202290169499E-2</v>
      </c>
      <c r="P116">
        <f t="shared" si="59"/>
        <v>0.2</v>
      </c>
      <c r="Q116" s="407">
        <f t="shared" si="80"/>
        <v>0.25249720229016953</v>
      </c>
      <c r="R116" s="9">
        <f t="shared" si="101"/>
        <v>0.38913953017697317</v>
      </c>
      <c r="S116" s="9">
        <f t="shared" si="102"/>
        <v>1.5142957394635544E-4</v>
      </c>
      <c r="T116" s="9">
        <f t="shared" si="103"/>
        <v>1.5142957394635544E-4</v>
      </c>
      <c r="U116" s="407">
        <f t="shared" si="104"/>
        <v>1.4957214755258643</v>
      </c>
      <c r="V116" s="409">
        <f t="shared" si="105"/>
        <v>4.4743654646985376E-3</v>
      </c>
      <c r="W116" s="407">
        <f t="shared" si="106"/>
        <v>4.4743654646985376E-3</v>
      </c>
      <c r="X116" s="407">
        <f t="shared" si="107"/>
        <v>1.4957214755258643</v>
      </c>
      <c r="Y116" s="407">
        <f t="shared" si="108"/>
        <v>1.3423096394095611E-2</v>
      </c>
      <c r="Z116" s="407">
        <f t="shared" si="62"/>
        <v>0.23909007547788677</v>
      </c>
      <c r="AA116" s="407">
        <f t="shared" si="63"/>
        <v>0.14400000000000002</v>
      </c>
      <c r="AB116" s="407">
        <f t="shared" si="64"/>
        <v>0</v>
      </c>
      <c r="AC116" s="407">
        <f t="shared" si="109"/>
        <v>0.39758052421216539</v>
      </c>
      <c r="AD116" s="407">
        <f t="shared" si="110"/>
        <v>2.8667659202657418</v>
      </c>
      <c r="AE116" s="407">
        <f t="shared" si="111"/>
        <v>4.9310081049582517E-2</v>
      </c>
      <c r="AF116" s="407">
        <f t="shared" si="67"/>
        <v>4.6224000000000001E-2</v>
      </c>
      <c r="AG116" s="407">
        <f t="shared" si="112"/>
        <v>9.6485623835875847E-2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1.0573793633768558</v>
      </c>
      <c r="AP116">
        <f t="shared" si="74"/>
        <v>16.370999999999999</v>
      </c>
      <c r="AQ116" s="10">
        <f t="shared" si="116"/>
        <v>0.93933002367398644</v>
      </c>
      <c r="AR116" s="63">
        <f t="shared" si="117"/>
        <v>19.87902621060827</v>
      </c>
      <c r="AS116" s="63">
        <f t="shared" si="118"/>
        <v>4.8242811917937924</v>
      </c>
      <c r="AT116" s="10"/>
      <c r="AU116">
        <f t="shared" si="119"/>
        <v>93.933002367398643</v>
      </c>
    </row>
    <row r="117" spans="7:47" x14ac:dyDescent="0.25">
      <c r="G117">
        <v>108</v>
      </c>
      <c r="H117">
        <f t="shared" si="55"/>
        <v>3.24</v>
      </c>
      <c r="I117" s="407">
        <f t="shared" si="97"/>
        <v>0.21398500000000001</v>
      </c>
      <c r="J117" s="408">
        <f t="shared" si="56"/>
        <v>1.3481054999999997</v>
      </c>
      <c r="K117" s="408">
        <f t="shared" si="77"/>
        <v>3.9140527500000002</v>
      </c>
      <c r="L117" s="408">
        <f t="shared" si="98"/>
        <v>2.5659472500000002</v>
      </c>
      <c r="M117" s="63">
        <f t="shared" si="57"/>
        <v>0</v>
      </c>
      <c r="N117" s="407">
        <f t="shared" si="99"/>
        <v>3.2632880713467802</v>
      </c>
      <c r="O117" s="407">
        <f t="shared" si="100"/>
        <v>5.3473019907422516E-2</v>
      </c>
      <c r="P117">
        <f t="shared" si="59"/>
        <v>0.2</v>
      </c>
      <c r="Q117" s="407">
        <f t="shared" si="80"/>
        <v>0.25347301990742255</v>
      </c>
      <c r="R117" s="9">
        <f t="shared" si="101"/>
        <v>0.38916453666050749</v>
      </c>
      <c r="S117" s="9">
        <f t="shared" si="102"/>
        <v>1.5144903659418748E-4</v>
      </c>
      <c r="T117" s="9">
        <f t="shared" si="103"/>
        <v>1.5144903659418748E-4</v>
      </c>
      <c r="U117" s="407">
        <f t="shared" si="104"/>
        <v>1.5095485279034946</v>
      </c>
      <c r="V117" s="409">
        <f t="shared" si="105"/>
        <v>4.557473516191215E-3</v>
      </c>
      <c r="W117" s="407">
        <f t="shared" si="106"/>
        <v>4.557473516191215E-3</v>
      </c>
      <c r="X117" s="407">
        <f t="shared" si="107"/>
        <v>1.5095485279034946</v>
      </c>
      <c r="Y117" s="407">
        <f t="shared" si="108"/>
        <v>1.3672420548573646E-2</v>
      </c>
      <c r="Z117" s="407">
        <f t="shared" si="62"/>
        <v>0.2413383148279053</v>
      </c>
      <c r="AA117" s="407">
        <f t="shared" si="63"/>
        <v>0.14400000000000002</v>
      </c>
      <c r="AB117" s="407">
        <f t="shared" si="64"/>
        <v>0</v>
      </c>
      <c r="AC117" s="407">
        <f t="shared" si="109"/>
        <v>0.40010481563705885</v>
      </c>
      <c r="AD117" s="407">
        <f t="shared" si="110"/>
        <v>2.893149197414226</v>
      </c>
      <c r="AE117" s="407">
        <f t="shared" si="111"/>
        <v>5.0221873670991485E-2</v>
      </c>
      <c r="AF117" s="407">
        <f t="shared" si="67"/>
        <v>4.6656000000000003E-2</v>
      </c>
      <c r="AG117" s="407">
        <f t="shared" si="112"/>
        <v>9.786082446370252E-2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1.0623367745609693</v>
      </c>
      <c r="AP117">
        <f t="shared" si="74"/>
        <v>16.524000000000001</v>
      </c>
      <c r="AQ117" s="10">
        <f t="shared" si="116"/>
        <v>0.93959306089840933</v>
      </c>
      <c r="AR117" s="63">
        <f t="shared" si="117"/>
        <v>20.005240781852944</v>
      </c>
      <c r="AS117" s="63">
        <f t="shared" si="118"/>
        <v>4.8930412231851257</v>
      </c>
      <c r="AT117" s="10"/>
      <c r="AU117">
        <f t="shared" si="119"/>
        <v>93.959306089840936</v>
      </c>
    </row>
    <row r="118" spans="7:47" x14ac:dyDescent="0.25">
      <c r="G118">
        <v>109</v>
      </c>
      <c r="H118">
        <f t="shared" si="55"/>
        <v>3.2700000000000005</v>
      </c>
      <c r="I118" s="407">
        <f t="shared" si="97"/>
        <v>0.21399874999999999</v>
      </c>
      <c r="J118" s="408">
        <f t="shared" si="56"/>
        <v>1.3481921249999995</v>
      </c>
      <c r="K118" s="408">
        <f t="shared" si="77"/>
        <v>3.9440960625000003</v>
      </c>
      <c r="L118" s="408">
        <f t="shared" si="98"/>
        <v>2.5959039375000006</v>
      </c>
      <c r="M118" s="63">
        <f t="shared" si="57"/>
        <v>0</v>
      </c>
      <c r="N118" s="407">
        <f t="shared" si="99"/>
        <v>3.2930788785713396</v>
      </c>
      <c r="O118" s="407">
        <f t="shared" si="100"/>
        <v>5.4458067844676362E-2</v>
      </c>
      <c r="P118">
        <f t="shared" si="59"/>
        <v>0.2</v>
      </c>
      <c r="Q118" s="407">
        <f t="shared" si="80"/>
        <v>0.25445806784467639</v>
      </c>
      <c r="R118" s="9">
        <f t="shared" si="101"/>
        <v>0.38918954314404169</v>
      </c>
      <c r="S118" s="9">
        <f t="shared" si="102"/>
        <v>1.5146850049266788E-4</v>
      </c>
      <c r="T118" s="9">
        <f t="shared" si="103"/>
        <v>1.5146850049266788E-4</v>
      </c>
      <c r="U118" s="407">
        <f t="shared" si="104"/>
        <v>1.5233782536339442</v>
      </c>
      <c r="V118" s="409">
        <f t="shared" si="105"/>
        <v>4.6413626072896114E-3</v>
      </c>
      <c r="W118" s="407">
        <f t="shared" si="106"/>
        <v>4.6413626072896114E-3</v>
      </c>
      <c r="X118" s="407">
        <f t="shared" si="107"/>
        <v>1.5233782536339442</v>
      </c>
      <c r="Y118" s="407">
        <f t="shared" si="108"/>
        <v>1.3924087821868835E-2</v>
      </c>
      <c r="Z118" s="407">
        <f t="shared" si="62"/>
        <v>0.24358655417792383</v>
      </c>
      <c r="AA118" s="407">
        <f t="shared" si="63"/>
        <v>0.14400000000000002</v>
      </c>
      <c r="AB118" s="407">
        <f t="shared" si="64"/>
        <v>0</v>
      </c>
      <c r="AC118" s="407">
        <f t="shared" si="109"/>
        <v>0.40263189838238511</v>
      </c>
      <c r="AD118" s="407">
        <f t="shared" si="110"/>
        <v>2.9195354419578239</v>
      </c>
      <c r="AE118" s="407">
        <f t="shared" si="111"/>
        <v>5.1142123181087198E-2</v>
      </c>
      <c r="AF118" s="407">
        <f t="shared" si="67"/>
        <v>4.7088000000000005E-2</v>
      </c>
      <c r="AG118" s="407">
        <f t="shared" si="112"/>
        <v>9.9245245697203929E-2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1.0673162090320476</v>
      </c>
      <c r="AP118">
        <f t="shared" si="74"/>
        <v>16.677</v>
      </c>
      <c r="AQ118" s="10">
        <f t="shared" si="116"/>
        <v>0.9398502485833311</v>
      </c>
      <c r="AR118" s="63">
        <f t="shared" si="117"/>
        <v>20.131594919119255</v>
      </c>
      <c r="AS118" s="63">
        <f t="shared" si="118"/>
        <v>4.9622622848601967</v>
      </c>
      <c r="AT118" s="10"/>
      <c r="AU118">
        <f t="shared" si="119"/>
        <v>93.985024858333105</v>
      </c>
    </row>
    <row r="119" spans="7:47" x14ac:dyDescent="0.25">
      <c r="G119">
        <v>110</v>
      </c>
      <c r="H119">
        <f t="shared" si="55"/>
        <v>3.3000000000000003</v>
      </c>
      <c r="I119" s="407">
        <f t="shared" si="97"/>
        <v>0.21401249999999997</v>
      </c>
      <c r="J119" s="408">
        <f t="shared" si="56"/>
        <v>1.3482787499999995</v>
      </c>
      <c r="K119" s="408">
        <f t="shared" si="77"/>
        <v>3.974139375</v>
      </c>
      <c r="L119" s="408">
        <f t="shared" si="98"/>
        <v>2.6258606250000005</v>
      </c>
      <c r="M119" s="63">
        <f t="shared" si="57"/>
        <v>0</v>
      </c>
      <c r="N119" s="407">
        <f t="shared" si="99"/>
        <v>3.3228734501394723</v>
      </c>
      <c r="O119" s="407">
        <f t="shared" si="100"/>
        <v>5.5452350412105722E-2</v>
      </c>
      <c r="P119">
        <f t="shared" si="59"/>
        <v>0.2</v>
      </c>
      <c r="Q119" s="407">
        <f t="shared" si="80"/>
        <v>0.25545235041210573</v>
      </c>
      <c r="R119" s="9">
        <f t="shared" si="101"/>
        <v>0.38921454962757596</v>
      </c>
      <c r="S119" s="9">
        <f t="shared" si="102"/>
        <v>1.5148796564179678E-4</v>
      </c>
      <c r="T119" s="9">
        <f t="shared" si="103"/>
        <v>1.5148796564179678E-4</v>
      </c>
      <c r="U119" s="407">
        <f t="shared" si="104"/>
        <v>1.5372106047145639</v>
      </c>
      <c r="V119" s="409">
        <f t="shared" si="105"/>
        <v>4.7260328864938304E-3</v>
      </c>
      <c r="W119" s="407">
        <f t="shared" si="106"/>
        <v>4.7260328864938304E-3</v>
      </c>
      <c r="X119" s="407">
        <f t="shared" si="107"/>
        <v>1.5372106047145639</v>
      </c>
      <c r="Y119" s="407">
        <f t="shared" si="108"/>
        <v>1.4178098659481492E-2</v>
      </c>
      <c r="Z119" s="407">
        <f t="shared" si="62"/>
        <v>0.24583479352794235</v>
      </c>
      <c r="AA119" s="407">
        <f t="shared" si="63"/>
        <v>0.14400000000000002</v>
      </c>
      <c r="AB119" s="407">
        <f t="shared" si="64"/>
        <v>0</v>
      </c>
      <c r="AC119" s="407">
        <f t="shared" si="109"/>
        <v>0.40516177691665889</v>
      </c>
      <c r="AD119" s="407">
        <f t="shared" si="110"/>
        <v>2.9459245615587113</v>
      </c>
      <c r="AE119" s="407">
        <f t="shared" si="111"/>
        <v>5.2070829134369306E-2</v>
      </c>
      <c r="AF119" s="407">
        <f t="shared" si="67"/>
        <v>4.752E-2</v>
      </c>
      <c r="AG119" s="407">
        <f t="shared" si="112"/>
        <v>0.10063889932052734</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1.0723176875014278</v>
      </c>
      <c r="AP119">
        <f t="shared" si="74"/>
        <v>16.830000000000002</v>
      </c>
      <c r="AQ119" s="10">
        <f t="shared" si="116"/>
        <v>0.94010173955017728</v>
      </c>
      <c r="AR119" s="63">
        <f t="shared" si="117"/>
        <v>20.258088845832944</v>
      </c>
      <c r="AS119" s="63">
        <f t="shared" si="118"/>
        <v>5.0319449660263675</v>
      </c>
      <c r="AT119" s="10"/>
      <c r="AU119">
        <f t="shared" si="119"/>
        <v>94.010173955017734</v>
      </c>
    </row>
    <row r="120" spans="7:47" x14ac:dyDescent="0.25">
      <c r="G120">
        <v>111</v>
      </c>
      <c r="H120">
        <f t="shared" si="55"/>
        <v>3.33</v>
      </c>
      <c r="I120" s="407">
        <f t="shared" si="97"/>
        <v>0.21402625</v>
      </c>
      <c r="J120" s="408">
        <f t="shared" si="56"/>
        <v>1.3483653749999998</v>
      </c>
      <c r="K120" s="408">
        <f t="shared" si="77"/>
        <v>4.0041826875000002</v>
      </c>
      <c r="L120" s="408">
        <f t="shared" si="98"/>
        <v>2.6558173125</v>
      </c>
      <c r="M120" s="63">
        <f t="shared" si="57"/>
        <v>0</v>
      </c>
      <c r="N120" s="407">
        <f t="shared" si="99"/>
        <v>3.3526716856921102</v>
      </c>
      <c r="O120" s="407">
        <f t="shared" si="100"/>
        <v>5.6455871961318432E-2</v>
      </c>
      <c r="P120">
        <f t="shared" si="59"/>
        <v>0.2</v>
      </c>
      <c r="Q120" s="407">
        <f t="shared" si="80"/>
        <v>0.25645587196131847</v>
      </c>
      <c r="R120" s="9">
        <f t="shared" si="101"/>
        <v>0.38923955611111027</v>
      </c>
      <c r="S120" s="9">
        <f t="shared" si="102"/>
        <v>1.5150743204157417E-4</v>
      </c>
      <c r="T120" s="9">
        <f t="shared" si="103"/>
        <v>1.5150743204157417E-4</v>
      </c>
      <c r="U120" s="407">
        <f t="shared" si="104"/>
        <v>1.5510455348415753</v>
      </c>
      <c r="V120" s="409">
        <f t="shared" si="105"/>
        <v>4.8114845023039766E-3</v>
      </c>
      <c r="W120" s="407">
        <f t="shared" si="106"/>
        <v>4.8114845023039766E-3</v>
      </c>
      <c r="X120" s="407">
        <f t="shared" si="107"/>
        <v>1.5510455348415753</v>
      </c>
      <c r="Y120" s="407">
        <f t="shared" si="108"/>
        <v>1.4434453506911929E-2</v>
      </c>
      <c r="Z120" s="407">
        <f t="shared" si="62"/>
        <v>0.2480830328779608</v>
      </c>
      <c r="AA120" s="407">
        <f t="shared" si="63"/>
        <v>0.14400000000000002</v>
      </c>
      <c r="AB120" s="407">
        <f t="shared" si="64"/>
        <v>0</v>
      </c>
      <c r="AC120" s="407">
        <f t="shared" si="109"/>
        <v>0.40769445571809043</v>
      </c>
      <c r="AD120" s="407">
        <f t="shared" si="110"/>
        <v>2.9723164671497528</v>
      </c>
      <c r="AE120" s="407">
        <f t="shared" si="111"/>
        <v>5.3007991085337526E-2</v>
      </c>
      <c r="AF120" s="407">
        <f t="shared" si="67"/>
        <v>4.7952000000000002E-2</v>
      </c>
      <c r="AG120" s="407">
        <f t="shared" si="112"/>
        <v>0.10204179722082014</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1.0773412308345747</v>
      </c>
      <c r="AP120">
        <f t="shared" si="74"/>
        <v>16.983000000000001</v>
      </c>
      <c r="AQ120" s="10">
        <f t="shared" si="116"/>
        <v>0.9403476813054219</v>
      </c>
      <c r="AR120" s="63">
        <f t="shared" si="117"/>
        <v>20.384722785904522</v>
      </c>
      <c r="AS120" s="63">
        <f t="shared" si="118"/>
        <v>5.1020898610410068</v>
      </c>
      <c r="AT120" s="10"/>
      <c r="AU120">
        <f t="shared" si="119"/>
        <v>94.03476813054219</v>
      </c>
    </row>
    <row r="121" spans="7:47" x14ac:dyDescent="0.25">
      <c r="G121">
        <v>112</v>
      </c>
      <c r="H121">
        <f t="shared" si="55"/>
        <v>3.3600000000000003</v>
      </c>
      <c r="I121" s="407">
        <f t="shared" si="97"/>
        <v>0.21403999999999998</v>
      </c>
      <c r="J121" s="408">
        <f t="shared" si="56"/>
        <v>1.3484519999999995</v>
      </c>
      <c r="K121" s="408">
        <f t="shared" si="77"/>
        <v>4.0342260000000003</v>
      </c>
      <c r="L121" s="408">
        <f t="shared" si="98"/>
        <v>2.6857740000000003</v>
      </c>
      <c r="M121" s="63">
        <f t="shared" si="57"/>
        <v>0</v>
      </c>
      <c r="N121" s="407">
        <f t="shared" si="99"/>
        <v>3.3824734883945506</v>
      </c>
      <c r="O121" s="407">
        <f t="shared" si="100"/>
        <v>5.7468636885403289E-2</v>
      </c>
      <c r="P121">
        <f t="shared" si="59"/>
        <v>0.2</v>
      </c>
      <c r="Q121" s="407">
        <f t="shared" si="80"/>
        <v>0.25746863688540328</v>
      </c>
      <c r="R121" s="9">
        <f t="shared" si="101"/>
        <v>0.38926456259464454</v>
      </c>
      <c r="S121" s="9">
        <f t="shared" si="102"/>
        <v>1.5152689969199994E-4</v>
      </c>
      <c r="T121" s="9">
        <f t="shared" si="103"/>
        <v>1.5152689969199994E-4</v>
      </c>
      <c r="U121" s="407">
        <f t="shared" si="104"/>
        <v>1.5648829993357571</v>
      </c>
      <c r="V121" s="409">
        <f t="shared" si="105"/>
        <v>4.8977176032201503E-3</v>
      </c>
      <c r="W121" s="407">
        <f t="shared" si="106"/>
        <v>4.8977176032201503E-3</v>
      </c>
      <c r="X121" s="407">
        <f t="shared" si="107"/>
        <v>1.5648829993357571</v>
      </c>
      <c r="Y121" s="407">
        <f t="shared" si="108"/>
        <v>1.4693152809660451E-2</v>
      </c>
      <c r="Z121" s="407">
        <f t="shared" si="62"/>
        <v>0.2503312722279793</v>
      </c>
      <c r="AA121" s="407">
        <f t="shared" si="63"/>
        <v>0.14400000000000002</v>
      </c>
      <c r="AB121" s="407">
        <f t="shared" si="64"/>
        <v>0</v>
      </c>
      <c r="AC121" s="407">
        <f t="shared" si="109"/>
        <v>0.41022993927461165</v>
      </c>
      <c r="AD121" s="407">
        <f t="shared" si="110"/>
        <v>2.9987110727914295</v>
      </c>
      <c r="AE121" s="407">
        <f t="shared" si="111"/>
        <v>5.3953608588491554E-2</v>
      </c>
      <c r="AF121" s="407">
        <f t="shared" si="67"/>
        <v>4.8384000000000003E-2</v>
      </c>
      <c r="AG121" s="407">
        <f t="shared" si="112"/>
        <v>0.10345395138852138</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1.0823868600514486</v>
      </c>
      <c r="AP121">
        <f t="shared" si="74"/>
        <v>17.135999999999999</v>
      </c>
      <c r="AQ121" s="10">
        <f t="shared" si="116"/>
        <v>0.94058821626930844</v>
      </c>
      <c r="AR121" s="63">
        <f t="shared" si="117"/>
        <v>20.511496963730583</v>
      </c>
      <c r="AS121" s="63">
        <f t="shared" si="118"/>
        <v>5.1726975694260693</v>
      </c>
      <c r="AT121" s="10"/>
      <c r="AU121">
        <f t="shared" si="119"/>
        <v>94.05882162693085</v>
      </c>
    </row>
    <row r="122" spans="7:47" x14ac:dyDescent="0.25">
      <c r="G122">
        <v>113</v>
      </c>
      <c r="H122">
        <f t="shared" si="55"/>
        <v>3.3899999999999997</v>
      </c>
      <c r="I122" s="407">
        <f t="shared" si="97"/>
        <v>0.21405374999999996</v>
      </c>
      <c r="J122" s="408">
        <f t="shared" si="56"/>
        <v>1.3485386249999995</v>
      </c>
      <c r="K122" s="408">
        <f t="shared" si="77"/>
        <v>4.0642693124999996</v>
      </c>
      <c r="L122" s="408">
        <f t="shared" si="98"/>
        <v>2.7157306874999998</v>
      </c>
      <c r="M122" s="63">
        <f t="shared" si="57"/>
        <v>0</v>
      </c>
      <c r="N122" s="407">
        <f t="shared" si="99"/>
        <v>3.412278764783597</v>
      </c>
      <c r="O122" s="407">
        <f t="shared" si="100"/>
        <v>5.849064961897843E-2</v>
      </c>
      <c r="P122">
        <f t="shared" si="59"/>
        <v>0.2</v>
      </c>
      <c r="Q122" s="407">
        <f t="shared" si="80"/>
        <v>0.25849064961897844</v>
      </c>
      <c r="R122" s="9">
        <f t="shared" si="101"/>
        <v>0.3892895690781788</v>
      </c>
      <c r="S122" s="9">
        <f t="shared" si="102"/>
        <v>1.5154636859307413E-4</v>
      </c>
      <c r="T122" s="9">
        <f t="shared" si="103"/>
        <v>1.5154636859307413E-4</v>
      </c>
      <c r="U122" s="407">
        <f t="shared" si="104"/>
        <v>1.5787229550719875</v>
      </c>
      <c r="V122" s="409">
        <f t="shared" si="105"/>
        <v>4.9847323377424577E-3</v>
      </c>
      <c r="W122" s="407">
        <f t="shared" si="106"/>
        <v>4.9847323377424577E-3</v>
      </c>
      <c r="X122" s="407">
        <f t="shared" si="107"/>
        <v>1.5787229550719875</v>
      </c>
      <c r="Y122" s="407">
        <f t="shared" si="108"/>
        <v>1.4954197013227373E-2</v>
      </c>
      <c r="Z122" s="407">
        <f t="shared" si="62"/>
        <v>0.25257951157799785</v>
      </c>
      <c r="AA122" s="407">
        <f t="shared" si="63"/>
        <v>0.14400000000000002</v>
      </c>
      <c r="AB122" s="407">
        <f t="shared" si="64"/>
        <v>0</v>
      </c>
      <c r="AC122" s="407">
        <f t="shared" si="109"/>
        <v>0.41276823208390206</v>
      </c>
      <c r="AD122" s="407">
        <f t="shared" si="110"/>
        <v>3.0251082955361852</v>
      </c>
      <c r="AE122" s="407">
        <f t="shared" si="111"/>
        <v>5.4907681198331067E-2</v>
      </c>
      <c r="AF122" s="407">
        <f t="shared" si="67"/>
        <v>4.8815999999999991E-2</v>
      </c>
      <c r="AG122" s="407">
        <f t="shared" si="112"/>
        <v>0.10487537391765635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1.0874545963268725</v>
      </c>
      <c r="AP122">
        <f t="shared" si="74"/>
        <v>17.288999999999998</v>
      </c>
      <c r="AQ122" s="10">
        <f t="shared" si="116"/>
        <v>0.94082348199286303</v>
      </c>
      <c r="AR122" s="63">
        <f t="shared" si="117"/>
        <v>20.638411604195102</v>
      </c>
      <c r="AS122" s="63">
        <f t="shared" si="118"/>
        <v>5.2437686958828174</v>
      </c>
      <c r="AT122" s="10"/>
      <c r="AU122">
        <f t="shared" si="119"/>
        <v>94.082348199286301</v>
      </c>
    </row>
    <row r="123" spans="7:47" x14ac:dyDescent="0.25">
      <c r="G123">
        <v>114</v>
      </c>
      <c r="H123">
        <f t="shared" si="55"/>
        <v>3.42</v>
      </c>
      <c r="I123" s="407">
        <f t="shared" si="97"/>
        <v>0.21406749999999999</v>
      </c>
      <c r="J123" s="408">
        <f t="shared" si="56"/>
        <v>1.3486252499999996</v>
      </c>
      <c r="K123" s="408">
        <f t="shared" si="77"/>
        <v>4.0943126249999997</v>
      </c>
      <c r="L123" s="408">
        <f t="shared" si="98"/>
        <v>2.7456873750000002</v>
      </c>
      <c r="M123" s="63">
        <f t="shared" si="57"/>
        <v>0</v>
      </c>
      <c r="N123" s="407">
        <f t="shared" si="99"/>
        <v>3.4420874246225641</v>
      </c>
      <c r="O123" s="407">
        <f t="shared" si="100"/>
        <v>5.9521914638240206E-2</v>
      </c>
      <c r="P123">
        <f t="shared" si="59"/>
        <v>0.2</v>
      </c>
      <c r="Q123" s="407">
        <f t="shared" si="80"/>
        <v>0.2595219146382402</v>
      </c>
      <c r="R123" s="9">
        <f t="shared" si="101"/>
        <v>0.38931457556171306</v>
      </c>
      <c r="S123" s="9">
        <f t="shared" si="102"/>
        <v>1.515658387447968E-4</v>
      </c>
      <c r="T123" s="9">
        <f t="shared" si="103"/>
        <v>1.515658387447968E-4</v>
      </c>
      <c r="U123" s="407">
        <f t="shared" si="104"/>
        <v>1.5925653604124075</v>
      </c>
      <c r="V123" s="409">
        <f t="shared" si="105"/>
        <v>5.0725288543710025E-3</v>
      </c>
      <c r="W123" s="407">
        <f t="shared" si="106"/>
        <v>5.0725288543710025E-3</v>
      </c>
      <c r="X123" s="407">
        <f t="shared" si="107"/>
        <v>1.5925653604124075</v>
      </c>
      <c r="Y123" s="407">
        <f t="shared" si="108"/>
        <v>1.5217586563113008E-2</v>
      </c>
      <c r="Z123" s="407">
        <f t="shared" si="62"/>
        <v>0.25482775092801635</v>
      </c>
      <c r="AA123" s="407">
        <f t="shared" si="63"/>
        <v>0.14400000000000002</v>
      </c>
      <c r="AB123" s="407">
        <f t="shared" si="64"/>
        <v>0</v>
      </c>
      <c r="AC123" s="407">
        <f t="shared" si="109"/>
        <v>0.41530933865341491</v>
      </c>
      <c r="AD123" s="407">
        <f t="shared" si="110"/>
        <v>3.0515080552997551</v>
      </c>
      <c r="AE123" s="407">
        <f t="shared" si="111"/>
        <v>5.587020846935576E-2</v>
      </c>
      <c r="AF123" s="407">
        <f t="shared" si="67"/>
        <v>4.9248E-2</v>
      </c>
      <c r="AG123" s="407">
        <f t="shared" si="112"/>
        <v>0.10630607700613419</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1.092544460990905</v>
      </c>
      <c r="AP123">
        <f t="shared" si="74"/>
        <v>17.442</v>
      </c>
      <c r="AQ123" s="10">
        <f t="shared" si="116"/>
        <v>0.94105361136388599</v>
      </c>
      <c r="AR123" s="63">
        <f t="shared" si="117"/>
        <v>20.765466932670744</v>
      </c>
      <c r="AS123" s="63">
        <f t="shared" si="118"/>
        <v>5.3153038503067096</v>
      </c>
      <c r="AT123" s="10"/>
      <c r="AU123">
        <f t="shared" si="119"/>
        <v>94.105361136388595</v>
      </c>
    </row>
    <row r="124" spans="7:47" x14ac:dyDescent="0.25">
      <c r="G124">
        <v>115</v>
      </c>
      <c r="H124">
        <f t="shared" si="55"/>
        <v>3.4499999999999997</v>
      </c>
      <c r="I124" s="407">
        <f t="shared" si="97"/>
        <v>0.21408124999999997</v>
      </c>
      <c r="J124" s="408">
        <f t="shared" si="56"/>
        <v>1.3487118749999993</v>
      </c>
      <c r="K124" s="408">
        <f t="shared" si="77"/>
        <v>4.124355937499999</v>
      </c>
      <c r="L124" s="408">
        <f t="shared" si="98"/>
        <v>2.7756440625000001</v>
      </c>
      <c r="M124" s="63">
        <f t="shared" si="57"/>
        <v>0</v>
      </c>
      <c r="N124" s="407">
        <f t="shared" si="99"/>
        <v>3.4718993807636713</v>
      </c>
      <c r="O124" s="407">
        <f t="shared" si="100"/>
        <v>6.0562436461012385E-2</v>
      </c>
      <c r="P124">
        <f t="shared" si="59"/>
        <v>0.2</v>
      </c>
      <c r="Q124" s="407">
        <f t="shared" si="80"/>
        <v>0.2605624364610124</v>
      </c>
      <c r="R124" s="9">
        <f t="shared" si="101"/>
        <v>0.38933958204524727</v>
      </c>
      <c r="S124" s="9">
        <f t="shared" si="102"/>
        <v>1.5158531014716783E-4</v>
      </c>
      <c r="T124" s="9">
        <f t="shared" si="103"/>
        <v>1.5158531014716783E-4</v>
      </c>
      <c r="U124" s="407">
        <f t="shared" si="104"/>
        <v>1.6064101751429933</v>
      </c>
      <c r="V124" s="409">
        <f t="shared" si="105"/>
        <v>5.1611073016058851E-3</v>
      </c>
      <c r="W124" s="407">
        <f t="shared" si="106"/>
        <v>5.1611073016058851E-3</v>
      </c>
      <c r="X124" s="407">
        <f t="shared" si="107"/>
        <v>1.6064101751429933</v>
      </c>
      <c r="Y124" s="407">
        <f t="shared" si="108"/>
        <v>1.5483321904817654E-2</v>
      </c>
      <c r="Z124" s="407">
        <f t="shared" si="62"/>
        <v>0.25707599027803479</v>
      </c>
      <c r="AA124" s="407">
        <f t="shared" si="63"/>
        <v>0.14400000000000002</v>
      </c>
      <c r="AB124" s="407">
        <f t="shared" si="64"/>
        <v>0</v>
      </c>
      <c r="AC124" s="407">
        <f t="shared" si="109"/>
        <v>0.41785326350040353</v>
      </c>
      <c r="AD124" s="407">
        <f t="shared" si="110"/>
        <v>3.0779102747390512</v>
      </c>
      <c r="AE124" s="407">
        <f t="shared" si="111"/>
        <v>5.6841189956065331E-2</v>
      </c>
      <c r="AF124" s="407">
        <f t="shared" si="67"/>
        <v>4.9679999999999988E-2</v>
      </c>
      <c r="AG124" s="407">
        <f t="shared" si="112"/>
        <v>0.10774607295604829</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1.0976564755292173</v>
      </c>
      <c r="AP124">
        <f t="shared" si="74"/>
        <v>17.594999999999999</v>
      </c>
      <c r="AQ124" s="10">
        <f t="shared" si="116"/>
        <v>0.94127873280257557</v>
      </c>
      <c r="AR124" s="63">
        <f t="shared" si="117"/>
        <v>20.892663175020175</v>
      </c>
      <c r="AS124" s="63">
        <f t="shared" si="118"/>
        <v>5.3873036478024146</v>
      </c>
      <c r="AT124" s="10"/>
      <c r="AU124">
        <f t="shared" si="119"/>
        <v>94.12787328025756</v>
      </c>
    </row>
    <row r="125" spans="7:47" x14ac:dyDescent="0.25">
      <c r="G125">
        <v>116</v>
      </c>
      <c r="H125">
        <f t="shared" si="55"/>
        <v>3.4799999999999995</v>
      </c>
      <c r="I125" s="407">
        <f t="shared" si="97"/>
        <v>0.21409500000000001</v>
      </c>
      <c r="J125" s="408">
        <f t="shared" si="56"/>
        <v>1.3487984999999998</v>
      </c>
      <c r="K125" s="408">
        <f t="shared" si="77"/>
        <v>4.1543992499999991</v>
      </c>
      <c r="L125" s="408">
        <f t="shared" si="98"/>
        <v>2.8056007499999995</v>
      </c>
      <c r="M125" s="63">
        <f t="shared" si="57"/>
        <v>0</v>
      </c>
      <c r="N125" s="407">
        <f t="shared" si="99"/>
        <v>3.5017145490174073</v>
      </c>
      <c r="O125" s="407">
        <f t="shared" si="100"/>
        <v>6.1612219646796106E-2</v>
      </c>
      <c r="P125">
        <f t="shared" si="59"/>
        <v>0.2</v>
      </c>
      <c r="Q125" s="407">
        <f t="shared" si="80"/>
        <v>0.2616122196467961</v>
      </c>
      <c r="R125" s="9">
        <f t="shared" si="101"/>
        <v>0.3893645885287817</v>
      </c>
      <c r="S125" s="9">
        <f t="shared" si="102"/>
        <v>1.5160478280018747E-4</v>
      </c>
      <c r="T125" s="9">
        <f t="shared" si="103"/>
        <v>1.5160478280018747E-4</v>
      </c>
      <c r="U125" s="407">
        <f t="shared" si="104"/>
        <v>1.6202573604133403</v>
      </c>
      <c r="V125" s="409">
        <f t="shared" si="105"/>
        <v>5.2504678279472099E-3</v>
      </c>
      <c r="W125" s="407">
        <f t="shared" si="106"/>
        <v>5.2504678279472099E-3</v>
      </c>
      <c r="X125" s="407">
        <f t="shared" si="107"/>
        <v>1.6202573604133403</v>
      </c>
      <c r="Y125" s="407">
        <f t="shared" si="108"/>
        <v>1.5751403483841631E-2</v>
      </c>
      <c r="Z125" s="407">
        <f t="shared" si="62"/>
        <v>0.25932422962805329</v>
      </c>
      <c r="AA125" s="407">
        <f t="shared" si="63"/>
        <v>0.14400000000000002</v>
      </c>
      <c r="AB125" s="407">
        <f t="shared" si="64"/>
        <v>0</v>
      </c>
      <c r="AC125" s="407">
        <f t="shared" si="109"/>
        <v>0.42040001115194814</v>
      </c>
      <c r="AD125" s="407">
        <f t="shared" si="110"/>
        <v>3.1043148791362287</v>
      </c>
      <c r="AE125" s="407">
        <f t="shared" si="111"/>
        <v>5.7820625212959477E-2</v>
      </c>
      <c r="AF125" s="407">
        <f t="shared" si="67"/>
        <v>5.011199999999999E-2</v>
      </c>
      <c r="AG125" s="407">
        <f t="shared" si="112"/>
        <v>0.10919537417397997</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1.1027906615834715</v>
      </c>
      <c r="AP125">
        <f t="shared" si="74"/>
        <v>17.747999999999998</v>
      </c>
      <c r="AQ125" s="10">
        <f t="shared" si="116"/>
        <v>0.94149897044738395</v>
      </c>
      <c r="AR125" s="63">
        <f t="shared" si="117"/>
        <v>21.020000557597406</v>
      </c>
      <c r="AS125" s="63">
        <f t="shared" si="118"/>
        <v>5.4597687086989986</v>
      </c>
      <c r="AT125" s="10"/>
      <c r="AU125">
        <f t="shared" si="119"/>
        <v>94.149897044738395</v>
      </c>
    </row>
    <row r="126" spans="7:47" x14ac:dyDescent="0.25">
      <c r="G126">
        <v>117</v>
      </c>
      <c r="H126">
        <f t="shared" si="55"/>
        <v>3.51</v>
      </c>
      <c r="I126" s="407">
        <f t="shared" si="97"/>
        <v>0.21410874999999999</v>
      </c>
      <c r="J126" s="408">
        <f t="shared" si="56"/>
        <v>1.3488851249999996</v>
      </c>
      <c r="K126" s="408">
        <f t="shared" si="77"/>
        <v>4.1844425624999992</v>
      </c>
      <c r="L126" s="408">
        <f t="shared" si="98"/>
        <v>2.8355574374999999</v>
      </c>
      <c r="M126" s="63">
        <f t="shared" si="57"/>
        <v>0</v>
      </c>
      <c r="N126" s="407">
        <f t="shared" si="99"/>
        <v>3.5315328480284385</v>
      </c>
      <c r="O126" s="407">
        <f t="shared" si="100"/>
        <v>6.2671268796819959E-2</v>
      </c>
      <c r="P126">
        <f t="shared" si="59"/>
        <v>0.2</v>
      </c>
      <c r="Q126" s="407">
        <f t="shared" si="80"/>
        <v>0.26267126879681996</v>
      </c>
      <c r="R126" s="9">
        <f t="shared" si="101"/>
        <v>0.3893895950123159</v>
      </c>
      <c r="S126" s="9">
        <f t="shared" si="102"/>
        <v>1.5162425670385541E-4</v>
      </c>
      <c r="T126" s="9">
        <f t="shared" si="103"/>
        <v>1.5162425670385541E-4</v>
      </c>
      <c r="U126" s="407">
        <f t="shared" si="104"/>
        <v>1.6341068786794641</v>
      </c>
      <c r="V126" s="409">
        <f t="shared" si="105"/>
        <v>5.3406105818950824E-3</v>
      </c>
      <c r="W126" s="407">
        <f t="shared" si="106"/>
        <v>5.3406105818950824E-3</v>
      </c>
      <c r="X126" s="407">
        <f t="shared" si="107"/>
        <v>1.6341068786794641</v>
      </c>
      <c r="Y126" s="407">
        <f t="shared" si="108"/>
        <v>1.6021831745685246E-2</v>
      </c>
      <c r="Z126" s="407">
        <f t="shared" si="62"/>
        <v>0.26157246897807179</v>
      </c>
      <c r="AA126" s="407">
        <f t="shared" si="63"/>
        <v>0.14400000000000002</v>
      </c>
      <c r="AB126" s="407">
        <f t="shared" si="64"/>
        <v>0</v>
      </c>
      <c r="AC126" s="407">
        <f t="shared" si="109"/>
        <v>0.42294958614498146</v>
      </c>
      <c r="AD126" s="407">
        <f t="shared" si="110"/>
        <v>3.1307217962885674</v>
      </c>
      <c r="AE126" s="407">
        <f t="shared" si="111"/>
        <v>5.8808513794537887E-2</v>
      </c>
      <c r="AF126" s="407">
        <f t="shared" si="67"/>
        <v>5.0543999999999999E-2</v>
      </c>
      <c r="AG126" s="407">
        <f t="shared" si="112"/>
        <v>0.11065399317130496</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1.1079470409517054</v>
      </c>
      <c r="AP126">
        <f t="shared" si="74"/>
        <v>17.900999999999996</v>
      </c>
      <c r="AQ126" s="10">
        <f t="shared" si="116"/>
        <v>0.94171444433167106</v>
      </c>
      <c r="AR126" s="63">
        <f t="shared" si="117"/>
        <v>21.147479307249071</v>
      </c>
      <c r="AS126" s="63">
        <f t="shared" si="118"/>
        <v>5.5326996585652477</v>
      </c>
      <c r="AT126" s="10"/>
      <c r="AU126">
        <f t="shared" si="119"/>
        <v>94.17144443316711</v>
      </c>
    </row>
    <row r="127" spans="7:47" x14ac:dyDescent="0.25">
      <c r="G127">
        <v>118</v>
      </c>
      <c r="H127">
        <f t="shared" si="55"/>
        <v>3.54</v>
      </c>
      <c r="I127" s="407">
        <f t="shared" si="97"/>
        <v>0.21412249999999997</v>
      </c>
      <c r="J127" s="408">
        <f t="shared" si="56"/>
        <v>1.3489717499999994</v>
      </c>
      <c r="K127" s="408">
        <f t="shared" si="77"/>
        <v>4.2144858749999994</v>
      </c>
      <c r="L127" s="408">
        <f t="shared" si="98"/>
        <v>2.8655141250000002</v>
      </c>
      <c r="M127" s="63">
        <f t="shared" si="57"/>
        <v>0</v>
      </c>
      <c r="N127" s="407">
        <f t="shared" si="99"/>
        <v>3.5613541991576985</v>
      </c>
      <c r="O127" s="407">
        <f t="shared" si="100"/>
        <v>6.3739588554090815E-2</v>
      </c>
      <c r="P127">
        <f t="shared" si="59"/>
        <v>0.2</v>
      </c>
      <c r="Q127" s="407">
        <f t="shared" si="80"/>
        <v>0.26373958855409085</v>
      </c>
      <c r="R127" s="9">
        <f t="shared" si="101"/>
        <v>0.38941460149585011</v>
      </c>
      <c r="S127" s="9">
        <f t="shared" si="102"/>
        <v>1.5164373185817177E-4</v>
      </c>
      <c r="T127" s="9">
        <f t="shared" si="103"/>
        <v>1.5164373185817177E-4</v>
      </c>
      <c r="U127" s="407">
        <f t="shared" si="104"/>
        <v>1.6479586936494497</v>
      </c>
      <c r="V127" s="409">
        <f t="shared" si="105"/>
        <v>5.4315357119496021E-3</v>
      </c>
      <c r="W127" s="407">
        <f t="shared" si="106"/>
        <v>5.4315357119496021E-3</v>
      </c>
      <c r="X127" s="407">
        <f t="shared" si="107"/>
        <v>1.6479586936494497</v>
      </c>
      <c r="Y127" s="407">
        <f t="shared" si="108"/>
        <v>1.6294607135848807E-2</v>
      </c>
      <c r="Z127" s="407">
        <f t="shared" si="62"/>
        <v>0.26382070832809029</v>
      </c>
      <c r="AA127" s="407">
        <f t="shared" si="63"/>
        <v>0.14400000000000002</v>
      </c>
      <c r="AB127" s="407">
        <f t="shared" si="64"/>
        <v>0</v>
      </c>
      <c r="AC127" s="407">
        <f t="shared" si="109"/>
        <v>0.42550199302631603</v>
      </c>
      <c r="AD127" s="407">
        <f t="shared" si="110"/>
        <v>3.1571309564038312</v>
      </c>
      <c r="AE127" s="407">
        <f t="shared" si="111"/>
        <v>5.9804855255300222E-2</v>
      </c>
      <c r="AF127" s="407">
        <f t="shared" si="67"/>
        <v>5.0976E-2</v>
      </c>
      <c r="AG127" s="407">
        <f t="shared" si="112"/>
        <v>0.11212194256450286</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1.1131256355887176</v>
      </c>
      <c r="AP127">
        <f t="shared" si="74"/>
        <v>18.053999999999998</v>
      </c>
      <c r="AQ127" s="10">
        <f t="shared" si="116"/>
        <v>0.94192527055168296</v>
      </c>
      <c r="AR127" s="63">
        <f t="shared" si="117"/>
        <v>21.275099651315802</v>
      </c>
      <c r="AS127" s="63">
        <f t="shared" si="118"/>
        <v>5.6060971282251435</v>
      </c>
      <c r="AT127" s="10"/>
      <c r="AU127">
        <f t="shared" si="119"/>
        <v>94.192527055168298</v>
      </c>
    </row>
    <row r="128" spans="7:47" x14ac:dyDescent="0.25">
      <c r="G128">
        <v>119</v>
      </c>
      <c r="H128">
        <f t="shared" si="55"/>
        <v>3.57</v>
      </c>
      <c r="I128" s="407">
        <f t="shared" si="97"/>
        <v>0.21413625</v>
      </c>
      <c r="J128" s="408">
        <f t="shared" si="56"/>
        <v>1.3490583749999998</v>
      </c>
      <c r="K128" s="408">
        <f t="shared" si="77"/>
        <v>4.2445291874999995</v>
      </c>
      <c r="L128" s="408">
        <f t="shared" si="98"/>
        <v>2.8954708125000002</v>
      </c>
      <c r="M128" s="63">
        <f t="shared" si="57"/>
        <v>0</v>
      </c>
      <c r="N128" s="407">
        <f t="shared" si="99"/>
        <v>3.5911785263702969</v>
      </c>
      <c r="O128" s="407">
        <f t="shared" si="100"/>
        <v>6.4817183603445058E-2</v>
      </c>
      <c r="P128">
        <f t="shared" si="59"/>
        <v>0.2</v>
      </c>
      <c r="Q128" s="407">
        <f t="shared" si="80"/>
        <v>0.26481718360344508</v>
      </c>
      <c r="R128" s="9">
        <f t="shared" si="101"/>
        <v>0.38943960797938454</v>
      </c>
      <c r="S128" s="9">
        <f t="shared" si="102"/>
        <v>1.516632082631367E-4</v>
      </c>
      <c r="T128" s="9">
        <f t="shared" si="103"/>
        <v>1.516632082631367E-4</v>
      </c>
      <c r="U128" s="407">
        <f t="shared" si="104"/>
        <v>1.6618127702317842</v>
      </c>
      <c r="V128" s="409">
        <f t="shared" si="105"/>
        <v>5.5232433666108733E-3</v>
      </c>
      <c r="W128" s="407">
        <f t="shared" si="106"/>
        <v>5.5232433666108733E-3</v>
      </c>
      <c r="X128" s="407">
        <f t="shared" si="107"/>
        <v>1.6618127702317842</v>
      </c>
      <c r="Y128" s="407">
        <f t="shared" si="108"/>
        <v>1.6569730099832619E-2</v>
      </c>
      <c r="Z128" s="407">
        <f t="shared" si="62"/>
        <v>0.26606894767810879</v>
      </c>
      <c r="AA128" s="407">
        <f t="shared" si="63"/>
        <v>0.14400000000000002</v>
      </c>
      <c r="AB128" s="407">
        <f t="shared" si="64"/>
        <v>0</v>
      </c>
      <c r="AC128" s="407">
        <f t="shared" si="109"/>
        <v>0.42805723635267018</v>
      </c>
      <c r="AD128" s="407">
        <f t="shared" si="110"/>
        <v>3.1835422920007992</v>
      </c>
      <c r="AE128" s="407">
        <f t="shared" si="111"/>
        <v>6.0809649149746209E-2</v>
      </c>
      <c r="AF128" s="407">
        <f t="shared" si="67"/>
        <v>5.1407999999999995E-2</v>
      </c>
      <c r="AG128" s="407">
        <f t="shared" si="112"/>
        <v>0.11359923507546998</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1.1183264676064593</v>
      </c>
      <c r="AP128">
        <f t="shared" si="74"/>
        <v>18.206999999999997</v>
      </c>
      <c r="AQ128" s="10">
        <f t="shared" si="116"/>
        <v>0.94213156142634791</v>
      </c>
      <c r="AR128" s="63">
        <f t="shared" si="117"/>
        <v>21.402861817633507</v>
      </c>
      <c r="AS128" s="63">
        <f t="shared" si="118"/>
        <v>5.6799617537734992</v>
      </c>
      <c r="AT128" s="10"/>
      <c r="AU128">
        <f t="shared" si="119"/>
        <v>94.213156142634787</v>
      </c>
    </row>
    <row r="129" spans="7:47" x14ac:dyDescent="0.25">
      <c r="G129">
        <v>120</v>
      </c>
      <c r="H129">
        <f t="shared" si="55"/>
        <v>3.5999999999999996</v>
      </c>
      <c r="I129" s="407">
        <f t="shared" si="97"/>
        <v>0.21414999999999998</v>
      </c>
      <c r="J129" s="408">
        <f t="shared" si="56"/>
        <v>1.3491449999999996</v>
      </c>
      <c r="K129" s="408">
        <f t="shared" si="77"/>
        <v>4.2745724999999997</v>
      </c>
      <c r="L129" s="408">
        <f t="shared" si="98"/>
        <v>2.9254274999999996</v>
      </c>
      <c r="M129" s="63">
        <f t="shared" si="57"/>
        <v>0</v>
      </c>
      <c r="N129" s="407">
        <f t="shared" si="99"/>
        <v>3.6210057561289166</v>
      </c>
      <c r="O129" s="407">
        <f t="shared" si="100"/>
        <v>6.5904058671600221E-2</v>
      </c>
      <c r="P129">
        <f t="shared" si="59"/>
        <v>0.2</v>
      </c>
      <c r="Q129" s="407">
        <f t="shared" si="80"/>
        <v>0.26590405867160022</v>
      </c>
      <c r="R129" s="9">
        <f t="shared" si="101"/>
        <v>0.38946461446291875</v>
      </c>
      <c r="S129" s="9">
        <f t="shared" si="102"/>
        <v>1.5168268591874996E-4</v>
      </c>
      <c r="T129" s="9">
        <f t="shared" si="103"/>
        <v>1.5168268591874996E-4</v>
      </c>
      <c r="U129" s="407">
        <f t="shared" si="104"/>
        <v>1.6756690744862182</v>
      </c>
      <c r="V129" s="409">
        <f t="shared" si="105"/>
        <v>5.6157336943789974E-3</v>
      </c>
      <c r="W129" s="407">
        <f t="shared" si="106"/>
        <v>5.6157336943789974E-3</v>
      </c>
      <c r="X129" s="407">
        <f t="shared" si="107"/>
        <v>1.6756690744862182</v>
      </c>
      <c r="Y129" s="407">
        <f t="shared" si="108"/>
        <v>1.6847201083136993E-2</v>
      </c>
      <c r="Z129" s="407">
        <f t="shared" si="62"/>
        <v>0.26831718702812735</v>
      </c>
      <c r="AA129" s="407">
        <f t="shared" si="63"/>
        <v>0.14400000000000002</v>
      </c>
      <c r="AB129" s="407">
        <f t="shared" si="64"/>
        <v>0</v>
      </c>
      <c r="AC129" s="407">
        <f t="shared" si="109"/>
        <v>0.43061532069069547</v>
      </c>
      <c r="AD129" s="407">
        <f t="shared" si="110"/>
        <v>3.2099557378146586</v>
      </c>
      <c r="AE129" s="407">
        <f t="shared" si="111"/>
        <v>6.1822895032375501E-2</v>
      </c>
      <c r="AF129" s="407">
        <f t="shared" si="67"/>
        <v>5.183999999999999E-2</v>
      </c>
      <c r="AG129" s="407">
        <f t="shared" si="112"/>
        <v>0.11508588353183485</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1.1235495592744282</v>
      </c>
      <c r="AP129">
        <f t="shared" si="74"/>
        <v>18.359999999999996</v>
      </c>
      <c r="AQ129" s="10">
        <f t="shared" si="116"/>
        <v>0.94233342564935241</v>
      </c>
      <c r="AR129" s="63">
        <f t="shared" si="117"/>
        <v>21.530766034534775</v>
      </c>
      <c r="AS129" s="63">
        <f t="shared" si="118"/>
        <v>5.7542941765917428</v>
      </c>
      <c r="AT129" s="10"/>
      <c r="AU129">
        <f t="shared" si="119"/>
        <v>94.233342564935242</v>
      </c>
    </row>
    <row r="130" spans="7:47" x14ac:dyDescent="0.25">
      <c r="G130">
        <v>121</v>
      </c>
      <c r="H130">
        <f t="shared" si="55"/>
        <v>3.63</v>
      </c>
      <c r="I130" s="407">
        <f t="shared" si="97"/>
        <v>0.21416374999999999</v>
      </c>
      <c r="J130" s="408">
        <f t="shared" si="56"/>
        <v>1.3492316249999996</v>
      </c>
      <c r="K130" s="408">
        <f t="shared" si="77"/>
        <v>4.3046158124999998</v>
      </c>
      <c r="L130" s="408">
        <f t="shared" si="98"/>
        <v>2.9553841875</v>
      </c>
      <c r="M130" s="63">
        <f t="shared" si="57"/>
        <v>0</v>
      </c>
      <c r="N130" s="407">
        <f t="shared" si="99"/>
        <v>3.6508358172923923</v>
      </c>
      <c r="O130" s="407">
        <f t="shared" si="100"/>
        <v>6.7000218527207236E-2</v>
      </c>
      <c r="P130">
        <f t="shared" si="59"/>
        <v>0.2</v>
      </c>
      <c r="Q130" s="407">
        <f t="shared" si="80"/>
        <v>0.26700021852720723</v>
      </c>
      <c r="R130" s="9">
        <f t="shared" si="101"/>
        <v>0.38948962094645301</v>
      </c>
      <c r="S130" s="9">
        <f t="shared" si="102"/>
        <v>1.5170216482501164E-4</v>
      </c>
      <c r="T130" s="9">
        <f t="shared" si="103"/>
        <v>1.5170216482501164E-4</v>
      </c>
      <c r="U130" s="407">
        <f t="shared" si="104"/>
        <v>1.6895275735770168</v>
      </c>
      <c r="V130" s="409">
        <f t="shared" si="105"/>
        <v>5.7090068437540839E-3</v>
      </c>
      <c r="W130" s="407">
        <f t="shared" si="106"/>
        <v>5.7090068437540839E-3</v>
      </c>
      <c r="X130" s="407">
        <f t="shared" si="107"/>
        <v>1.6895275735770168</v>
      </c>
      <c r="Y130" s="407">
        <f t="shared" si="108"/>
        <v>1.7127020531262253E-2</v>
      </c>
      <c r="Z130" s="407">
        <f t="shared" si="62"/>
        <v>0.2705654263781459</v>
      </c>
      <c r="AA130" s="407">
        <f t="shared" si="63"/>
        <v>0.14400000000000002</v>
      </c>
      <c r="AB130" s="407">
        <f t="shared" si="64"/>
        <v>0</v>
      </c>
      <c r="AC130" s="407">
        <f t="shared" si="109"/>
        <v>0.43317625061700271</v>
      </c>
      <c r="AD130" s="407">
        <f t="shared" si="110"/>
        <v>3.2363712307070043</v>
      </c>
      <c r="AE130" s="407">
        <f t="shared" si="111"/>
        <v>6.2844592457687823E-2</v>
      </c>
      <c r="AF130" s="407">
        <f t="shared" si="67"/>
        <v>5.2271999999999999E-2</v>
      </c>
      <c r="AG130" s="407">
        <f t="shared" si="112"/>
        <v>0.11658190086727714</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1.1287949330200662</v>
      </c>
      <c r="AP130">
        <f t="shared" si="74"/>
        <v>18.512999999999998</v>
      </c>
      <c r="AQ130" s="10">
        <f t="shared" si="116"/>
        <v>0.94253096843392681</v>
      </c>
      <c r="AR130" s="63">
        <f t="shared" si="117"/>
        <v>21.658812530850135</v>
      </c>
      <c r="AS130" s="63">
        <f t="shared" si="118"/>
        <v>5.8290950433638571</v>
      </c>
      <c r="AT130" s="10"/>
      <c r="AU130">
        <f t="shared" si="119"/>
        <v>94.253096843392683</v>
      </c>
    </row>
    <row r="131" spans="7:47" x14ac:dyDescent="0.25">
      <c r="G131">
        <v>122</v>
      </c>
      <c r="H131">
        <f t="shared" si="55"/>
        <v>3.66</v>
      </c>
      <c r="I131" s="407">
        <f t="shared" si="97"/>
        <v>0.21417749999999999</v>
      </c>
      <c r="J131" s="408">
        <f t="shared" si="56"/>
        <v>1.3493182499999996</v>
      </c>
      <c r="K131" s="408">
        <f t="shared" si="77"/>
        <v>4.3346591249999999</v>
      </c>
      <c r="L131" s="408">
        <f t="shared" si="98"/>
        <v>2.9853408750000003</v>
      </c>
      <c r="M131" s="63">
        <f t="shared" si="57"/>
        <v>0</v>
      </c>
      <c r="N131" s="407">
        <f t="shared" si="99"/>
        <v>3.6806686410191727</v>
      </c>
      <c r="O131" s="407">
        <f t="shared" si="100"/>
        <v>6.8105667980903076E-2</v>
      </c>
      <c r="P131">
        <f t="shared" si="59"/>
        <v>0.2</v>
      </c>
      <c r="Q131" s="407">
        <f t="shared" si="80"/>
        <v>0.26810566798090307</v>
      </c>
      <c r="R131" s="9">
        <f t="shared" si="101"/>
        <v>0.38951462742998727</v>
      </c>
      <c r="S131" s="9">
        <f t="shared" si="102"/>
        <v>1.5172164498192177E-4</v>
      </c>
      <c r="T131" s="9">
        <f t="shared" si="103"/>
        <v>1.5172164498192177E-4</v>
      </c>
      <c r="U131" s="407">
        <f t="shared" si="104"/>
        <v>1.70338823572846</v>
      </c>
      <c r="V131" s="409">
        <f t="shared" si="105"/>
        <v>5.8030629632362307E-3</v>
      </c>
      <c r="W131" s="407">
        <f t="shared" si="106"/>
        <v>5.8030629632362307E-3</v>
      </c>
      <c r="X131" s="407">
        <f t="shared" si="107"/>
        <v>1.70338823572846</v>
      </c>
      <c r="Y131" s="407">
        <f t="shared" si="108"/>
        <v>1.7409188889708695E-2</v>
      </c>
      <c r="Z131" s="407">
        <f t="shared" si="62"/>
        <v>0.27281366572816435</v>
      </c>
      <c r="AA131" s="407">
        <f t="shared" si="63"/>
        <v>0.14400000000000002</v>
      </c>
      <c r="AB131" s="407">
        <f t="shared" si="64"/>
        <v>0</v>
      </c>
      <c r="AC131" s="407">
        <f t="shared" si="109"/>
        <v>0.43574003071818918</v>
      </c>
      <c r="AD131" s="407">
        <f t="shared" si="110"/>
        <v>3.2627887095801662</v>
      </c>
      <c r="AE131" s="407">
        <f t="shared" si="111"/>
        <v>6.3874740980182837E-2</v>
      </c>
      <c r="AF131" s="407">
        <f t="shared" si="67"/>
        <v>5.2704000000000001E-2</v>
      </c>
      <c r="AG131" s="407">
        <f t="shared" si="112"/>
        <v>0.11808730012184929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1.1340626114291597</v>
      </c>
      <c r="AP131">
        <f t="shared" si="74"/>
        <v>18.666</v>
      </c>
      <c r="AQ131" s="10">
        <f t="shared" si="116"/>
        <v>0.94272429165074734</v>
      </c>
      <c r="AR131" s="63">
        <f t="shared" si="117"/>
        <v>21.787001535909457</v>
      </c>
      <c r="AS131" s="63">
        <f t="shared" si="118"/>
        <v>5.9043650060924646</v>
      </c>
      <c r="AT131" s="10"/>
      <c r="AU131">
        <f t="shared" si="119"/>
        <v>94.27242916507474</v>
      </c>
    </row>
    <row r="132" spans="7:47" x14ac:dyDescent="0.25">
      <c r="G132">
        <v>123</v>
      </c>
      <c r="H132">
        <f t="shared" si="55"/>
        <v>3.69</v>
      </c>
      <c r="I132" s="407">
        <f t="shared" si="97"/>
        <v>0.21419124999999997</v>
      </c>
      <c r="J132" s="408">
        <f t="shared" si="56"/>
        <v>1.3494048749999994</v>
      </c>
      <c r="K132" s="408">
        <f t="shared" si="77"/>
        <v>4.3647024375000001</v>
      </c>
      <c r="L132" s="408">
        <f t="shared" si="98"/>
        <v>3.0152975625000003</v>
      </c>
      <c r="M132" s="63">
        <f t="shared" si="57"/>
        <v>0</v>
      </c>
      <c r="N132" s="407">
        <f t="shared" si="99"/>
        <v>3.7105041606754035</v>
      </c>
      <c r="O132" s="407">
        <f t="shared" si="100"/>
        <v>6.9220411885363778E-2</v>
      </c>
      <c r="P132">
        <f t="shared" si="59"/>
        <v>0.2</v>
      </c>
      <c r="Q132" s="407">
        <f t="shared" si="80"/>
        <v>0.26922041188536378</v>
      </c>
      <c r="R132" s="9">
        <f t="shared" si="101"/>
        <v>0.38953963391352148</v>
      </c>
      <c r="S132" s="9">
        <f t="shared" si="102"/>
        <v>1.5174112638948034E-4</v>
      </c>
      <c r="T132" s="9">
        <f t="shared" si="103"/>
        <v>1.5174112638948034E-4</v>
      </c>
      <c r="U132" s="407">
        <f t="shared" si="104"/>
        <v>1.7172510301824746</v>
      </c>
      <c r="V132" s="409">
        <f t="shared" si="105"/>
        <v>5.8979022013255404E-3</v>
      </c>
      <c r="W132" s="407">
        <f t="shared" si="106"/>
        <v>5.8979022013255404E-3</v>
      </c>
      <c r="X132" s="407">
        <f t="shared" si="107"/>
        <v>1.7172510301824746</v>
      </c>
      <c r="Y132" s="407">
        <f t="shared" si="108"/>
        <v>1.7693706603976622E-2</v>
      </c>
      <c r="Z132" s="407">
        <f t="shared" si="62"/>
        <v>0.27506190507818284</v>
      </c>
      <c r="AA132" s="407">
        <f t="shared" si="63"/>
        <v>0.14400000000000002</v>
      </c>
      <c r="AB132" s="407">
        <f t="shared" si="64"/>
        <v>0</v>
      </c>
      <c r="AC132" s="407">
        <f t="shared" si="109"/>
        <v>0.4383066655908659</v>
      </c>
      <c r="AD132" s="407">
        <f t="shared" si="110"/>
        <v>3.2892081152956423</v>
      </c>
      <c r="AE132" s="407">
        <f t="shared" si="111"/>
        <v>6.4913340154360274E-2</v>
      </c>
      <c r="AF132" s="407">
        <f t="shared" si="67"/>
        <v>5.3136000000000003E-2</v>
      </c>
      <c r="AG132" s="407">
        <f t="shared" si="112"/>
        <v>0.11960209444230169</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1.1393526172462465</v>
      </c>
      <c r="AP132">
        <f t="shared" si="74"/>
        <v>18.818999999999999</v>
      </c>
      <c r="AQ132" s="10">
        <f t="shared" si="116"/>
        <v>0.94291349395933022</v>
      </c>
      <c r="AR132" s="63">
        <f t="shared" si="117"/>
        <v>21.915333279543294</v>
      </c>
      <c r="AS132" s="63">
        <f t="shared" si="118"/>
        <v>5.980104722115084</v>
      </c>
      <c r="AT132" s="10"/>
      <c r="AU132">
        <f t="shared" si="119"/>
        <v>94.291349395933025</v>
      </c>
    </row>
    <row r="133" spans="7:47" x14ac:dyDescent="0.25">
      <c r="G133">
        <v>124</v>
      </c>
      <c r="H133">
        <f t="shared" si="55"/>
        <v>3.7199999999999998</v>
      </c>
      <c r="I133" s="407">
        <f t="shared" si="97"/>
        <v>0.21420499999999998</v>
      </c>
      <c r="J133" s="408">
        <f t="shared" si="56"/>
        <v>1.3494914999999996</v>
      </c>
      <c r="K133" s="408">
        <f t="shared" si="77"/>
        <v>4.3947457499999993</v>
      </c>
      <c r="L133" s="408">
        <f t="shared" si="98"/>
        <v>3.0452542500000002</v>
      </c>
      <c r="M133" s="63">
        <f t="shared" si="57"/>
        <v>0</v>
      </c>
      <c r="N133" s="407">
        <f t="shared" si="99"/>
        <v>3.7403423117473737</v>
      </c>
      <c r="O133" s="407">
        <f t="shared" si="100"/>
        <v>7.034445513535828E-2</v>
      </c>
      <c r="P133">
        <f t="shared" si="59"/>
        <v>0.2</v>
      </c>
      <c r="Q133" s="407">
        <f t="shared" si="80"/>
        <v>0.27034445513535832</v>
      </c>
      <c r="R133" s="9">
        <f t="shared" si="101"/>
        <v>0.38956464039705585</v>
      </c>
      <c r="S133" s="9">
        <f t="shared" si="102"/>
        <v>1.5176060904768744E-4</v>
      </c>
      <c r="T133" s="9">
        <f t="shared" si="103"/>
        <v>1.5176060904768744E-4</v>
      </c>
      <c r="U133" s="407">
        <f t="shared" si="104"/>
        <v>1.7311159271582766</v>
      </c>
      <c r="V133" s="409">
        <f t="shared" si="105"/>
        <v>5.9935247065221187E-3</v>
      </c>
      <c r="W133" s="407">
        <f t="shared" si="106"/>
        <v>5.9935247065221187E-3</v>
      </c>
      <c r="X133" s="407">
        <f t="shared" si="107"/>
        <v>1.7311159271582766</v>
      </c>
      <c r="Y133" s="407">
        <f t="shared" si="108"/>
        <v>1.7980574119566356E-2</v>
      </c>
      <c r="Z133" s="407">
        <f t="shared" si="62"/>
        <v>0.2773101444282014</v>
      </c>
      <c r="AA133" s="407">
        <f t="shared" si="63"/>
        <v>0.14400000000000002</v>
      </c>
      <c r="AB133" s="407">
        <f t="shared" si="64"/>
        <v>0</v>
      </c>
      <c r="AC133" s="407">
        <f t="shared" si="109"/>
        <v>0.44087615984168443</v>
      </c>
      <c r="AD133" s="407">
        <f t="shared" si="110"/>
        <v>3.3156293905963961</v>
      </c>
      <c r="AE133" s="407">
        <f t="shared" si="111"/>
        <v>6.5960389534719777E-2</v>
      </c>
      <c r="AF133" s="407">
        <f t="shared" si="67"/>
        <v>5.3567999999999998E-2</v>
      </c>
      <c r="AG133" s="407">
        <f t="shared" si="112"/>
        <v>0.12112629708241059</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1.1446649733750229</v>
      </c>
      <c r="AP133">
        <f t="shared" si="74"/>
        <v>18.971999999999998</v>
      </c>
      <c r="AQ133" s="10">
        <f t="shared" si="116"/>
        <v>0.94309867093327748</v>
      </c>
      <c r="AR133" s="63">
        <f t="shared" si="117"/>
        <v>22.043807992084222</v>
      </c>
      <c r="AS133" s="63">
        <f t="shared" si="118"/>
        <v>6.0563148541205294</v>
      </c>
      <c r="AT133" s="10"/>
      <c r="AU133">
        <f t="shared" si="119"/>
        <v>94.309867093327753</v>
      </c>
    </row>
    <row r="134" spans="7:47" x14ac:dyDescent="0.25">
      <c r="G134">
        <v>125</v>
      </c>
      <c r="H134">
        <f t="shared" si="55"/>
        <v>3.75</v>
      </c>
      <c r="I134" s="407">
        <f t="shared" si="97"/>
        <v>0.21421874999999999</v>
      </c>
      <c r="J134" s="408">
        <f t="shared" si="56"/>
        <v>1.3495781249999996</v>
      </c>
      <c r="K134" s="408">
        <f t="shared" si="77"/>
        <v>4.4247890624999995</v>
      </c>
      <c r="L134" s="408">
        <f t="shared" si="98"/>
        <v>3.0752109375000001</v>
      </c>
      <c r="M134" s="63">
        <f t="shared" si="57"/>
        <v>0</v>
      </c>
      <c r="N134" s="407">
        <f t="shared" si="99"/>
        <v>3.7701830317580791</v>
      </c>
      <c r="O134" s="407">
        <f t="shared" si="100"/>
        <v>7.147780266780239E-2</v>
      </c>
      <c r="P134">
        <f t="shared" si="59"/>
        <v>0.2</v>
      </c>
      <c r="Q134" s="407">
        <f t="shared" si="80"/>
        <v>0.27147780266780241</v>
      </c>
      <c r="R134" s="9">
        <f t="shared" si="101"/>
        <v>0.38958964688059011</v>
      </c>
      <c r="S134" s="9">
        <f t="shared" si="102"/>
        <v>1.5178009295654292E-4</v>
      </c>
      <c r="T134" s="9">
        <f t="shared" si="103"/>
        <v>1.5178009295654292E-4</v>
      </c>
      <c r="U134" s="407">
        <f t="shared" si="104"/>
        <v>1.7449828978139108</v>
      </c>
      <c r="V134" s="409">
        <f t="shared" si="105"/>
        <v>6.0899306273260673E-3</v>
      </c>
      <c r="W134" s="407">
        <f t="shared" si="106"/>
        <v>6.0899306273260673E-3</v>
      </c>
      <c r="X134" s="407">
        <f t="shared" si="107"/>
        <v>1.7449828978139108</v>
      </c>
      <c r="Y134" s="407">
        <f t="shared" si="108"/>
        <v>1.8269791881978203E-2</v>
      </c>
      <c r="Z134" s="407">
        <f t="shared" si="62"/>
        <v>0.27955838377821984</v>
      </c>
      <c r="AA134" s="407">
        <f t="shared" si="63"/>
        <v>0.14400000000000002</v>
      </c>
      <c r="AB134" s="407">
        <f t="shared" si="64"/>
        <v>0</v>
      </c>
      <c r="AC134" s="407">
        <f t="shared" si="109"/>
        <v>0.44344851808736357</v>
      </c>
      <c r="AD134" s="407">
        <f t="shared" si="110"/>
        <v>3.3420524800328177</v>
      </c>
      <c r="AE134" s="407">
        <f t="shared" si="111"/>
        <v>6.7015888675761054E-2</v>
      </c>
      <c r="AF134" s="407">
        <f t="shared" si="67"/>
        <v>5.3999999999999999E-2</v>
      </c>
      <c r="AG134" s="407">
        <f t="shared" si="112"/>
        <v>0.1226599214033094</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1.1499997028787579</v>
      </c>
      <c r="AP134">
        <f t="shared" si="74"/>
        <v>19.125</v>
      </c>
      <c r="AQ134" s="10">
        <f t="shared" si="116"/>
        <v>0.943279915179704</v>
      </c>
      <c r="AR134" s="63">
        <f t="shared" si="117"/>
        <v>22.172425904368179</v>
      </c>
      <c r="AS134" s="63">
        <f t="shared" si="118"/>
        <v>6.1329960701654702</v>
      </c>
      <c r="AT134" s="10"/>
      <c r="AU134">
        <f t="shared" si="119"/>
        <v>94.327991517970403</v>
      </c>
    </row>
    <row r="135" spans="7:47" x14ac:dyDescent="0.25">
      <c r="G135">
        <v>126</v>
      </c>
      <c r="H135">
        <f t="shared" si="55"/>
        <v>3.7800000000000002</v>
      </c>
      <c r="I135" s="407">
        <f t="shared" si="97"/>
        <v>0.21423250000000002</v>
      </c>
      <c r="J135" s="408">
        <f t="shared" si="56"/>
        <v>1.3496647499999996</v>
      </c>
      <c r="K135" s="408">
        <f t="shared" si="77"/>
        <v>4.4548323750000005</v>
      </c>
      <c r="L135" s="408">
        <f t="shared" si="98"/>
        <v>3.1051676250000004</v>
      </c>
      <c r="M135" s="63">
        <f t="shared" si="57"/>
        <v>0</v>
      </c>
      <c r="N135" s="407">
        <f t="shared" si="99"/>
        <v>3.8000262601876909</v>
      </c>
      <c r="O135" s="407">
        <f t="shared" si="100"/>
        <v>7.2620459461813461E-2</v>
      </c>
      <c r="P135">
        <f t="shared" si="59"/>
        <v>0.2</v>
      </c>
      <c r="Q135" s="407">
        <f t="shared" si="80"/>
        <v>0.27262045946181346</v>
      </c>
      <c r="R135" s="9">
        <f t="shared" si="101"/>
        <v>0.38961465336412437</v>
      </c>
      <c r="S135" s="9">
        <f t="shared" si="102"/>
        <v>1.517995781160468E-4</v>
      </c>
      <c r="T135" s="9">
        <f t="shared" si="103"/>
        <v>1.517995781160468E-4</v>
      </c>
      <c r="U135" s="407">
        <f t="shared" si="104"/>
        <v>1.7588519142095922</v>
      </c>
      <c r="V135" s="409">
        <f t="shared" si="105"/>
        <v>6.1871201122374936E-3</v>
      </c>
      <c r="W135" s="407">
        <f t="shared" si="106"/>
        <v>6.1871201122374936E-3</v>
      </c>
      <c r="X135" s="407">
        <f t="shared" si="107"/>
        <v>1.7588519142095922</v>
      </c>
      <c r="Y135" s="407">
        <f t="shared" si="108"/>
        <v>1.856136033671248E-2</v>
      </c>
      <c r="Z135" s="407">
        <f t="shared" si="62"/>
        <v>0.2818066231282384</v>
      </c>
      <c r="AA135" s="407">
        <f t="shared" si="63"/>
        <v>0.14400000000000002</v>
      </c>
      <c r="AB135" s="407">
        <f t="shared" si="64"/>
        <v>0</v>
      </c>
      <c r="AC135" s="407">
        <f t="shared" si="109"/>
        <v>0.44602374495471775</v>
      </c>
      <c r="AD135" s="407">
        <f t="shared" si="110"/>
        <v>3.3684773298921429</v>
      </c>
      <c r="AE135" s="407">
        <f t="shared" si="111"/>
        <v>6.8079837131983803E-2</v>
      </c>
      <c r="AF135" s="407">
        <f t="shared" si="67"/>
        <v>5.4432000000000001E-2</v>
      </c>
      <c r="AG135" s="407">
        <f t="shared" si="112"/>
        <v>0.12420298087382316</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1.1553568289807079</v>
      </c>
      <c r="AP135">
        <f t="shared" si="74"/>
        <v>19.277999999999999</v>
      </c>
      <c r="AQ135" s="10">
        <f t="shared" si="116"/>
        <v>0.94345731645316055</v>
      </c>
      <c r="AR135" s="63">
        <f t="shared" si="117"/>
        <v>22.301187247735889</v>
      </c>
      <c r="AS135" s="63">
        <f t="shared" si="118"/>
        <v>6.2101490436911577</v>
      </c>
      <c r="AT135" s="10"/>
      <c r="AU135">
        <f t="shared" si="119"/>
        <v>94.34573164531605</v>
      </c>
    </row>
    <row r="136" spans="7:47" x14ac:dyDescent="0.25">
      <c r="G136">
        <v>127</v>
      </c>
      <c r="H136">
        <f t="shared" si="55"/>
        <v>3.81</v>
      </c>
      <c r="I136" s="407">
        <f t="shared" si="97"/>
        <v>0.21424624999999997</v>
      </c>
      <c r="J136" s="408">
        <f t="shared" si="56"/>
        <v>1.3497513749999994</v>
      </c>
      <c r="K136" s="408">
        <f t="shared" si="77"/>
        <v>4.4848756874999998</v>
      </c>
      <c r="L136" s="408">
        <f t="shared" si="98"/>
        <v>3.1351243125000003</v>
      </c>
      <c r="M136" s="63">
        <f t="shared" si="57"/>
        <v>0</v>
      </c>
      <c r="N136" s="407">
        <f t="shared" si="99"/>
        <v>3.8298719383977056</v>
      </c>
      <c r="O136" s="407">
        <f t="shared" si="100"/>
        <v>7.3772430538765393E-2</v>
      </c>
      <c r="P136">
        <f t="shared" si="59"/>
        <v>0.2</v>
      </c>
      <c r="Q136" s="407">
        <f t="shared" si="80"/>
        <v>0.27377243053876543</v>
      </c>
      <c r="R136" s="9">
        <f t="shared" si="101"/>
        <v>0.38963965984765864</v>
      </c>
      <c r="S136" s="9">
        <f t="shared" si="102"/>
        <v>1.5181906452619911E-4</v>
      </c>
      <c r="T136" s="9">
        <f t="shared" si="103"/>
        <v>1.5181906452619911E-4</v>
      </c>
      <c r="U136" s="407">
        <f t="shared" si="104"/>
        <v>1.7727229492727412</v>
      </c>
      <c r="V136" s="409">
        <f t="shared" si="105"/>
        <v>6.2850933097564916E-3</v>
      </c>
      <c r="W136" s="407">
        <f t="shared" si="106"/>
        <v>6.2850933097564916E-3</v>
      </c>
      <c r="X136" s="407">
        <f t="shared" si="107"/>
        <v>1.7727229492727412</v>
      </c>
      <c r="Y136" s="407">
        <f t="shared" si="108"/>
        <v>1.8855279929269473E-2</v>
      </c>
      <c r="Z136" s="407">
        <f t="shared" si="62"/>
        <v>0.2840548624782569</v>
      </c>
      <c r="AA136" s="407">
        <f t="shared" si="63"/>
        <v>0.14400000000000002</v>
      </c>
      <c r="AB136" s="407">
        <f t="shared" si="64"/>
        <v>0</v>
      </c>
      <c r="AC136" s="407">
        <f t="shared" si="109"/>
        <v>0.44860184508068301</v>
      </c>
      <c r="AD136" s="407">
        <f t="shared" si="110"/>
        <v>3.3949038881311431</v>
      </c>
      <c r="AE136" s="407">
        <f t="shared" si="111"/>
        <v>6.9152234457887707E-2</v>
      </c>
      <c r="AF136" s="407">
        <f t="shared" si="67"/>
        <v>5.4863999999999996E-2</v>
      </c>
      <c r="AG136" s="407">
        <f t="shared" si="112"/>
        <v>0.12575548907080583</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1.1607363750645368</v>
      </c>
      <c r="AP136">
        <f t="shared" si="74"/>
        <v>19.430999999999997</v>
      </c>
      <c r="AQ136" s="10">
        <f t="shared" si="116"/>
        <v>0.94363096176434513</v>
      </c>
      <c r="AR136" s="63">
        <f t="shared" si="117"/>
        <v>22.43009225403415</v>
      </c>
      <c r="AS136" s="63">
        <f t="shared" si="118"/>
        <v>6.2877744535402913</v>
      </c>
      <c r="AT136" s="10"/>
      <c r="AU136">
        <f t="shared" si="119"/>
        <v>94.36309617643451</v>
      </c>
    </row>
    <row r="137" spans="7:47" x14ac:dyDescent="0.25">
      <c r="G137">
        <v>128</v>
      </c>
      <c r="H137">
        <f t="shared" ref="H137:H200" si="120">Iout*(G137/200)</f>
        <v>3.84</v>
      </c>
      <c r="I137" s="407">
        <f t="shared" si="97"/>
        <v>0.21425999999999998</v>
      </c>
      <c r="J137" s="408">
        <f t="shared" ref="J137:J200" si="121">(Vin-Vout)*I137/(Fsw*Lout2)</f>
        <v>1.3498379999999996</v>
      </c>
      <c r="K137" s="408">
        <f t="shared" si="77"/>
        <v>4.5149189999999999</v>
      </c>
      <c r="L137" s="408">
        <f t="shared" si="98"/>
        <v>3.1650809999999998</v>
      </c>
      <c r="M137" s="63">
        <f t="shared" ref="M137:M200" si="122">IF(MIN(Vin, -L137/(CossTop+CossBot)*0.00000002)&lt;0, 0, MIN(Vin, -L137/(CossTop+CossBot)*0.00000002))</f>
        <v>0</v>
      </c>
      <c r="N137" s="407">
        <f t="shared" si="99"/>
        <v>3.8597200095585946</v>
      </c>
      <c r="O137" s="407">
        <f t="shared" si="100"/>
        <v>7.4933720962344283E-2</v>
      </c>
      <c r="P137">
        <f t="shared" ref="P137:P200" si="123">Core_Loss</f>
        <v>0.2</v>
      </c>
      <c r="Q137" s="407">
        <f t="shared" si="80"/>
        <v>0.27493372096234431</v>
      </c>
      <c r="R137" s="9">
        <f t="shared" si="101"/>
        <v>0.38966466633119295</v>
      </c>
      <c r="S137" s="9">
        <f t="shared" si="102"/>
        <v>1.5183855218699993E-4</v>
      </c>
      <c r="T137" s="9">
        <f t="shared" si="103"/>
        <v>1.5183855218699993E-4</v>
      </c>
      <c r="U137" s="407">
        <f t="shared" si="104"/>
        <v>1.7865959767646367</v>
      </c>
      <c r="V137" s="409">
        <f t="shared" si="105"/>
        <v>6.3838503683831729E-3</v>
      </c>
      <c r="W137" s="407">
        <f t="shared" si="106"/>
        <v>6.3838503683831729E-3</v>
      </c>
      <c r="X137" s="407">
        <f t="shared" si="107"/>
        <v>1.7865959767646367</v>
      </c>
      <c r="Y137" s="407">
        <f t="shared" si="108"/>
        <v>1.9151551105149517E-2</v>
      </c>
      <c r="Z137" s="407">
        <f t="shared" ref="Z137:Z200" si="124">IF(L137&lt;0, (Vin*K137*Tf/2)*Fsw, (Vin*L137*Tr/2+Vin*K137*Tf/2)*Fsw)</f>
        <v>0.2863031018282754</v>
      </c>
      <c r="AA137" s="407">
        <f t="shared" ref="AA137:AA200" si="125">(0.5*CossTop*(Vin-M137)^2-0.5*CossBot*(Vin-M137)^2+(QossBot*(Vin-M137)/Vin)*Vin)*Fsw</f>
        <v>0.14400000000000002</v>
      </c>
      <c r="AB137" s="407">
        <f t="shared" ref="AB137:AB200" si="126">IF(L137&gt;0,0,-L137*VsdTop*Deadtime*Fsw)</f>
        <v>0</v>
      </c>
      <c r="AC137" s="407">
        <f t="shared" si="109"/>
        <v>0.45118282311234525</v>
      </c>
      <c r="AD137" s="407">
        <f t="shared" si="110"/>
        <v>3.4213321043119174</v>
      </c>
      <c r="AE137" s="407">
        <f t="shared" si="111"/>
        <v>7.0233080207972476E-2</v>
      </c>
      <c r="AF137" s="407">
        <f t="shared" ref="AF137:AF200" si="127">IF(L137&lt;0, Deadtime*Fsw*IF(VfdSky&gt;0,0,VsdBot)*K137, Deadtime*Fsw*IF(VfdSky&gt;0,0,VsdBot)*(K137+L137))</f>
        <v>5.5295999999999998E-2</v>
      </c>
      <c r="AG137" s="407">
        <f t="shared" si="112"/>
        <v>0.12731745967948135</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1.1661383646747412</v>
      </c>
      <c r="AP137">
        <f t="shared" ref="AP137:AP200" si="131">Vout*H137</f>
        <v>19.584</v>
      </c>
      <c r="AQ137" s="10">
        <f t="shared" si="116"/>
        <v>0.94380093548388155</v>
      </c>
      <c r="AR137" s="63">
        <f t="shared" si="117"/>
        <v>22.559141155617262</v>
      </c>
      <c r="AS137" s="63">
        <f t="shared" si="118"/>
        <v>6.365872983974068</v>
      </c>
      <c r="AT137" s="10"/>
      <c r="AU137">
        <f t="shared" si="119"/>
        <v>94.38009354838816</v>
      </c>
    </row>
    <row r="138" spans="7:47" x14ac:dyDescent="0.25">
      <c r="G138">
        <v>129</v>
      </c>
      <c r="H138">
        <f t="shared" si="120"/>
        <v>3.87</v>
      </c>
      <c r="I138" s="407">
        <f t="shared" si="97"/>
        <v>0.21427375000000001</v>
      </c>
      <c r="J138" s="408">
        <f t="shared" si="121"/>
        <v>1.3499246249999997</v>
      </c>
      <c r="K138" s="408">
        <f t="shared" ref="K138:K201" si="132">H138+J138/2</f>
        <v>4.5449623125</v>
      </c>
      <c r="L138" s="408">
        <f t="shared" si="98"/>
        <v>3.1950376875000002</v>
      </c>
      <c r="M138" s="63">
        <f t="shared" si="122"/>
        <v>0</v>
      </c>
      <c r="N138" s="407">
        <f t="shared" si="99"/>
        <v>3.8895704185807527</v>
      </c>
      <c r="O138" s="407">
        <f t="shared" si="100"/>
        <v>7.610433583860457E-2</v>
      </c>
      <c r="P138">
        <f t="shared" si="123"/>
        <v>0.2</v>
      </c>
      <c r="Q138" s="407">
        <f t="shared" ref="Q138:Q201" si="133">O138+P138</f>
        <v>0.27610433583860461</v>
      </c>
      <c r="R138" s="9">
        <f t="shared" si="101"/>
        <v>0.38968967281472722</v>
      </c>
      <c r="S138" s="9">
        <f t="shared" si="102"/>
        <v>1.5185804109844913E-4</v>
      </c>
      <c r="T138" s="9">
        <f t="shared" si="103"/>
        <v>1.5185804109844913E-4</v>
      </c>
      <c r="U138" s="407">
        <f t="shared" si="104"/>
        <v>1.8004709712485842</v>
      </c>
      <c r="V138" s="409">
        <f t="shared" si="105"/>
        <v>6.4833914366176412E-3</v>
      </c>
      <c r="W138" s="407">
        <f t="shared" si="106"/>
        <v>6.4833914366176412E-3</v>
      </c>
      <c r="X138" s="407">
        <f t="shared" si="107"/>
        <v>1.8004709712485842</v>
      </c>
      <c r="Y138" s="407">
        <f t="shared" si="108"/>
        <v>1.9450174309852922E-2</v>
      </c>
      <c r="Z138" s="407">
        <f t="shared" si="124"/>
        <v>0.28855134117829384</v>
      </c>
      <c r="AA138" s="407">
        <f t="shared" si="125"/>
        <v>0.14400000000000002</v>
      </c>
      <c r="AB138" s="407">
        <f t="shared" si="126"/>
        <v>0</v>
      </c>
      <c r="AC138" s="407">
        <f t="shared" si="109"/>
        <v>0.45376668370696766</v>
      </c>
      <c r="AD138" s="407">
        <f t="shared" si="110"/>
        <v>3.4477619295406159</v>
      </c>
      <c r="AE138" s="407">
        <f t="shared" si="111"/>
        <v>7.1322373936737779E-2</v>
      </c>
      <c r="AF138" s="407">
        <f t="shared" si="127"/>
        <v>5.5728E-2</v>
      </c>
      <c r="AG138" s="407">
        <f t="shared" si="112"/>
        <v>0.12888890649378723</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1.1715628215170757</v>
      </c>
      <c r="AP138">
        <f t="shared" si="131"/>
        <v>19.736999999999998</v>
      </c>
      <c r="AQ138" s="10">
        <f t="shared" si="116"/>
        <v>0.94396731944141965</v>
      </c>
      <c r="AR138" s="63">
        <f t="shared" si="117"/>
        <v>22.688334185348381</v>
      </c>
      <c r="AS138" s="63">
        <f t="shared" si="118"/>
        <v>6.4444453246893616</v>
      </c>
      <c r="AT138" s="10"/>
      <c r="AU138">
        <f t="shared" si="119"/>
        <v>94.396731944141962</v>
      </c>
    </row>
    <row r="139" spans="7:47" x14ac:dyDescent="0.25">
      <c r="G139">
        <v>130</v>
      </c>
      <c r="H139">
        <f t="shared" si="120"/>
        <v>3.9000000000000004</v>
      </c>
      <c r="I139" s="407">
        <f t="shared" si="97"/>
        <v>0.21428749999999996</v>
      </c>
      <c r="J139" s="408">
        <f t="shared" si="121"/>
        <v>1.3500112499999994</v>
      </c>
      <c r="K139" s="408">
        <f t="shared" si="132"/>
        <v>4.5750056250000002</v>
      </c>
      <c r="L139" s="408">
        <f t="shared" si="98"/>
        <v>3.2249943750000005</v>
      </c>
      <c r="M139" s="63">
        <f t="shared" si="122"/>
        <v>0</v>
      </c>
      <c r="N139" s="407">
        <f t="shared" si="99"/>
        <v>3.9194231120485767</v>
      </c>
      <c r="O139" s="407">
        <f t="shared" si="100"/>
        <v>7.7284280316025314E-2</v>
      </c>
      <c r="P139">
        <f t="shared" si="123"/>
        <v>0.2</v>
      </c>
      <c r="Q139" s="407">
        <f t="shared" si="133"/>
        <v>0.27728428031602531</v>
      </c>
      <c r="R139" s="9">
        <f t="shared" si="101"/>
        <v>0.38971467929826142</v>
      </c>
      <c r="S139" s="9">
        <f t="shared" si="102"/>
        <v>1.5187753126054675E-4</v>
      </c>
      <c r="T139" s="9">
        <f t="shared" si="103"/>
        <v>1.5187753126054675E-4</v>
      </c>
      <c r="U139" s="407">
        <f t="shared" si="104"/>
        <v>1.8143479080595306</v>
      </c>
      <c r="V139" s="409">
        <f t="shared" si="105"/>
        <v>6.5837166629599897E-3</v>
      </c>
      <c r="W139" s="407">
        <f t="shared" si="106"/>
        <v>6.5837166629599897E-3</v>
      </c>
      <c r="X139" s="407">
        <f t="shared" si="107"/>
        <v>1.8143479080595306</v>
      </c>
      <c r="Y139" s="407">
        <f t="shared" si="108"/>
        <v>1.975114998887997E-2</v>
      </c>
      <c r="Z139" s="407">
        <f t="shared" si="124"/>
        <v>0.29079958052831245</v>
      </c>
      <c r="AA139" s="407">
        <f t="shared" si="125"/>
        <v>0.14400000000000002</v>
      </c>
      <c r="AB139" s="407">
        <f t="shared" si="126"/>
        <v>0</v>
      </c>
      <c r="AC139" s="407">
        <f t="shared" si="109"/>
        <v>0.45635343153201818</v>
      </c>
      <c r="AD139" s="407">
        <f t="shared" si="110"/>
        <v>3.4741933164089409</v>
      </c>
      <c r="AE139" s="407">
        <f t="shared" si="111"/>
        <v>7.2420115198683327E-2</v>
      </c>
      <c r="AF139" s="407">
        <f t="shared" si="127"/>
        <v>5.6160000000000002E-2</v>
      </c>
      <c r="AG139" s="407">
        <f t="shared" si="112"/>
        <v>0.13046984341672196</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1.1770097694589861</v>
      </c>
      <c r="AP139">
        <f t="shared" si="131"/>
        <v>19.89</v>
      </c>
      <c r="AQ139" s="10">
        <f t="shared" si="116"/>
        <v>0.94413019302030665</v>
      </c>
      <c r="AR139" s="63">
        <f t="shared" si="117"/>
        <v>22.817671576600908</v>
      </c>
      <c r="AS139" s="63">
        <f t="shared" si="118"/>
        <v>6.5234921708360982</v>
      </c>
      <c r="AT139" s="10"/>
      <c r="AU139">
        <f t="shared" si="119"/>
        <v>94.413019302030662</v>
      </c>
    </row>
    <row r="140" spans="7:47" x14ac:dyDescent="0.25">
      <c r="G140">
        <v>131</v>
      </c>
      <c r="H140">
        <f t="shared" si="120"/>
        <v>3.93</v>
      </c>
      <c r="I140" s="407">
        <f t="shared" si="97"/>
        <v>0.21430125</v>
      </c>
      <c r="J140" s="408">
        <f t="shared" si="121"/>
        <v>1.3500978749999994</v>
      </c>
      <c r="K140" s="408">
        <f t="shared" si="132"/>
        <v>4.6050489374999994</v>
      </c>
      <c r="L140" s="408">
        <f t="shared" si="98"/>
        <v>3.2549510625000004</v>
      </c>
      <c r="M140" s="63">
        <f t="shared" si="122"/>
        <v>0</v>
      </c>
      <c r="N140" s="407">
        <f t="shared" si="99"/>
        <v>3.9492780381575177</v>
      </c>
      <c r="O140" s="407">
        <f t="shared" si="100"/>
        <v>7.8473559585567565E-2</v>
      </c>
      <c r="P140">
        <f t="shared" si="123"/>
        <v>0.2</v>
      </c>
      <c r="Q140" s="407">
        <f t="shared" si="133"/>
        <v>0.27847355958556758</v>
      </c>
      <c r="R140" s="9">
        <f t="shared" si="101"/>
        <v>0.38973968578179574</v>
      </c>
      <c r="S140" s="9">
        <f t="shared" si="102"/>
        <v>1.5189702267329289E-4</v>
      </c>
      <c r="T140" s="9">
        <f t="shared" si="103"/>
        <v>1.5189702267329289E-4</v>
      </c>
      <c r="U140" s="407">
        <f t="shared" si="104"/>
        <v>1.8282267632750497</v>
      </c>
      <c r="V140" s="409">
        <f t="shared" si="105"/>
        <v>6.6848261959103301E-3</v>
      </c>
      <c r="W140" s="407">
        <f t="shared" si="106"/>
        <v>6.6848261959103301E-3</v>
      </c>
      <c r="X140" s="407">
        <f t="shared" si="107"/>
        <v>1.8282267632750497</v>
      </c>
      <c r="Y140" s="407">
        <f t="shared" si="108"/>
        <v>2.0054478587730989E-2</v>
      </c>
      <c r="Z140" s="407">
        <f t="shared" si="124"/>
        <v>0.2930478198783309</v>
      </c>
      <c r="AA140" s="407">
        <f t="shared" si="125"/>
        <v>0.14400000000000002</v>
      </c>
      <c r="AB140" s="407">
        <f t="shared" si="126"/>
        <v>0</v>
      </c>
      <c r="AC140" s="407">
        <f t="shared" si="109"/>
        <v>0.45894307126519696</v>
      </c>
      <c r="AD140" s="407">
        <f t="shared" si="110"/>
        <v>3.5006262189382813</v>
      </c>
      <c r="AE140" s="407">
        <f t="shared" si="111"/>
        <v>7.3526303548308775E-2</v>
      </c>
      <c r="AF140" s="407">
        <f t="shared" si="127"/>
        <v>5.6591999999999996E-2</v>
      </c>
      <c r="AG140" s="407">
        <f t="shared" si="112"/>
        <v>0.1320602844606954</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1.1824792325300435</v>
      </c>
      <c r="AP140">
        <f t="shared" si="131"/>
        <v>20.042999999999999</v>
      </c>
      <c r="AQ140" s="10">
        <f t="shared" si="116"/>
        <v>0.94428963324805493</v>
      </c>
      <c r="AR140" s="63">
        <f t="shared" si="117"/>
        <v>22.947153563259846</v>
      </c>
      <c r="AS140" s="63">
        <f t="shared" si="118"/>
        <v>6.6030142230347701</v>
      </c>
      <c r="AT140" s="10"/>
      <c r="AU140">
        <f t="shared" si="119"/>
        <v>94.428963324805494</v>
      </c>
    </row>
    <row r="141" spans="7:47" x14ac:dyDescent="0.25">
      <c r="G141">
        <v>132</v>
      </c>
      <c r="H141">
        <f t="shared" si="120"/>
        <v>3.96</v>
      </c>
      <c r="I141" s="407">
        <f t="shared" si="97"/>
        <v>0.21431500000000001</v>
      </c>
      <c r="J141" s="408">
        <f t="shared" si="121"/>
        <v>1.3501844999999997</v>
      </c>
      <c r="K141" s="408">
        <f t="shared" si="132"/>
        <v>4.6350922499999996</v>
      </c>
      <c r="L141" s="408">
        <f t="shared" si="98"/>
        <v>3.2849077500000003</v>
      </c>
      <c r="M141" s="63">
        <f t="shared" si="122"/>
        <v>0</v>
      </c>
      <c r="N141" s="407">
        <f t="shared" si="99"/>
        <v>3.9791351466539417</v>
      </c>
      <c r="O141" s="407">
        <f t="shared" si="100"/>
        <v>7.9672178880731803E-2</v>
      </c>
      <c r="P141">
        <f t="shared" si="123"/>
        <v>0.2</v>
      </c>
      <c r="Q141" s="407">
        <f t="shared" si="133"/>
        <v>0.27967217888073181</v>
      </c>
      <c r="R141" s="9">
        <f t="shared" si="101"/>
        <v>0.38976469226533006</v>
      </c>
      <c r="S141" s="9">
        <f t="shared" si="102"/>
        <v>1.5191651533668743E-4</v>
      </c>
      <c r="T141" s="9">
        <f t="shared" si="103"/>
        <v>1.5191651533668743E-4</v>
      </c>
      <c r="U141" s="407">
        <f t="shared" si="104"/>
        <v>1.842107513687619</v>
      </c>
      <c r="V141" s="409">
        <f t="shared" si="105"/>
        <v>6.7867201839687625E-3</v>
      </c>
      <c r="W141" s="407">
        <f t="shared" si="106"/>
        <v>6.7867201839687625E-3</v>
      </c>
      <c r="X141" s="407">
        <f t="shared" si="107"/>
        <v>1.842107513687619</v>
      </c>
      <c r="Y141" s="407">
        <f t="shared" si="108"/>
        <v>2.036016055190629E-2</v>
      </c>
      <c r="Z141" s="407">
        <f t="shared" si="124"/>
        <v>0.29529605922834939</v>
      </c>
      <c r="AA141" s="407">
        <f t="shared" si="125"/>
        <v>0.14400000000000002</v>
      </c>
      <c r="AB141" s="407">
        <f t="shared" si="126"/>
        <v>0</v>
      </c>
      <c r="AC141" s="407">
        <f t="shared" si="109"/>
        <v>0.46153560759446471</v>
      </c>
      <c r="AD141" s="407">
        <f t="shared" si="110"/>
        <v>3.5270605925263467</v>
      </c>
      <c r="AE141" s="407">
        <f t="shared" si="111"/>
        <v>7.4640938540113833E-2</v>
      </c>
      <c r="AF141" s="407">
        <f t="shared" si="127"/>
        <v>5.7023999999999998E-2</v>
      </c>
      <c r="AG141" s="407">
        <f t="shared" si="112"/>
        <v>0.1336602437478823</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1.1879712349223843</v>
      </c>
      <c r="AP141">
        <f t="shared" si="131"/>
        <v>20.195999999999998</v>
      </c>
      <c r="AQ141" s="10">
        <f t="shared" si="116"/>
        <v>0.94444571488282325</v>
      </c>
      <c r="AR141" s="63">
        <f t="shared" si="117"/>
        <v>23.076780379723235</v>
      </c>
      <c r="AS141" s="63">
        <f t="shared" si="118"/>
        <v>6.6830121873941151</v>
      </c>
      <c r="AT141" s="10"/>
      <c r="AU141">
        <f t="shared" si="119"/>
        <v>94.444571488282321</v>
      </c>
    </row>
    <row r="142" spans="7:47" x14ac:dyDescent="0.25">
      <c r="G142">
        <v>133</v>
      </c>
      <c r="H142">
        <f t="shared" si="120"/>
        <v>3.99</v>
      </c>
      <c r="I142" s="407">
        <f t="shared" si="97"/>
        <v>0.21432874999999996</v>
      </c>
      <c r="J142" s="408">
        <f t="shared" si="121"/>
        <v>1.3502711249999995</v>
      </c>
      <c r="K142" s="408">
        <f t="shared" si="132"/>
        <v>4.6651355624999997</v>
      </c>
      <c r="L142" s="408">
        <f t="shared" si="98"/>
        <v>3.3148644375000007</v>
      </c>
      <c r="M142" s="63">
        <f t="shared" si="122"/>
        <v>0</v>
      </c>
      <c r="N142" s="407">
        <f t="shared" si="99"/>
        <v>4.0089943887776558</v>
      </c>
      <c r="O142" s="407">
        <f t="shared" si="100"/>
        <v>8.0880143477615893E-2</v>
      </c>
      <c r="P142">
        <f t="shared" si="123"/>
        <v>0.2</v>
      </c>
      <c r="Q142" s="407">
        <f t="shared" si="133"/>
        <v>0.28088014347761592</v>
      </c>
      <c r="R142" s="9">
        <f t="shared" si="101"/>
        <v>0.38978969874886427</v>
      </c>
      <c r="S142" s="9">
        <f t="shared" si="102"/>
        <v>1.5193600925073037E-4</v>
      </c>
      <c r="T142" s="9">
        <f t="shared" si="103"/>
        <v>1.5193600925073037E-4</v>
      </c>
      <c r="U142" s="407">
        <f t="shared" si="104"/>
        <v>1.8559901367781286</v>
      </c>
      <c r="V142" s="409">
        <f t="shared" si="105"/>
        <v>6.8893987756353933E-3</v>
      </c>
      <c r="W142" s="407">
        <f t="shared" si="106"/>
        <v>6.8893987756353933E-3</v>
      </c>
      <c r="X142" s="407">
        <f t="shared" si="107"/>
        <v>1.8559901367781286</v>
      </c>
      <c r="Y142" s="407">
        <f t="shared" si="108"/>
        <v>2.0668196326906179E-2</v>
      </c>
      <c r="Z142" s="407">
        <f t="shared" si="124"/>
        <v>0.29754429857836795</v>
      </c>
      <c r="AA142" s="407">
        <f t="shared" si="125"/>
        <v>0.14400000000000002</v>
      </c>
      <c r="AB142" s="407">
        <f t="shared" si="126"/>
        <v>0</v>
      </c>
      <c r="AC142" s="407">
        <f t="shared" si="109"/>
        <v>0.46413104521807003</v>
      </c>
      <c r="AD142" s="407">
        <f t="shared" si="110"/>
        <v>3.5534963938961628</v>
      </c>
      <c r="AE142" s="407">
        <f t="shared" si="111"/>
        <v>7.5764019728598198E-2</v>
      </c>
      <c r="AF142" s="407">
        <f t="shared" si="127"/>
        <v>5.7456E-2</v>
      </c>
      <c r="AG142" s="407">
        <f t="shared" si="112"/>
        <v>0.13526973551057936</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1.1934858009911513</v>
      </c>
      <c r="AP142">
        <f t="shared" si="131"/>
        <v>20.349</v>
      </c>
      <c r="AQ142" s="10">
        <f t="shared" si="116"/>
        <v>0.94459851049611743</v>
      </c>
      <c r="AR142" s="63">
        <f t="shared" si="117"/>
        <v>23.2065522609035</v>
      </c>
      <c r="AS142" s="63">
        <f t="shared" si="118"/>
        <v>6.7634867755289676</v>
      </c>
      <c r="AT142" s="10"/>
      <c r="AU142">
        <f t="shared" si="119"/>
        <v>94.459851049611743</v>
      </c>
    </row>
    <row r="143" spans="7:47" x14ac:dyDescent="0.25">
      <c r="G143">
        <v>134</v>
      </c>
      <c r="H143">
        <f t="shared" si="120"/>
        <v>4.0200000000000005</v>
      </c>
      <c r="I143" s="407">
        <f t="shared" si="97"/>
        <v>0.21434249999999999</v>
      </c>
      <c r="J143" s="408">
        <f t="shared" si="121"/>
        <v>1.3503577499999997</v>
      </c>
      <c r="K143" s="408">
        <f t="shared" si="132"/>
        <v>4.6951788749999999</v>
      </c>
      <c r="L143" s="408">
        <f t="shared" si="98"/>
        <v>3.3448211250000006</v>
      </c>
      <c r="M143" s="63">
        <f t="shared" si="122"/>
        <v>0</v>
      </c>
      <c r="N143" s="407">
        <f t="shared" si="99"/>
        <v>4.0388557172069692</v>
      </c>
      <c r="O143" s="407">
        <f t="shared" si="100"/>
        <v>8.2097458694973688E-2</v>
      </c>
      <c r="P143">
        <f t="shared" si="123"/>
        <v>0.2</v>
      </c>
      <c r="Q143" s="407">
        <f t="shared" si="133"/>
        <v>0.28209745869497371</v>
      </c>
      <c r="R143" s="9">
        <f t="shared" si="101"/>
        <v>0.38981470523239864</v>
      </c>
      <c r="S143" s="9">
        <f t="shared" si="102"/>
        <v>1.5195550441542184E-4</v>
      </c>
      <c r="T143" s="9">
        <f t="shared" si="103"/>
        <v>1.5195550441542184E-4</v>
      </c>
      <c r="U143" s="407">
        <f t="shared" si="104"/>
        <v>1.869874610690557</v>
      </c>
      <c r="V143" s="409">
        <f t="shared" si="105"/>
        <v>6.9928621194103252E-3</v>
      </c>
      <c r="W143" s="407">
        <f t="shared" si="106"/>
        <v>6.9928621194103252E-3</v>
      </c>
      <c r="X143" s="407">
        <f t="shared" si="107"/>
        <v>1.869874610690557</v>
      </c>
      <c r="Y143" s="407">
        <f t="shared" si="108"/>
        <v>2.0978586358230977E-2</v>
      </c>
      <c r="Z143" s="407">
        <f t="shared" si="124"/>
        <v>0.29979253792838639</v>
      </c>
      <c r="AA143" s="407">
        <f t="shared" si="125"/>
        <v>0.14400000000000002</v>
      </c>
      <c r="AB143" s="407">
        <f t="shared" si="126"/>
        <v>0</v>
      </c>
      <c r="AC143" s="407">
        <f t="shared" si="109"/>
        <v>0.46672938884457749</v>
      </c>
      <c r="AD143" s="407">
        <f t="shared" si="110"/>
        <v>3.5799335810473161</v>
      </c>
      <c r="AE143" s="407">
        <f t="shared" si="111"/>
        <v>7.6895546668261566E-2</v>
      </c>
      <c r="AF143" s="407">
        <f t="shared" si="127"/>
        <v>5.7888000000000002E-2</v>
      </c>
      <c r="AG143" s="407">
        <f t="shared" si="112"/>
        <v>0.13688877409156539</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1.1990229552549423</v>
      </c>
      <c r="AP143">
        <f t="shared" si="131"/>
        <v>20.502000000000002</v>
      </c>
      <c r="AQ143" s="10">
        <f t="shared" si="116"/>
        <v>0.94474809055189735</v>
      </c>
      <c r="AR143" s="63">
        <f t="shared" si="117"/>
        <v>23.336469442228875</v>
      </c>
      <c r="AS143" s="63">
        <f t="shared" si="118"/>
        <v>6.8444387045782689</v>
      </c>
      <c r="AT143" s="10"/>
      <c r="AU143">
        <f t="shared" si="119"/>
        <v>94.474809055189738</v>
      </c>
    </row>
    <row r="144" spans="7:47" x14ac:dyDescent="0.25">
      <c r="G144">
        <v>135</v>
      </c>
      <c r="H144">
        <f t="shared" si="120"/>
        <v>4.0500000000000007</v>
      </c>
      <c r="I144" s="407">
        <f t="shared" si="97"/>
        <v>0.21435625</v>
      </c>
      <c r="J144" s="408">
        <f t="shared" si="121"/>
        <v>1.3504443749999995</v>
      </c>
      <c r="K144" s="408">
        <f t="shared" si="132"/>
        <v>4.7252221875</v>
      </c>
      <c r="L144" s="408">
        <f t="shared" si="98"/>
        <v>3.374777812500001</v>
      </c>
      <c r="M144" s="63">
        <f t="shared" si="122"/>
        <v>0</v>
      </c>
      <c r="N144" s="407">
        <f t="shared" si="99"/>
        <v>4.0687190860061557</v>
      </c>
      <c r="O144" s="407">
        <f t="shared" si="100"/>
        <v>8.3324129894274138E-2</v>
      </c>
      <c r="P144">
        <f t="shared" si="123"/>
        <v>0.2</v>
      </c>
      <c r="Q144" s="407">
        <f t="shared" si="133"/>
        <v>0.28332412989427413</v>
      </c>
      <c r="R144" s="9">
        <f t="shared" si="101"/>
        <v>0.38983971171593285</v>
      </c>
      <c r="S144" s="9">
        <f t="shared" si="102"/>
        <v>1.5197500083076164E-4</v>
      </c>
      <c r="T144" s="9">
        <f t="shared" si="103"/>
        <v>1.5197500083076164E-4</v>
      </c>
      <c r="U144" s="407">
        <f t="shared" si="104"/>
        <v>1.8837609142077532</v>
      </c>
      <c r="V144" s="409">
        <f t="shared" si="105"/>
        <v>7.0971103637936604E-3</v>
      </c>
      <c r="W144" s="407">
        <f t="shared" si="106"/>
        <v>7.0971103637936604E-3</v>
      </c>
      <c r="X144" s="407">
        <f t="shared" si="107"/>
        <v>1.8837609142077532</v>
      </c>
      <c r="Y144" s="407">
        <f t="shared" si="108"/>
        <v>2.1291331091380979E-2</v>
      </c>
      <c r="Z144" s="407">
        <f t="shared" si="124"/>
        <v>0.302040777278405</v>
      </c>
      <c r="AA144" s="407">
        <f t="shared" si="125"/>
        <v>0.14400000000000002</v>
      </c>
      <c r="AB144" s="407">
        <f t="shared" si="126"/>
        <v>0</v>
      </c>
      <c r="AC144" s="407">
        <f t="shared" si="109"/>
        <v>0.46933064319289614</v>
      </c>
      <c r="AD144" s="407">
        <f t="shared" si="110"/>
        <v>3.6063721132093312</v>
      </c>
      <c r="AE144" s="407">
        <f t="shared" si="111"/>
        <v>7.8035518913603621E-2</v>
      </c>
      <c r="AF144" s="407">
        <f t="shared" si="127"/>
        <v>5.8320000000000011E-2</v>
      </c>
      <c r="AG144" s="407">
        <f t="shared" si="112"/>
        <v>0.13851737394446484</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1.2045827223962597</v>
      </c>
      <c r="AP144">
        <f t="shared" si="131"/>
        <v>20.655000000000001</v>
      </c>
      <c r="AQ144" s="10">
        <f t="shared" si="116"/>
        <v>0.94489452348227565</v>
      </c>
      <c r="AR144" s="63">
        <f t="shared" si="117"/>
        <v>23.466532159644807</v>
      </c>
      <c r="AS144" s="63">
        <f t="shared" si="118"/>
        <v>6.9258686972232422</v>
      </c>
      <c r="AT144" s="10"/>
      <c r="AU144">
        <f t="shared" si="119"/>
        <v>94.489452348227559</v>
      </c>
    </row>
    <row r="145" spans="7:47" x14ac:dyDescent="0.25">
      <c r="G145">
        <v>136</v>
      </c>
      <c r="H145">
        <f t="shared" si="120"/>
        <v>4.08</v>
      </c>
      <c r="I145" s="407">
        <f t="shared" si="97"/>
        <v>0.21436999999999998</v>
      </c>
      <c r="J145" s="408">
        <f t="shared" si="121"/>
        <v>1.3505309999999997</v>
      </c>
      <c r="K145" s="408">
        <f t="shared" si="132"/>
        <v>4.7552655000000001</v>
      </c>
      <c r="L145" s="408">
        <f t="shared" si="98"/>
        <v>3.4047345</v>
      </c>
      <c r="M145" s="63">
        <f t="shared" si="122"/>
        <v>0</v>
      </c>
      <c r="N145" s="407">
        <f t="shared" si="99"/>
        <v>4.0985844505751921</v>
      </c>
      <c r="O145" s="407">
        <f t="shared" si="100"/>
        <v>8.4560162479760545E-2</v>
      </c>
      <c r="P145">
        <f t="shared" si="123"/>
        <v>0.2</v>
      </c>
      <c r="Q145" s="407">
        <f t="shared" si="133"/>
        <v>0.28456016247976057</v>
      </c>
      <c r="R145" s="9">
        <f t="shared" si="101"/>
        <v>0.38986471819946716</v>
      </c>
      <c r="S145" s="9">
        <f t="shared" si="102"/>
        <v>1.5199449849674995E-4</v>
      </c>
      <c r="T145" s="9">
        <f t="shared" si="103"/>
        <v>1.5199449849674995E-4</v>
      </c>
      <c r="U145" s="407">
        <f t="shared" si="104"/>
        <v>1.8976490267282693</v>
      </c>
      <c r="V145" s="409">
        <f t="shared" si="105"/>
        <v>7.2021436572854963E-3</v>
      </c>
      <c r="W145" s="407">
        <f t="shared" si="106"/>
        <v>7.2021436572854963E-3</v>
      </c>
      <c r="X145" s="407">
        <f t="shared" si="107"/>
        <v>1.8976490267282693</v>
      </c>
      <c r="Y145" s="407">
        <f t="shared" si="108"/>
        <v>2.1606430971856487E-2</v>
      </c>
      <c r="Z145" s="407">
        <f t="shared" si="124"/>
        <v>0.30428901662842345</v>
      </c>
      <c r="AA145" s="407">
        <f t="shared" si="125"/>
        <v>0.14400000000000002</v>
      </c>
      <c r="AB145" s="407">
        <f t="shared" si="126"/>
        <v>0</v>
      </c>
      <c r="AC145" s="407">
        <f t="shared" si="109"/>
        <v>0.47193481299230683</v>
      </c>
      <c r="AD145" s="407">
        <f t="shared" si="110"/>
        <v>3.6328119507970684</v>
      </c>
      <c r="AE145" s="407">
        <f t="shared" si="111"/>
        <v>7.9183936019124004E-2</v>
      </c>
      <c r="AF145" s="407">
        <f t="shared" si="127"/>
        <v>5.8751999999999999E-2</v>
      </c>
      <c r="AG145" s="407">
        <f t="shared" si="112"/>
        <v>0.14015554963411458</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1.2101651272619642</v>
      </c>
      <c r="AP145">
        <f t="shared" si="131"/>
        <v>20.808</v>
      </c>
      <c r="AQ145" s="10">
        <f t="shared" si="116"/>
        <v>0.94503787575997478</v>
      </c>
      <c r="AR145" s="63">
        <f t="shared" si="117"/>
        <v>23.596740649615342</v>
      </c>
      <c r="AS145" s="63">
        <f t="shared" si="118"/>
        <v>7.0077774817057294</v>
      </c>
      <c r="AT145" s="10"/>
      <c r="AU145">
        <f t="shared" si="119"/>
        <v>94.503787575997478</v>
      </c>
    </row>
    <row r="146" spans="7:47" x14ac:dyDescent="0.25">
      <c r="G146">
        <v>137</v>
      </c>
      <c r="H146">
        <f t="shared" si="120"/>
        <v>4.1100000000000003</v>
      </c>
      <c r="I146" s="407">
        <f t="shared" si="97"/>
        <v>0.21438374999999998</v>
      </c>
      <c r="J146" s="408">
        <f t="shared" si="121"/>
        <v>1.3506176249999997</v>
      </c>
      <c r="K146" s="408">
        <f t="shared" si="132"/>
        <v>4.7853088125000003</v>
      </c>
      <c r="L146" s="408">
        <f t="shared" si="98"/>
        <v>3.4346911875000004</v>
      </c>
      <c r="M146" s="63">
        <f t="shared" si="122"/>
        <v>0</v>
      </c>
      <c r="N146" s="407">
        <f t="shared" si="99"/>
        <v>4.1284517676016748</v>
      </c>
      <c r="O146" s="407">
        <f t="shared" si="100"/>
        <v>8.5805561898511101E-2</v>
      </c>
      <c r="P146">
        <f t="shared" si="123"/>
        <v>0.2</v>
      </c>
      <c r="Q146" s="407">
        <f t="shared" si="133"/>
        <v>0.28580556189851114</v>
      </c>
      <c r="R146" s="9">
        <f t="shared" si="101"/>
        <v>0.38988972468300143</v>
      </c>
      <c r="S146" s="9">
        <f t="shared" si="102"/>
        <v>1.5201399741338663E-4</v>
      </c>
      <c r="T146" s="9">
        <f t="shared" si="103"/>
        <v>1.5201399741338663E-4</v>
      </c>
      <c r="U146" s="407">
        <f t="shared" si="104"/>
        <v>1.911538928244197</v>
      </c>
      <c r="V146" s="409">
        <f t="shared" si="105"/>
        <v>7.3079621483859471E-3</v>
      </c>
      <c r="W146" s="407">
        <f t="shared" si="106"/>
        <v>7.3079621483859471E-3</v>
      </c>
      <c r="X146" s="407">
        <f t="shared" si="107"/>
        <v>1.911538928244197</v>
      </c>
      <c r="Y146" s="407">
        <f t="shared" si="108"/>
        <v>2.1923886445157841E-2</v>
      </c>
      <c r="Z146" s="407">
        <f t="shared" si="124"/>
        <v>0.30653725597844195</v>
      </c>
      <c r="AA146" s="407">
        <f t="shared" si="125"/>
        <v>0.14400000000000002</v>
      </c>
      <c r="AB146" s="407">
        <f t="shared" si="126"/>
        <v>0</v>
      </c>
      <c r="AC146" s="407">
        <f t="shared" si="109"/>
        <v>0.47454190298249127</v>
      </c>
      <c r="AD146" s="407">
        <f t="shared" si="110"/>
        <v>3.6592530553680511</v>
      </c>
      <c r="AE146" s="407">
        <f t="shared" si="111"/>
        <v>8.0340797539322509E-2</v>
      </c>
      <c r="AF146" s="407">
        <f t="shared" si="127"/>
        <v>5.9184E-2</v>
      </c>
      <c r="AG146" s="407">
        <f t="shared" si="112"/>
        <v>0.14180331583693448</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1.2157701948637363</v>
      </c>
      <c r="AP146">
        <f t="shared" si="131"/>
        <v>20.960999999999999</v>
      </c>
      <c r="AQ146" s="10">
        <f t="shared" si="116"/>
        <v>0.94517821196770502</v>
      </c>
      <c r="AR146" s="63">
        <f t="shared" si="117"/>
        <v>23.727095149124562</v>
      </c>
      <c r="AS146" s="63">
        <f t="shared" si="118"/>
        <v>7.090165791846724</v>
      </c>
      <c r="AT146" s="10"/>
      <c r="AU146">
        <f t="shared" si="119"/>
        <v>94.517821196770498</v>
      </c>
    </row>
    <row r="147" spans="7:47" x14ac:dyDescent="0.25">
      <c r="G147">
        <v>138</v>
      </c>
      <c r="H147">
        <f t="shared" si="120"/>
        <v>4.1399999999999997</v>
      </c>
      <c r="I147" s="407">
        <f t="shared" si="97"/>
        <v>0.21439749999999999</v>
      </c>
      <c r="J147" s="408">
        <f t="shared" si="121"/>
        <v>1.3507042499999995</v>
      </c>
      <c r="K147" s="408">
        <f t="shared" si="132"/>
        <v>4.8153521249999995</v>
      </c>
      <c r="L147" s="408">
        <f t="shared" si="98"/>
        <v>3.4646478749999998</v>
      </c>
      <c r="M147" s="63">
        <f t="shared" si="122"/>
        <v>0</v>
      </c>
      <c r="N147" s="407">
        <f t="shared" si="99"/>
        <v>4.1583209950147753</v>
      </c>
      <c r="O147" s="407">
        <f t="shared" si="100"/>
        <v>8.7060333640498783E-2</v>
      </c>
      <c r="P147">
        <f t="shared" si="123"/>
        <v>0.2</v>
      </c>
      <c r="Q147" s="407">
        <f t="shared" si="133"/>
        <v>0.28706033364049877</v>
      </c>
      <c r="R147" s="9">
        <f t="shared" si="101"/>
        <v>0.38991473116653569</v>
      </c>
      <c r="S147" s="9">
        <f t="shared" si="102"/>
        <v>1.520334975806718E-4</v>
      </c>
      <c r="T147" s="9">
        <f t="shared" si="103"/>
        <v>1.520334975806718E-4</v>
      </c>
      <c r="U147" s="407">
        <f t="shared" si="104"/>
        <v>1.9254305993199421</v>
      </c>
      <c r="V147" s="409">
        <f t="shared" si="105"/>
        <v>7.4145659855951035E-3</v>
      </c>
      <c r="W147" s="407">
        <f t="shared" si="106"/>
        <v>7.4145659855951035E-3</v>
      </c>
      <c r="X147" s="407">
        <f t="shared" si="107"/>
        <v>1.9254305993199421</v>
      </c>
      <c r="Y147" s="407">
        <f t="shared" si="108"/>
        <v>2.224369795678531E-2</v>
      </c>
      <c r="Z147" s="407">
        <f t="shared" si="124"/>
        <v>0.30878549532846034</v>
      </c>
      <c r="AA147" s="407">
        <f t="shared" si="125"/>
        <v>0.14400000000000002</v>
      </c>
      <c r="AB147" s="407">
        <f t="shared" si="126"/>
        <v>0</v>
      </c>
      <c r="AC147" s="407">
        <f t="shared" si="109"/>
        <v>0.47715191791355965</v>
      </c>
      <c r="AD147" s="407">
        <f t="shared" si="110"/>
        <v>3.6856953895816078</v>
      </c>
      <c r="AE147" s="407">
        <f t="shared" si="111"/>
        <v>8.150610302869872E-2</v>
      </c>
      <c r="AF147" s="407">
        <f t="shared" si="127"/>
        <v>5.9615999999999995E-2</v>
      </c>
      <c r="AG147" s="407">
        <f t="shared" si="112"/>
        <v>0.1434606873413003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1.2213979503785344</v>
      </c>
      <c r="AP147">
        <f t="shared" si="131"/>
        <v>21.113999999999997</v>
      </c>
      <c r="AQ147" s="10">
        <f t="shared" si="116"/>
        <v>0.94531559486461558</v>
      </c>
      <c r="AR147" s="63">
        <f t="shared" si="117"/>
        <v>23.857595895677981</v>
      </c>
      <c r="AS147" s="63">
        <f t="shared" si="118"/>
        <v>7.1730343670650152</v>
      </c>
      <c r="AT147" s="10"/>
      <c r="AU147">
        <f t="shared" si="119"/>
        <v>94.53155948646156</v>
      </c>
    </row>
    <row r="148" spans="7:47" x14ac:dyDescent="0.25">
      <c r="G148">
        <v>139</v>
      </c>
      <c r="H148">
        <f t="shared" si="120"/>
        <v>4.17</v>
      </c>
      <c r="I148" s="407">
        <f t="shared" si="97"/>
        <v>0.21441124999999997</v>
      </c>
      <c r="J148" s="408">
        <f t="shared" si="121"/>
        <v>1.3507908749999995</v>
      </c>
      <c r="K148" s="408">
        <f t="shared" si="132"/>
        <v>4.8453954374999997</v>
      </c>
      <c r="L148" s="408">
        <f t="shared" si="98"/>
        <v>3.4946045625000002</v>
      </c>
      <c r="M148" s="63">
        <f t="shared" si="122"/>
        <v>0</v>
      </c>
      <c r="N148" s="407">
        <f t="shared" si="99"/>
        <v>4.1881920919411764</v>
      </c>
      <c r="O148" s="407">
        <f t="shared" si="100"/>
        <v>8.8324483238653051E-2</v>
      </c>
      <c r="P148">
        <f t="shared" si="123"/>
        <v>0.2</v>
      </c>
      <c r="Q148" s="407">
        <f t="shared" si="133"/>
        <v>0.28832448323865306</v>
      </c>
      <c r="R148" s="9">
        <f t="shared" si="101"/>
        <v>0.38993973765006995</v>
      </c>
      <c r="S148" s="9">
        <f t="shared" si="102"/>
        <v>1.520529989986054E-4</v>
      </c>
      <c r="T148" s="9">
        <f t="shared" si="103"/>
        <v>1.520529989986054E-4</v>
      </c>
      <c r="U148" s="407">
        <f t="shared" si="104"/>
        <v>1.9393240210719145</v>
      </c>
      <c r="V148" s="409">
        <f t="shared" si="105"/>
        <v>7.5219553174130796E-3</v>
      </c>
      <c r="W148" s="407">
        <f t="shared" si="106"/>
        <v>7.5219553174130796E-3</v>
      </c>
      <c r="X148" s="407">
        <f t="shared" si="107"/>
        <v>1.9393240210719145</v>
      </c>
      <c r="Y148" s="407">
        <f t="shared" si="108"/>
        <v>2.2565865952239236E-2</v>
      </c>
      <c r="Z148" s="407">
        <f t="shared" si="124"/>
        <v>0.31103373467847895</v>
      </c>
      <c r="AA148" s="407">
        <f t="shared" si="125"/>
        <v>0.14400000000000002</v>
      </c>
      <c r="AB148" s="407">
        <f t="shared" si="126"/>
        <v>0</v>
      </c>
      <c r="AC148" s="407">
        <f t="shared" si="109"/>
        <v>0.47976486254608008</v>
      </c>
      <c r="AD148" s="407">
        <f t="shared" si="110"/>
        <v>3.7121389171597641</v>
      </c>
      <c r="AE148" s="407">
        <f t="shared" si="111"/>
        <v>8.2679852041752391E-2</v>
      </c>
      <c r="AF148" s="407">
        <f t="shared" si="127"/>
        <v>6.0047999999999997E-2</v>
      </c>
      <c r="AG148" s="407">
        <f t="shared" si="112"/>
        <v>0.14512767904792143</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1.2270484191490663</v>
      </c>
      <c r="AP148">
        <f t="shared" si="131"/>
        <v>21.266999999999999</v>
      </c>
      <c r="AQ148" s="10">
        <f t="shared" si="116"/>
        <v>0.94545008544995901</v>
      </c>
      <c r="AR148" s="63">
        <f t="shared" si="117"/>
        <v>23.988243127304003</v>
      </c>
      <c r="AS148" s="63">
        <f t="shared" si="118"/>
        <v>7.2563839523960709</v>
      </c>
      <c r="AT148" s="10"/>
      <c r="AU148">
        <f t="shared" si="119"/>
        <v>94.545008544995895</v>
      </c>
    </row>
    <row r="149" spans="7:47" x14ac:dyDescent="0.25">
      <c r="G149">
        <v>140</v>
      </c>
      <c r="H149">
        <f t="shared" si="120"/>
        <v>4.1999999999999993</v>
      </c>
      <c r="I149" s="407">
        <f t="shared" si="97"/>
        <v>0.21442499999999998</v>
      </c>
      <c r="J149" s="408">
        <f t="shared" si="121"/>
        <v>1.3508774999999997</v>
      </c>
      <c r="K149" s="408">
        <f t="shared" si="132"/>
        <v>4.8754387499999989</v>
      </c>
      <c r="L149" s="408">
        <f t="shared" si="98"/>
        <v>3.5245612499999996</v>
      </c>
      <c r="M149" s="63">
        <f t="shared" si="122"/>
        <v>0</v>
      </c>
      <c r="N149" s="407">
        <f t="shared" si="99"/>
        <v>4.2180650186628448</v>
      </c>
      <c r="O149" s="407">
        <f t="shared" si="100"/>
        <v>8.9598016268920805E-2</v>
      </c>
      <c r="P149">
        <f t="shared" si="123"/>
        <v>0.2</v>
      </c>
      <c r="Q149" s="407">
        <f t="shared" si="133"/>
        <v>0.28959801626892079</v>
      </c>
      <c r="R149" s="9">
        <f t="shared" si="101"/>
        <v>0.38996474413360427</v>
      </c>
      <c r="S149" s="9">
        <f t="shared" si="102"/>
        <v>1.5207250166718745E-4</v>
      </c>
      <c r="T149" s="9">
        <f t="shared" si="103"/>
        <v>1.5207250166718745E-4</v>
      </c>
      <c r="U149" s="407">
        <f t="shared" si="104"/>
        <v>1.9532191751490628</v>
      </c>
      <c r="V149" s="409">
        <f t="shared" si="105"/>
        <v>7.6301302923399714E-3</v>
      </c>
      <c r="W149" s="407">
        <f t="shared" si="106"/>
        <v>7.6301302923399714E-3</v>
      </c>
      <c r="X149" s="407">
        <f t="shared" si="107"/>
        <v>1.9532191751490628</v>
      </c>
      <c r="Y149" s="407">
        <f t="shared" si="108"/>
        <v>2.2890390877019915E-2</v>
      </c>
      <c r="Z149" s="407">
        <f t="shared" si="124"/>
        <v>0.31328197402849739</v>
      </c>
      <c r="AA149" s="407">
        <f t="shared" si="125"/>
        <v>0.14400000000000002</v>
      </c>
      <c r="AB149" s="407">
        <f t="shared" si="126"/>
        <v>0</v>
      </c>
      <c r="AC149" s="407">
        <f t="shared" si="109"/>
        <v>0.48238074165110545</v>
      </c>
      <c r="AD149" s="407">
        <f t="shared" si="110"/>
        <v>3.7385836028497743</v>
      </c>
      <c r="AE149" s="407">
        <f t="shared" si="111"/>
        <v>8.3862044132983191E-2</v>
      </c>
      <c r="AF149" s="407">
        <f t="shared" si="127"/>
        <v>6.0479999999999985E-2</v>
      </c>
      <c r="AG149" s="407">
        <f t="shared" si="112"/>
        <v>0.14680430597022048</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1.232721626684254</v>
      </c>
      <c r="AP149">
        <f t="shared" si="131"/>
        <v>21.419999999999995</v>
      </c>
      <c r="AQ149" s="10">
        <f t="shared" si="116"/>
        <v>0.94558174302410791</v>
      </c>
      <c r="AR149" s="63">
        <f t="shared" si="117"/>
        <v>24.119037082555273</v>
      </c>
      <c r="AS149" s="63">
        <f t="shared" si="118"/>
        <v>7.3402152985110245</v>
      </c>
      <c r="AT149" s="10"/>
      <c r="AU149">
        <f t="shared" si="119"/>
        <v>94.558174302410791</v>
      </c>
    </row>
    <row r="150" spans="7:47" x14ac:dyDescent="0.25">
      <c r="G150">
        <v>141</v>
      </c>
      <c r="H150">
        <f t="shared" si="120"/>
        <v>4.2299999999999995</v>
      </c>
      <c r="I150" s="407">
        <f t="shared" si="97"/>
        <v>0.21443874999999998</v>
      </c>
      <c r="J150" s="408">
        <f t="shared" si="121"/>
        <v>1.3509641249999995</v>
      </c>
      <c r="K150" s="408">
        <f t="shared" si="132"/>
        <v>4.9054820624999991</v>
      </c>
      <c r="L150" s="408">
        <f t="shared" si="98"/>
        <v>3.5545179375</v>
      </c>
      <c r="M150" s="63">
        <f t="shared" si="122"/>
        <v>0</v>
      </c>
      <c r="N150" s="407">
        <f t="shared" si="99"/>
        <v>4.2479397365765932</v>
      </c>
      <c r="O150" s="407">
        <f t="shared" si="100"/>
        <v>9.088093835032883E-2</v>
      </c>
      <c r="P150">
        <f t="shared" si="123"/>
        <v>0.2</v>
      </c>
      <c r="Q150" s="407">
        <f t="shared" si="133"/>
        <v>0.29088093835032885</v>
      </c>
      <c r="R150" s="9">
        <f t="shared" si="101"/>
        <v>0.38998975061713848</v>
      </c>
      <c r="S150" s="9">
        <f t="shared" si="102"/>
        <v>1.5209200558641788E-4</v>
      </c>
      <c r="T150" s="9">
        <f t="shared" si="103"/>
        <v>1.5209200558641788E-4</v>
      </c>
      <c r="U150" s="407">
        <f t="shared" si="104"/>
        <v>1.967116043714235</v>
      </c>
      <c r="V150" s="409">
        <f t="shared" si="105"/>
        <v>7.7390910588758886E-3</v>
      </c>
      <c r="W150" s="407">
        <f t="shared" si="106"/>
        <v>7.7390910588758886E-3</v>
      </c>
      <c r="X150" s="407">
        <f t="shared" si="107"/>
        <v>1.967116043714235</v>
      </c>
      <c r="Y150" s="407">
        <f t="shared" si="108"/>
        <v>2.3217273176627664E-2</v>
      </c>
      <c r="Z150" s="407">
        <f t="shared" si="124"/>
        <v>0.31553021337851594</v>
      </c>
      <c r="AA150" s="407">
        <f t="shared" si="125"/>
        <v>0.14400000000000002</v>
      </c>
      <c r="AB150" s="407">
        <f t="shared" si="126"/>
        <v>0</v>
      </c>
      <c r="AC150" s="407">
        <f t="shared" si="109"/>
        <v>0.48499956001020383</v>
      </c>
      <c r="AD150" s="407">
        <f t="shared" si="110"/>
        <v>3.7650294123882317</v>
      </c>
      <c r="AE150" s="407">
        <f t="shared" si="111"/>
        <v>8.5052678856890843E-2</v>
      </c>
      <c r="AF150" s="407">
        <f t="shared" si="127"/>
        <v>6.0911999999999994E-2</v>
      </c>
      <c r="AG150" s="407">
        <f t="shared" si="112"/>
        <v>0.14849058323471781</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1.2384175986597128</v>
      </c>
      <c r="AP150">
        <f t="shared" si="131"/>
        <v>21.572999999999997</v>
      </c>
      <c r="AQ150" s="10">
        <f t="shared" si="116"/>
        <v>0.94571062524704841</v>
      </c>
      <c r="AR150" s="63">
        <f t="shared" si="117"/>
        <v>24.249978000510193</v>
      </c>
      <c r="AS150" s="63">
        <f t="shared" si="118"/>
        <v>7.4245291617358902</v>
      </c>
      <c r="AT150" s="10"/>
      <c r="AU150">
        <f t="shared" si="119"/>
        <v>94.571062524704843</v>
      </c>
    </row>
    <row r="151" spans="7:47" x14ac:dyDescent="0.25">
      <c r="G151">
        <v>142</v>
      </c>
      <c r="H151">
        <f t="shared" si="120"/>
        <v>4.26</v>
      </c>
      <c r="I151" s="407">
        <f t="shared" si="97"/>
        <v>0.21445249999999996</v>
      </c>
      <c r="J151" s="408">
        <f t="shared" si="121"/>
        <v>1.3510507499999995</v>
      </c>
      <c r="K151" s="408">
        <f t="shared" si="132"/>
        <v>4.9355253749999992</v>
      </c>
      <c r="L151" s="408">
        <f t="shared" si="98"/>
        <v>3.5844746249999999</v>
      </c>
      <c r="M151" s="63">
        <f t="shared" si="122"/>
        <v>0</v>
      </c>
      <c r="N151" s="407">
        <f t="shared" si="99"/>
        <v>4.2778162081553122</v>
      </c>
      <c r="O151" s="407">
        <f t="shared" si="100"/>
        <v>9.2173255145046137E-2</v>
      </c>
      <c r="P151">
        <f t="shared" si="123"/>
        <v>0.2</v>
      </c>
      <c r="Q151" s="407">
        <f t="shared" si="133"/>
        <v>0.29217325514504616</v>
      </c>
      <c r="R151" s="9">
        <f t="shared" si="101"/>
        <v>0.39001475710067279</v>
      </c>
      <c r="S151" s="9">
        <f t="shared" si="102"/>
        <v>1.5211151075629682E-4</v>
      </c>
      <c r="T151" s="9">
        <f t="shared" si="103"/>
        <v>1.5211151075629682E-4</v>
      </c>
      <c r="U151" s="407">
        <f t="shared" si="104"/>
        <v>1.9810146094263068</v>
      </c>
      <c r="V151" s="409">
        <f t="shared" si="105"/>
        <v>7.8488377655209253E-3</v>
      </c>
      <c r="W151" s="407">
        <f t="shared" si="106"/>
        <v>7.8488377655209253E-3</v>
      </c>
      <c r="X151" s="407">
        <f t="shared" si="107"/>
        <v>1.9810146094263068</v>
      </c>
      <c r="Y151" s="407">
        <f t="shared" si="108"/>
        <v>2.3546513296562776E-2</v>
      </c>
      <c r="Z151" s="407">
        <f t="shared" si="124"/>
        <v>0.31777845272853444</v>
      </c>
      <c r="AA151" s="407">
        <f t="shared" si="125"/>
        <v>0.14400000000000002</v>
      </c>
      <c r="AB151" s="407">
        <f t="shared" si="126"/>
        <v>0</v>
      </c>
      <c r="AC151" s="407">
        <f t="shared" si="109"/>
        <v>0.487621322415486</v>
      </c>
      <c r="AD151" s="407">
        <f t="shared" si="110"/>
        <v>3.7914763124666666</v>
      </c>
      <c r="AE151" s="407">
        <f t="shared" si="111"/>
        <v>8.6251755767974989E-2</v>
      </c>
      <c r="AF151" s="407">
        <f t="shared" si="127"/>
        <v>6.1343999999999996E-2</v>
      </c>
      <c r="AG151" s="407">
        <f t="shared" si="112"/>
        <v>0.150186526081418</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1.2441363609182272</v>
      </c>
      <c r="AP151">
        <f t="shared" si="131"/>
        <v>21.725999999999999</v>
      </c>
      <c r="AQ151" s="10">
        <f t="shared" si="116"/>
        <v>0.94583678819447403</v>
      </c>
      <c r="AR151" s="63">
        <f t="shared" si="117"/>
        <v>24.3810661207743</v>
      </c>
      <c r="AS151" s="63">
        <f t="shared" si="118"/>
        <v>7.5093263040708997</v>
      </c>
      <c r="AT151" s="10"/>
      <c r="AU151">
        <f t="shared" si="119"/>
        <v>94.5836788194474</v>
      </c>
    </row>
    <row r="152" spans="7:47" x14ac:dyDescent="0.25">
      <c r="G152">
        <v>143</v>
      </c>
      <c r="H152">
        <f t="shared" si="120"/>
        <v>4.29</v>
      </c>
      <c r="I152" s="407">
        <f t="shared" si="97"/>
        <v>0.21446624999999997</v>
      </c>
      <c r="J152" s="408">
        <f t="shared" si="121"/>
        <v>1.3511373749999995</v>
      </c>
      <c r="K152" s="408">
        <f t="shared" si="132"/>
        <v>4.9655686874999994</v>
      </c>
      <c r="L152" s="408">
        <f t="shared" si="98"/>
        <v>3.6144313125000003</v>
      </c>
      <c r="M152" s="63">
        <f t="shared" si="122"/>
        <v>0</v>
      </c>
      <c r="N152" s="407">
        <f t="shared" si="99"/>
        <v>4.3076943969108141</v>
      </c>
      <c r="O152" s="407">
        <f t="shared" si="100"/>
        <v>9.347497235844715E-2</v>
      </c>
      <c r="P152">
        <f t="shared" si="123"/>
        <v>0.2</v>
      </c>
      <c r="Q152" s="407">
        <f t="shared" si="133"/>
        <v>0.29347497235844716</v>
      </c>
      <c r="R152" s="9">
        <f t="shared" si="101"/>
        <v>0.39003976358420706</v>
      </c>
      <c r="S152" s="9">
        <f t="shared" si="102"/>
        <v>1.5213101717682416E-4</v>
      </c>
      <c r="T152" s="9">
        <f t="shared" si="103"/>
        <v>1.5213101717682416E-4</v>
      </c>
      <c r="U152" s="407">
        <f t="shared" si="104"/>
        <v>1.9949148554230576</v>
      </c>
      <c r="V152" s="409">
        <f t="shared" si="105"/>
        <v>7.9593705607751974E-3</v>
      </c>
      <c r="W152" s="407">
        <f t="shared" si="106"/>
        <v>7.9593705607751974E-3</v>
      </c>
      <c r="X152" s="407">
        <f t="shared" si="107"/>
        <v>1.9949148554230576</v>
      </c>
      <c r="Y152" s="407">
        <f t="shared" si="108"/>
        <v>2.3878111682325592E-2</v>
      </c>
      <c r="Z152" s="407">
        <f t="shared" si="124"/>
        <v>0.32002669207855294</v>
      </c>
      <c r="AA152" s="407">
        <f t="shared" si="125"/>
        <v>0.14400000000000002</v>
      </c>
      <c r="AB152" s="407">
        <f t="shared" si="126"/>
        <v>0</v>
      </c>
      <c r="AC152" s="407">
        <f t="shared" si="109"/>
        <v>0.49024603366963465</v>
      </c>
      <c r="AD152" s="407">
        <f t="shared" si="110"/>
        <v>3.8179242706985721</v>
      </c>
      <c r="AE152" s="407">
        <f t="shared" si="111"/>
        <v>8.7459274420735339E-2</v>
      </c>
      <c r="AF152" s="407">
        <f t="shared" si="127"/>
        <v>6.1775999999999998E-2</v>
      </c>
      <c r="AG152" s="407">
        <f t="shared" si="112"/>
        <v>0.15189214986420105</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1.2498779394702348</v>
      </c>
      <c r="AP152">
        <f t="shared" si="131"/>
        <v>21.878999999999998</v>
      </c>
      <c r="AQ152" s="10">
        <f t="shared" si="116"/>
        <v>0.94596028641159136</v>
      </c>
      <c r="AR152" s="63">
        <f t="shared" si="117"/>
        <v>24.512301683481734</v>
      </c>
      <c r="AS152" s="63">
        <f t="shared" si="118"/>
        <v>7.5946074932100522</v>
      </c>
      <c r="AT152" s="10"/>
      <c r="AU152">
        <f t="shared" si="119"/>
        <v>94.596028641159137</v>
      </c>
    </row>
    <row r="153" spans="7:47" x14ac:dyDescent="0.25">
      <c r="G153">
        <v>144</v>
      </c>
      <c r="H153">
        <f t="shared" si="120"/>
        <v>4.32</v>
      </c>
      <c r="I153" s="407">
        <f t="shared" si="97"/>
        <v>0.21448</v>
      </c>
      <c r="J153" s="408">
        <f t="shared" si="121"/>
        <v>1.3512239999999998</v>
      </c>
      <c r="K153" s="408">
        <f t="shared" si="132"/>
        <v>4.9956120000000004</v>
      </c>
      <c r="L153" s="408">
        <f t="shared" si="98"/>
        <v>3.6443880000000002</v>
      </c>
      <c r="M153" s="63">
        <f t="shared" si="122"/>
        <v>0</v>
      </c>
      <c r="N153" s="407">
        <f t="shared" si="99"/>
        <v>4.337574267358197</v>
      </c>
      <c r="O153" s="407">
        <f t="shared" si="100"/>
        <v>9.4786095739175111E-2</v>
      </c>
      <c r="P153">
        <f t="shared" si="123"/>
        <v>0.2</v>
      </c>
      <c r="Q153" s="407">
        <f t="shared" si="133"/>
        <v>0.29478609573917514</v>
      </c>
      <c r="R153" s="9">
        <f t="shared" si="101"/>
        <v>0.39006477006774137</v>
      </c>
      <c r="S153" s="9">
        <f t="shared" si="102"/>
        <v>1.5215052484799995E-4</v>
      </c>
      <c r="T153" s="9">
        <f t="shared" si="103"/>
        <v>1.5215052484799995E-4</v>
      </c>
      <c r="U153" s="407">
        <f t="shared" si="104"/>
        <v>2.00881676530474</v>
      </c>
      <c r="V153" s="409">
        <f t="shared" si="105"/>
        <v>8.0706895931387974E-3</v>
      </c>
      <c r="W153" s="407">
        <f t="shared" si="106"/>
        <v>8.0706895931387974E-3</v>
      </c>
      <c r="X153" s="407">
        <f t="shared" si="107"/>
        <v>2.00881676530474</v>
      </c>
      <c r="Y153" s="407">
        <f t="shared" si="108"/>
        <v>2.4212068779416389E-2</v>
      </c>
      <c r="Z153" s="407">
        <f t="shared" si="124"/>
        <v>0.3222749314285715</v>
      </c>
      <c r="AA153" s="407">
        <f t="shared" si="125"/>
        <v>0.14400000000000002</v>
      </c>
      <c r="AB153" s="407">
        <f t="shared" si="126"/>
        <v>0</v>
      </c>
      <c r="AC153" s="407">
        <f t="shared" si="109"/>
        <v>0.4928736985859335</v>
      </c>
      <c r="AD153" s="407">
        <f t="shared" si="110"/>
        <v>3.8443732555877816</v>
      </c>
      <c r="AE153" s="407">
        <f t="shared" si="111"/>
        <v>8.8675234369671604E-2</v>
      </c>
      <c r="AF153" s="407">
        <f t="shared" si="127"/>
        <v>6.2207999999999999E-2</v>
      </c>
      <c r="AG153" s="407">
        <f t="shared" si="112"/>
        <v>0.15360747005121639</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1.2556423604943117</v>
      </c>
      <c r="AP153">
        <f t="shared" si="131"/>
        <v>22.032</v>
      </c>
      <c r="AQ153" s="10">
        <f t="shared" si="116"/>
        <v>0.94608117296474759</v>
      </c>
      <c r="AR153" s="63">
        <f t="shared" si="117"/>
        <v>24.643684929296676</v>
      </c>
      <c r="AS153" s="63">
        <f t="shared" si="118"/>
        <v>7.6803735025608191</v>
      </c>
      <c r="AT153" s="10"/>
      <c r="AU153">
        <f t="shared" si="119"/>
        <v>94.608117296474759</v>
      </c>
    </row>
    <row r="154" spans="7:47" x14ac:dyDescent="0.25">
      <c r="G154">
        <v>145</v>
      </c>
      <c r="H154">
        <f t="shared" si="120"/>
        <v>4.3499999999999996</v>
      </c>
      <c r="I154" s="407">
        <f t="shared" si="97"/>
        <v>0.21449374999999996</v>
      </c>
      <c r="J154" s="408">
        <f t="shared" si="121"/>
        <v>1.3513106249999995</v>
      </c>
      <c r="K154" s="408">
        <f t="shared" si="132"/>
        <v>5.0256553124999996</v>
      </c>
      <c r="L154" s="408">
        <f t="shared" si="98"/>
        <v>3.6743446874999997</v>
      </c>
      <c r="M154" s="63">
        <f t="shared" si="122"/>
        <v>0</v>
      </c>
      <c r="N154" s="407">
        <f t="shared" si="99"/>
        <v>4.367455784981666</v>
      </c>
      <c r="O154" s="407">
        <f t="shared" si="100"/>
        <v>9.6106631079206348E-2</v>
      </c>
      <c r="P154">
        <f t="shared" si="123"/>
        <v>0.2</v>
      </c>
      <c r="Q154" s="407">
        <f t="shared" si="133"/>
        <v>0.29610663107920637</v>
      </c>
      <c r="R154" s="9">
        <f t="shared" si="101"/>
        <v>0.39008977655127564</v>
      </c>
      <c r="S154" s="9">
        <f t="shared" si="102"/>
        <v>1.5217003376982415E-4</v>
      </c>
      <c r="T154" s="9">
        <f t="shared" si="103"/>
        <v>1.5217003376982415E-4</v>
      </c>
      <c r="U154" s="407">
        <f t="shared" si="104"/>
        <v>2.0227203231183282</v>
      </c>
      <c r="V154" s="409">
        <f t="shared" si="105"/>
        <v>8.1827950111118281E-3</v>
      </c>
      <c r="W154" s="407">
        <f t="shared" si="106"/>
        <v>8.1827950111118281E-3</v>
      </c>
      <c r="X154" s="407">
        <f t="shared" si="107"/>
        <v>2.0227203231183282</v>
      </c>
      <c r="Y154" s="407">
        <f t="shared" si="108"/>
        <v>2.4548385033335486E-2</v>
      </c>
      <c r="Z154" s="407">
        <f t="shared" si="124"/>
        <v>0.32452317077858994</v>
      </c>
      <c r="AA154" s="407">
        <f t="shared" si="125"/>
        <v>0.14400000000000002</v>
      </c>
      <c r="AB154" s="407">
        <f t="shared" si="126"/>
        <v>0</v>
      </c>
      <c r="AC154" s="407">
        <f t="shared" si="109"/>
        <v>0.49550432198829558</v>
      </c>
      <c r="AD154" s="407">
        <f t="shared" si="110"/>
        <v>3.8708232364981363</v>
      </c>
      <c r="AE154" s="407">
        <f t="shared" si="111"/>
        <v>8.9899635169283454E-2</v>
      </c>
      <c r="AF154" s="407">
        <f t="shared" si="127"/>
        <v>6.2639999999999987E-2</v>
      </c>
      <c r="AG154" s="407">
        <f t="shared" si="112"/>
        <v>0.15533250222528033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1.2614296503376639</v>
      </c>
      <c r="AP154">
        <f t="shared" si="131"/>
        <v>22.184999999999995</v>
      </c>
      <c r="AQ154" s="10">
        <f t="shared" si="116"/>
        <v>0.94619949949098126</v>
      </c>
      <c r="AR154" s="63">
        <f t="shared" si="117"/>
        <v>24.775216099414781</v>
      </c>
      <c r="AS154" s="63">
        <f t="shared" si="118"/>
        <v>7.766625111264017</v>
      </c>
      <c r="AT154" s="10"/>
      <c r="AU154">
        <f t="shared" si="119"/>
        <v>94.619949949098128</v>
      </c>
    </row>
    <row r="155" spans="7:47" x14ac:dyDescent="0.25">
      <c r="G155">
        <v>146</v>
      </c>
      <c r="H155">
        <f t="shared" si="120"/>
        <v>4.38</v>
      </c>
      <c r="I155" s="407">
        <f t="shared" si="97"/>
        <v>0.21450749999999996</v>
      </c>
      <c r="J155" s="408">
        <f t="shared" si="121"/>
        <v>1.3513972499999996</v>
      </c>
      <c r="K155" s="408">
        <f t="shared" si="132"/>
        <v>5.0556986249999998</v>
      </c>
      <c r="L155" s="408">
        <f t="shared" si="98"/>
        <v>3.704301375</v>
      </c>
      <c r="M155" s="63">
        <f t="shared" si="122"/>
        <v>0</v>
      </c>
      <c r="N155" s="407">
        <f t="shared" si="99"/>
        <v>4.3973389162017407</v>
      </c>
      <c r="O155" s="407">
        <f t="shared" si="100"/>
        <v>9.7436584213914795E-2</v>
      </c>
      <c r="P155">
        <f t="shared" si="123"/>
        <v>0.2</v>
      </c>
      <c r="Q155" s="407">
        <f t="shared" si="133"/>
        <v>0.29743658421391483</v>
      </c>
      <c r="R155" s="9">
        <f t="shared" si="101"/>
        <v>0.3901147830348099</v>
      </c>
      <c r="S155" s="9">
        <f t="shared" si="102"/>
        <v>1.5218954394229681E-4</v>
      </c>
      <c r="T155" s="9">
        <f t="shared" si="103"/>
        <v>1.5218954394229681E-4</v>
      </c>
      <c r="U155" s="407">
        <f t="shared" si="104"/>
        <v>2.0366255133424018</v>
      </c>
      <c r="V155" s="409">
        <f t="shared" si="105"/>
        <v>8.2956869631944045E-3</v>
      </c>
      <c r="W155" s="407">
        <f t="shared" si="106"/>
        <v>8.2956869631944045E-3</v>
      </c>
      <c r="X155" s="407">
        <f t="shared" si="107"/>
        <v>2.0366255133424018</v>
      </c>
      <c r="Y155" s="407">
        <f t="shared" si="108"/>
        <v>2.4887060889583212E-2</v>
      </c>
      <c r="Z155" s="407">
        <f t="shared" si="124"/>
        <v>0.32677141012860855</v>
      </c>
      <c r="AA155" s="407">
        <f t="shared" si="125"/>
        <v>0.14400000000000002</v>
      </c>
      <c r="AB155" s="407">
        <f t="shared" si="126"/>
        <v>0</v>
      </c>
      <c r="AC155" s="407">
        <f t="shared" si="109"/>
        <v>0.49813790871129332</v>
      </c>
      <c r="AD155" s="407">
        <f t="shared" si="110"/>
        <v>3.8972741836243827</v>
      </c>
      <c r="AE155" s="407">
        <f t="shared" si="111"/>
        <v>9.1132476374070584E-2</v>
      </c>
      <c r="AF155" s="407">
        <f t="shared" si="127"/>
        <v>6.3072000000000003E-2</v>
      </c>
      <c r="AG155" s="407">
        <f t="shared" si="112"/>
        <v>0.15706726208427765</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1.2672398355166226</v>
      </c>
      <c r="AP155">
        <f t="shared" si="131"/>
        <v>22.337999999999997</v>
      </c>
      <c r="AQ155" s="10">
        <f t="shared" si="116"/>
        <v>0.94631531624559373</v>
      </c>
      <c r="AR155" s="63">
        <f t="shared" si="117"/>
        <v>24.906895435564667</v>
      </c>
      <c r="AS155" s="63">
        <f t="shared" si="118"/>
        <v>7.8533631042138827</v>
      </c>
      <c r="AT155" s="10"/>
      <c r="AU155">
        <f t="shared" si="119"/>
        <v>94.631531624559372</v>
      </c>
    </row>
    <row r="156" spans="7:47" x14ac:dyDescent="0.25">
      <c r="G156">
        <v>147</v>
      </c>
      <c r="H156">
        <f t="shared" si="120"/>
        <v>4.41</v>
      </c>
      <c r="I156" s="407">
        <f t="shared" si="97"/>
        <v>0.21452125</v>
      </c>
      <c r="J156" s="408">
        <f t="shared" si="121"/>
        <v>1.3514838749999996</v>
      </c>
      <c r="K156" s="408">
        <f t="shared" si="132"/>
        <v>5.0857419374999999</v>
      </c>
      <c r="L156" s="408">
        <f t="shared" si="98"/>
        <v>3.7342580625000004</v>
      </c>
      <c r="M156" s="63">
        <f t="shared" si="122"/>
        <v>0</v>
      </c>
      <c r="N156" s="407">
        <f t="shared" si="99"/>
        <v>4.4272236283437749</v>
      </c>
      <c r="O156" s="407">
        <f t="shared" si="100"/>
        <v>9.8775961022136941E-2</v>
      </c>
      <c r="P156">
        <f t="shared" si="123"/>
        <v>0.2</v>
      </c>
      <c r="Q156" s="407">
        <f t="shared" si="133"/>
        <v>0.29877596102213694</v>
      </c>
      <c r="R156" s="9">
        <f t="shared" si="101"/>
        <v>0.39013978951834416</v>
      </c>
      <c r="S156" s="9">
        <f t="shared" si="102"/>
        <v>1.5220905536541786E-4</v>
      </c>
      <c r="T156" s="9">
        <f t="shared" si="103"/>
        <v>1.5220905536541786E-4</v>
      </c>
      <c r="U156" s="407">
        <f t="shared" si="104"/>
        <v>2.0505323208726334</v>
      </c>
      <c r="V156" s="409">
        <f t="shared" si="105"/>
        <v>8.4093655978866155E-3</v>
      </c>
      <c r="W156" s="407">
        <f t="shared" si="106"/>
        <v>8.4093655978866155E-3</v>
      </c>
      <c r="X156" s="407">
        <f t="shared" si="107"/>
        <v>2.0505323208726334</v>
      </c>
      <c r="Y156" s="407">
        <f t="shared" si="108"/>
        <v>2.5228096793659848E-2</v>
      </c>
      <c r="Z156" s="407">
        <f t="shared" si="124"/>
        <v>0.329019649478627</v>
      </c>
      <c r="AA156" s="407">
        <f t="shared" si="125"/>
        <v>0.14400000000000002</v>
      </c>
      <c r="AB156" s="407">
        <f t="shared" si="126"/>
        <v>0</v>
      </c>
      <c r="AC156" s="407">
        <f t="shared" si="109"/>
        <v>0.50077446360018651</v>
      </c>
      <c r="AD156" s="407">
        <f t="shared" si="110"/>
        <v>3.9237260679642394</v>
      </c>
      <c r="AE156" s="407">
        <f t="shared" si="111"/>
        <v>9.2373757538532664E-2</v>
      </c>
      <c r="AF156" s="407">
        <f t="shared" si="127"/>
        <v>6.3504000000000005E-2</v>
      </c>
      <c r="AG156" s="407">
        <f t="shared" si="112"/>
        <v>0.15881176544156578</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1.2730729427171412</v>
      </c>
      <c r="AP156">
        <f t="shared" si="131"/>
        <v>22.491</v>
      </c>
      <c r="AQ156" s="10">
        <f t="shared" si="116"/>
        <v>0.94642867214783166</v>
      </c>
      <c r="AR156" s="63">
        <f t="shared" si="117"/>
        <v>25.038723180009328</v>
      </c>
      <c r="AS156" s="63">
        <f t="shared" si="118"/>
        <v>7.9405882720782888</v>
      </c>
      <c r="AT156" s="10"/>
      <c r="AU156">
        <f t="shared" si="119"/>
        <v>94.642867214783166</v>
      </c>
    </row>
    <row r="157" spans="7:47" x14ac:dyDescent="0.25">
      <c r="G157">
        <v>148</v>
      </c>
      <c r="H157">
        <f t="shared" si="120"/>
        <v>4.4399999999999995</v>
      </c>
      <c r="I157" s="407">
        <f t="shared" si="97"/>
        <v>0.214535</v>
      </c>
      <c r="J157" s="408">
        <f t="shared" si="121"/>
        <v>1.3515704999999998</v>
      </c>
      <c r="K157" s="408">
        <f t="shared" si="132"/>
        <v>5.1157852499999992</v>
      </c>
      <c r="L157" s="408">
        <f t="shared" si="98"/>
        <v>3.7642147499999998</v>
      </c>
      <c r="M157" s="63">
        <f t="shared" si="122"/>
        <v>0</v>
      </c>
      <c r="N157" s="407">
        <f t="shared" si="99"/>
        <v>4.4571098896077475</v>
      </c>
      <c r="O157" s="407">
        <f t="shared" si="100"/>
        <v>0.10012476742623772</v>
      </c>
      <c r="P157">
        <f t="shared" si="123"/>
        <v>0.2</v>
      </c>
      <c r="Q157" s="407">
        <f t="shared" si="133"/>
        <v>0.30012476742623773</v>
      </c>
      <c r="R157" s="9">
        <f t="shared" si="101"/>
        <v>0.39016479600187848</v>
      </c>
      <c r="S157" s="9">
        <f t="shared" si="102"/>
        <v>1.5222856803918743E-4</v>
      </c>
      <c r="T157" s="9">
        <f t="shared" si="103"/>
        <v>1.5222856803918743E-4</v>
      </c>
      <c r="U157" s="407">
        <f t="shared" si="104"/>
        <v>2.0644407310078647</v>
      </c>
      <c r="V157" s="409">
        <f t="shared" si="105"/>
        <v>8.5238310636885743E-3</v>
      </c>
      <c r="W157" s="407">
        <f t="shared" si="106"/>
        <v>8.5238310636885743E-3</v>
      </c>
      <c r="X157" s="407">
        <f t="shared" si="107"/>
        <v>2.0644407310078647</v>
      </c>
      <c r="Y157" s="407">
        <f t="shared" si="108"/>
        <v>2.5571493191065723E-2</v>
      </c>
      <c r="Z157" s="407">
        <f t="shared" si="124"/>
        <v>0.33126788882864544</v>
      </c>
      <c r="AA157" s="407">
        <f t="shared" si="125"/>
        <v>0.14400000000000002</v>
      </c>
      <c r="AB157" s="407">
        <f t="shared" si="126"/>
        <v>0</v>
      </c>
      <c r="AC157" s="407">
        <f t="shared" si="109"/>
        <v>0.50341399151095312</v>
      </c>
      <c r="AD157" s="407">
        <f t="shared" si="110"/>
        <v>3.9501788612915867</v>
      </c>
      <c r="AE157" s="407">
        <f t="shared" si="111"/>
        <v>9.3623478217169376E-2</v>
      </c>
      <c r="AF157" s="407">
        <f t="shared" si="127"/>
        <v>6.3935999999999993E-2</v>
      </c>
      <c r="AG157" s="407">
        <f t="shared" si="112"/>
        <v>0.16056602822638341</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1.2789289987953021</v>
      </c>
      <c r="AP157">
        <f t="shared" si="131"/>
        <v>22.643999999999995</v>
      </c>
      <c r="AQ157" s="10">
        <f t="shared" si="116"/>
        <v>0.94653961482476889</v>
      </c>
      <c r="AR157" s="63">
        <f t="shared" si="117"/>
        <v>25.170699575547655</v>
      </c>
      <c r="AS157" s="63">
        <f t="shared" si="118"/>
        <v>8.0283014113191697</v>
      </c>
      <c r="AT157" s="10"/>
      <c r="AU157">
        <f t="shared" si="119"/>
        <v>94.653961482476888</v>
      </c>
    </row>
    <row r="158" spans="7:47" x14ac:dyDescent="0.25">
      <c r="G158">
        <v>149</v>
      </c>
      <c r="H158">
        <f t="shared" si="120"/>
        <v>4.47</v>
      </c>
      <c r="I158" s="407">
        <f t="shared" si="97"/>
        <v>0.21454874999999998</v>
      </c>
      <c r="J158" s="408">
        <f t="shared" si="121"/>
        <v>1.3516571249999996</v>
      </c>
      <c r="K158" s="408">
        <f t="shared" si="132"/>
        <v>5.1458285624999993</v>
      </c>
      <c r="L158" s="408">
        <f t="shared" si="98"/>
        <v>3.7941714375000002</v>
      </c>
      <c r="M158" s="63">
        <f t="shared" si="122"/>
        <v>0</v>
      </c>
      <c r="N158" s="407">
        <f t="shared" si="99"/>
        <v>4.4869976690392432</v>
      </c>
      <c r="O158" s="407">
        <f t="shared" si="100"/>
        <v>0.1014830093921764</v>
      </c>
      <c r="P158">
        <f t="shared" si="123"/>
        <v>0.2</v>
      </c>
      <c r="Q158" s="407">
        <f t="shared" si="133"/>
        <v>0.30148300939217643</v>
      </c>
      <c r="R158" s="9">
        <f t="shared" si="101"/>
        <v>0.39018980248541274</v>
      </c>
      <c r="S158" s="9">
        <f t="shared" si="102"/>
        <v>1.522480819636054E-4</v>
      </c>
      <c r="T158" s="9">
        <f t="shared" si="103"/>
        <v>1.522480819636054E-4</v>
      </c>
      <c r="U158" s="407">
        <f t="shared" si="104"/>
        <v>2.07835072943673</v>
      </c>
      <c r="V158" s="409">
        <f t="shared" si="105"/>
        <v>8.6390835091003752E-3</v>
      </c>
      <c r="W158" s="407">
        <f t="shared" si="106"/>
        <v>8.6390835091003752E-3</v>
      </c>
      <c r="X158" s="407">
        <f t="shared" si="107"/>
        <v>2.07835072943673</v>
      </c>
      <c r="Y158" s="407">
        <f t="shared" si="108"/>
        <v>2.5917250527301126E-2</v>
      </c>
      <c r="Z158" s="407">
        <f t="shared" si="124"/>
        <v>0.33351612817866394</v>
      </c>
      <c r="AA158" s="407">
        <f t="shared" si="125"/>
        <v>0.14400000000000002</v>
      </c>
      <c r="AB158" s="407">
        <f t="shared" si="126"/>
        <v>0</v>
      </c>
      <c r="AC158" s="407">
        <f t="shared" si="109"/>
        <v>0.50605649731031699</v>
      </c>
      <c r="AD158" s="407">
        <f t="shared" si="110"/>
        <v>3.9766325361307167</v>
      </c>
      <c r="AE158" s="407">
        <f t="shared" si="111"/>
        <v>9.48816379644805E-2</v>
      </c>
      <c r="AF158" s="407">
        <f t="shared" si="127"/>
        <v>6.4367999999999995E-2</v>
      </c>
      <c r="AG158" s="407">
        <f t="shared" si="112"/>
        <v>0.16233006648426246</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1.2848080307778198</v>
      </c>
      <c r="AP158">
        <f t="shared" si="131"/>
        <v>22.796999999999997</v>
      </c>
      <c r="AQ158" s="10">
        <f t="shared" si="116"/>
        <v>0.94664819065346884</v>
      </c>
      <c r="AR158" s="63">
        <f t="shared" si="117"/>
        <v>25.302824865515849</v>
      </c>
      <c r="AS158" s="63">
        <f t="shared" si="118"/>
        <v>8.1165033242131237</v>
      </c>
      <c r="AT158" s="10"/>
      <c r="AU158">
        <f t="shared" si="119"/>
        <v>94.66481906534689</v>
      </c>
    </row>
    <row r="159" spans="7:47" x14ac:dyDescent="0.25">
      <c r="G159">
        <v>150</v>
      </c>
      <c r="H159">
        <f t="shared" si="120"/>
        <v>4.5</v>
      </c>
      <c r="I159" s="407">
        <f t="shared" si="97"/>
        <v>0.21456249999999999</v>
      </c>
      <c r="J159" s="408">
        <f t="shared" si="121"/>
        <v>1.3517437499999996</v>
      </c>
      <c r="K159" s="408">
        <f t="shared" si="132"/>
        <v>5.1758718749999995</v>
      </c>
      <c r="L159" s="408">
        <f t="shared" si="98"/>
        <v>3.8241281250000001</v>
      </c>
      <c r="M159" s="63">
        <f t="shared" si="122"/>
        <v>0</v>
      </c>
      <c r="N159" s="407">
        <f t="shared" si="99"/>
        <v>4.5168869365015851</v>
      </c>
      <c r="O159" s="407">
        <f t="shared" si="100"/>
        <v>0.10285069292957351</v>
      </c>
      <c r="P159">
        <f t="shared" si="123"/>
        <v>0.2</v>
      </c>
      <c r="Q159" s="407">
        <f t="shared" si="133"/>
        <v>0.30285069292957351</v>
      </c>
      <c r="R159" s="9">
        <f t="shared" si="101"/>
        <v>0.390214808968947</v>
      </c>
      <c r="S159" s="9">
        <f t="shared" si="102"/>
        <v>1.522675971386718E-4</v>
      </c>
      <c r="T159" s="9">
        <f t="shared" si="103"/>
        <v>1.522675971386718E-4</v>
      </c>
      <c r="U159" s="407">
        <f t="shared" si="104"/>
        <v>2.0922623022248108</v>
      </c>
      <c r="V159" s="409">
        <f t="shared" si="105"/>
        <v>8.7551230826221314E-3</v>
      </c>
      <c r="W159" s="407">
        <f t="shared" si="106"/>
        <v>8.7551230826221314E-3</v>
      </c>
      <c r="X159" s="407">
        <f t="shared" si="107"/>
        <v>2.0922623022248108</v>
      </c>
      <c r="Y159" s="407">
        <f t="shared" si="108"/>
        <v>2.6265369247866394E-2</v>
      </c>
      <c r="Z159" s="407">
        <f t="shared" si="124"/>
        <v>0.33576436752868249</v>
      </c>
      <c r="AA159" s="407">
        <f t="shared" si="125"/>
        <v>0.14400000000000002</v>
      </c>
      <c r="AB159" s="407">
        <f t="shared" si="126"/>
        <v>0</v>
      </c>
      <c r="AC159" s="407">
        <f t="shared" si="109"/>
        <v>0.50870198587577897</v>
      </c>
      <c r="AD159" s="407">
        <f t="shared" si="110"/>
        <v>4.0030870657315969</v>
      </c>
      <c r="AE159" s="407">
        <f t="shared" si="111"/>
        <v>9.614823633496565E-2</v>
      </c>
      <c r="AF159" s="407">
        <f t="shared" si="127"/>
        <v>6.4799999999999996E-2</v>
      </c>
      <c r="AG159" s="407">
        <f t="shared" si="112"/>
        <v>0.16410389637744305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1.2907100658625563</v>
      </c>
      <c r="AP159">
        <f t="shared" si="131"/>
        <v>22.95</v>
      </c>
      <c r="AQ159" s="10">
        <f t="shared" si="116"/>
        <v>0.94675444480150672</v>
      </c>
      <c r="AR159" s="63">
        <f t="shared" si="117"/>
        <v>25.435099293788948</v>
      </c>
      <c r="AS159" s="63">
        <f t="shared" si="118"/>
        <v>8.2051948188721529</v>
      </c>
      <c r="AT159" s="10"/>
      <c r="AU159">
        <f t="shared" si="119"/>
        <v>94.675444480150674</v>
      </c>
    </row>
    <row r="160" spans="7:47" x14ac:dyDescent="0.25">
      <c r="G160">
        <v>151</v>
      </c>
      <c r="H160">
        <f t="shared" si="120"/>
        <v>4.53</v>
      </c>
      <c r="I160" s="407">
        <f t="shared" si="97"/>
        <v>0.21457625</v>
      </c>
      <c r="J160" s="408">
        <f t="shared" si="121"/>
        <v>1.3518303749999996</v>
      </c>
      <c r="K160" s="408">
        <f t="shared" si="132"/>
        <v>5.2059151875000005</v>
      </c>
      <c r="L160" s="408">
        <f t="shared" si="98"/>
        <v>3.8540848125000005</v>
      </c>
      <c r="M160" s="63">
        <f t="shared" si="122"/>
        <v>0</v>
      </c>
      <c r="N160" s="407">
        <f t="shared" si="99"/>
        <v>4.5467776626490535</v>
      </c>
      <c r="O160" s="407">
        <f t="shared" si="100"/>
        <v>0.10422782409177754</v>
      </c>
      <c r="P160">
        <f t="shared" si="123"/>
        <v>0.2</v>
      </c>
      <c r="Q160" s="407">
        <f t="shared" si="133"/>
        <v>0.30422782409177757</v>
      </c>
      <c r="R160" s="9">
        <f t="shared" si="101"/>
        <v>0.39023981545248126</v>
      </c>
      <c r="S160" s="9">
        <f t="shared" si="102"/>
        <v>1.5228711356438663E-4</v>
      </c>
      <c r="T160" s="9">
        <f t="shared" si="103"/>
        <v>1.5228711356438663E-4</v>
      </c>
      <c r="U160" s="407">
        <f t="shared" si="104"/>
        <v>2.1061754358022911</v>
      </c>
      <c r="V160" s="409">
        <f t="shared" si="105"/>
        <v>8.8719499327539406E-3</v>
      </c>
      <c r="W160" s="407">
        <f t="shared" si="106"/>
        <v>8.8719499327539406E-3</v>
      </c>
      <c r="X160" s="407">
        <f t="shared" si="107"/>
        <v>2.1061754358022911</v>
      </c>
      <c r="Y160" s="407">
        <f t="shared" si="108"/>
        <v>2.6615849798261822E-2</v>
      </c>
      <c r="Z160" s="407">
        <f t="shared" si="124"/>
        <v>0.33801260687870105</v>
      </c>
      <c r="AA160" s="407">
        <f t="shared" si="125"/>
        <v>0.14400000000000002</v>
      </c>
      <c r="AB160" s="407">
        <f t="shared" si="126"/>
        <v>0</v>
      </c>
      <c r="AC160" s="407">
        <f t="shared" si="109"/>
        <v>0.51135046209564472</v>
      </c>
      <c r="AD160" s="407">
        <f t="shared" si="110"/>
        <v>4.0295424240461122</v>
      </c>
      <c r="AE160" s="407">
        <f t="shared" si="111"/>
        <v>9.7423272883124509E-2</v>
      </c>
      <c r="AF160" s="407">
        <f t="shared" si="127"/>
        <v>6.5231999999999998E-2</v>
      </c>
      <c r="AG160" s="407">
        <f t="shared" si="112"/>
        <v>0.16588753418529298</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1.2966351314190336</v>
      </c>
      <c r="AP160">
        <f t="shared" si="131"/>
        <v>23.102999999999998</v>
      </c>
      <c r="AQ160" s="10">
        <f t="shared" si="116"/>
        <v>0.9468584212659239</v>
      </c>
      <c r="AR160" s="63">
        <f t="shared" si="117"/>
        <v>25.567523104782236</v>
      </c>
      <c r="AS160" s="63">
        <f t="shared" si="118"/>
        <v>8.2943767092646485</v>
      </c>
      <c r="AT160" s="10"/>
      <c r="AU160">
        <f t="shared" si="119"/>
        <v>94.685842126592391</v>
      </c>
    </row>
    <row r="161" spans="7:47" x14ac:dyDescent="0.25">
      <c r="G161">
        <v>152</v>
      </c>
      <c r="H161">
        <f t="shared" si="120"/>
        <v>4.5600000000000005</v>
      </c>
      <c r="I161" s="407">
        <f t="shared" si="97"/>
        <v>0.21458999999999998</v>
      </c>
      <c r="J161" s="408">
        <f t="shared" si="121"/>
        <v>1.3519169999999994</v>
      </c>
      <c r="K161" s="408">
        <f t="shared" si="132"/>
        <v>5.2359585000000006</v>
      </c>
      <c r="L161" s="408">
        <f t="shared" si="98"/>
        <v>3.8840415000000008</v>
      </c>
      <c r="M161" s="63">
        <f t="shared" si="122"/>
        <v>0</v>
      </c>
      <c r="N161" s="407">
        <f t="shared" si="99"/>
        <v>4.5766698189011574</v>
      </c>
      <c r="O161" s="407">
        <f t="shared" si="100"/>
        <v>0.1056144089759332</v>
      </c>
      <c r="P161">
        <f t="shared" si="123"/>
        <v>0.2</v>
      </c>
      <c r="Q161" s="407">
        <f t="shared" si="133"/>
        <v>0.30561440897593323</v>
      </c>
      <c r="R161" s="9">
        <f t="shared" si="101"/>
        <v>0.39026482193601547</v>
      </c>
      <c r="S161" s="9">
        <f t="shared" si="102"/>
        <v>1.5230663124074986E-4</v>
      </c>
      <c r="T161" s="9">
        <f t="shared" si="103"/>
        <v>1.5230663124074986E-4</v>
      </c>
      <c r="U161" s="407">
        <f t="shared" si="104"/>
        <v>2.1200901169520963</v>
      </c>
      <c r="V161" s="409">
        <f t="shared" si="105"/>
        <v>8.9895642079959072E-3</v>
      </c>
      <c r="W161" s="407">
        <f t="shared" si="106"/>
        <v>8.9895642079959072E-3</v>
      </c>
      <c r="X161" s="407">
        <f t="shared" si="107"/>
        <v>2.1200901169520963</v>
      </c>
      <c r="Y161" s="407">
        <f t="shared" si="108"/>
        <v>2.6968692623987718E-2</v>
      </c>
      <c r="Z161" s="407">
        <f t="shared" si="124"/>
        <v>0.3402608462287196</v>
      </c>
      <c r="AA161" s="407">
        <f t="shared" si="125"/>
        <v>0.14400000000000002</v>
      </c>
      <c r="AB161" s="407">
        <f t="shared" si="126"/>
        <v>0</v>
      </c>
      <c r="AC161" s="407">
        <f t="shared" si="109"/>
        <v>0.5140019308690561</v>
      </c>
      <c r="AD161" s="407">
        <f t="shared" si="110"/>
        <v>4.0559985857052272</v>
      </c>
      <c r="AE161" s="407">
        <f t="shared" si="111"/>
        <v>9.8706747163456829E-2</v>
      </c>
      <c r="AF161" s="407">
        <f t="shared" si="127"/>
        <v>6.5664E-2</v>
      </c>
      <c r="AG161" s="407">
        <f t="shared" si="112"/>
        <v>0.16768099630473035</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1.3025832549889562</v>
      </c>
      <c r="AP161">
        <f t="shared" si="131"/>
        <v>23.256</v>
      </c>
      <c r="AQ161" s="10">
        <f t="shared" si="116"/>
        <v>0.94696016291068652</v>
      </c>
      <c r="AR161" s="63">
        <f t="shared" si="117"/>
        <v>25.700096543452805</v>
      </c>
      <c r="AS161" s="63">
        <f t="shared" si="118"/>
        <v>8.3840498152365175</v>
      </c>
      <c r="AT161" s="10"/>
      <c r="AU161">
        <f t="shared" si="119"/>
        <v>94.696016291068645</v>
      </c>
    </row>
    <row r="162" spans="7:47" x14ac:dyDescent="0.25">
      <c r="G162">
        <v>153</v>
      </c>
      <c r="H162">
        <f t="shared" si="120"/>
        <v>4.59</v>
      </c>
      <c r="I162" s="407">
        <f t="shared" si="97"/>
        <v>0.21460374999999998</v>
      </c>
      <c r="J162" s="408">
        <f t="shared" si="121"/>
        <v>1.3520036249999996</v>
      </c>
      <c r="K162" s="408">
        <f t="shared" si="132"/>
        <v>5.2660018124999999</v>
      </c>
      <c r="L162" s="408">
        <f t="shared" si="98"/>
        <v>3.9139981874999998</v>
      </c>
      <c r="M162" s="63">
        <f t="shared" si="122"/>
        <v>0</v>
      </c>
      <c r="N162" s="407">
        <f t="shared" si="99"/>
        <v>4.6065633774178947</v>
      </c>
      <c r="O162" s="407">
        <f t="shared" si="100"/>
        <v>0.10701045372304918</v>
      </c>
      <c r="P162">
        <f t="shared" si="123"/>
        <v>0.2</v>
      </c>
      <c r="Q162" s="407">
        <f t="shared" si="133"/>
        <v>0.30701045372304919</v>
      </c>
      <c r="R162" s="9">
        <f t="shared" si="101"/>
        <v>0.39028982841954984</v>
      </c>
      <c r="S162" s="9">
        <f t="shared" si="102"/>
        <v>1.5232615016776165E-4</v>
      </c>
      <c r="T162" s="9">
        <f t="shared" si="103"/>
        <v>1.5232615016776165E-4</v>
      </c>
      <c r="U162" s="407">
        <f t="shared" si="104"/>
        <v>2.1340063327984913</v>
      </c>
      <c r="V162" s="409">
        <f t="shared" si="105"/>
        <v>9.1079660568481307E-3</v>
      </c>
      <c r="W162" s="407">
        <f t="shared" si="106"/>
        <v>9.1079660568481307E-3</v>
      </c>
      <c r="X162" s="407">
        <f t="shared" si="107"/>
        <v>2.1340063327984913</v>
      </c>
      <c r="Y162" s="407">
        <f t="shared" si="108"/>
        <v>2.7323898170544394E-2</v>
      </c>
      <c r="Z162" s="407">
        <f t="shared" si="124"/>
        <v>0.34250908557873799</v>
      </c>
      <c r="AA162" s="407">
        <f t="shared" si="125"/>
        <v>0.14400000000000002</v>
      </c>
      <c r="AB162" s="407">
        <f t="shared" si="126"/>
        <v>0</v>
      </c>
      <c r="AC162" s="407">
        <f t="shared" si="109"/>
        <v>0.51665639710601952</v>
      </c>
      <c r="AD162" s="407">
        <f t="shared" si="110"/>
        <v>4.0824555259970312</v>
      </c>
      <c r="AE162" s="407">
        <f t="shared" si="111"/>
        <v>9.9998658730462181E-2</v>
      </c>
      <c r="AF162" s="407">
        <f t="shared" si="127"/>
        <v>6.6096000000000002E-2</v>
      </c>
      <c r="AG162" s="407">
        <f t="shared" si="112"/>
        <v>0.16948429925064964</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1.3085544642867342</v>
      </c>
      <c r="AP162">
        <f t="shared" si="131"/>
        <v>23.408999999999999</v>
      </c>
      <c r="AQ162" s="10">
        <f t="shared" si="116"/>
        <v>0.9470597115027134</v>
      </c>
      <c r="AR162" s="63">
        <f t="shared" si="117"/>
        <v>25.832819855300976</v>
      </c>
      <c r="AS162" s="63">
        <f t="shared" si="118"/>
        <v>8.4742149625324821</v>
      </c>
      <c r="AT162" s="10"/>
      <c r="AU162">
        <f t="shared" si="119"/>
        <v>94.705971150271338</v>
      </c>
    </row>
    <row r="163" spans="7:47" x14ac:dyDescent="0.25">
      <c r="G163">
        <v>154</v>
      </c>
      <c r="H163">
        <f t="shared" si="120"/>
        <v>4.62</v>
      </c>
      <c r="I163" s="407">
        <f t="shared" si="97"/>
        <v>0.21461750000000002</v>
      </c>
      <c r="J163" s="408">
        <f t="shared" si="121"/>
        <v>1.3520902499999998</v>
      </c>
      <c r="K163" s="408">
        <f t="shared" si="132"/>
        <v>5.296045125</v>
      </c>
      <c r="L163" s="408">
        <f t="shared" si="98"/>
        <v>3.9439548750000002</v>
      </c>
      <c r="M163" s="63">
        <f t="shared" si="122"/>
        <v>0</v>
      </c>
      <c r="N163" s="407">
        <f t="shared" si="99"/>
        <v>4.6364583110759687</v>
      </c>
      <c r="O163" s="407">
        <f t="shared" si="100"/>
        <v>0.10841596451806718</v>
      </c>
      <c r="P163">
        <f t="shared" si="123"/>
        <v>0.2</v>
      </c>
      <c r="Q163" s="407">
        <f t="shared" si="133"/>
        <v>0.30841596451806719</v>
      </c>
      <c r="R163" s="9">
        <f t="shared" si="101"/>
        <v>0.39031483490308416</v>
      </c>
      <c r="S163" s="9">
        <f t="shared" si="102"/>
        <v>1.5234567034542185E-4</v>
      </c>
      <c r="T163" s="9">
        <f t="shared" si="103"/>
        <v>1.5234567034542185E-4</v>
      </c>
      <c r="U163" s="407">
        <f t="shared" si="104"/>
        <v>2.1479240707961162</v>
      </c>
      <c r="V163" s="409">
        <f t="shared" si="105"/>
        <v>9.2271556278107191E-3</v>
      </c>
      <c r="W163" s="407">
        <f t="shared" si="106"/>
        <v>9.2271556278107191E-3</v>
      </c>
      <c r="X163" s="407">
        <f t="shared" si="107"/>
        <v>2.1479240707961162</v>
      </c>
      <c r="Y163" s="407">
        <f t="shared" si="108"/>
        <v>2.7681466883432156E-2</v>
      </c>
      <c r="Z163" s="407">
        <f t="shared" si="124"/>
        <v>0.34475732492875655</v>
      </c>
      <c r="AA163" s="407">
        <f t="shared" si="125"/>
        <v>0.14400000000000002</v>
      </c>
      <c r="AB163" s="407">
        <f t="shared" si="126"/>
        <v>0</v>
      </c>
      <c r="AC163" s="407">
        <f t="shared" si="109"/>
        <v>0.51931386572743699</v>
      </c>
      <c r="AD163" s="407">
        <f t="shared" si="110"/>
        <v>4.1089132208456363</v>
      </c>
      <c r="AE163" s="407">
        <f t="shared" si="111"/>
        <v>0.10129900713864036</v>
      </c>
      <c r="AF163" s="407">
        <f t="shared" si="127"/>
        <v>6.6528000000000004E-2</v>
      </c>
      <c r="AG163" s="407">
        <f t="shared" si="112"/>
        <v>0.17129745965635232</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1.3145487872000128</v>
      </c>
      <c r="AP163">
        <f t="shared" si="131"/>
        <v>23.561999999999998</v>
      </c>
      <c r="AQ163" s="10">
        <f t="shared" si="116"/>
        <v>0.9471571077465375</v>
      </c>
      <c r="AR163" s="63">
        <f t="shared" si="117"/>
        <v>25.965693286371849</v>
      </c>
      <c r="AS163" s="63">
        <f t="shared" si="118"/>
        <v>8.5648729828176151</v>
      </c>
      <c r="AT163" s="10"/>
      <c r="AU163">
        <f t="shared" si="119"/>
        <v>94.715710774653743</v>
      </c>
    </row>
    <row r="164" spans="7:47" x14ac:dyDescent="0.25">
      <c r="G164">
        <v>155</v>
      </c>
      <c r="H164">
        <f t="shared" si="120"/>
        <v>4.6500000000000004</v>
      </c>
      <c r="I164" s="407">
        <f t="shared" si="97"/>
        <v>0.21463124999999997</v>
      </c>
      <c r="J164" s="408">
        <f t="shared" si="121"/>
        <v>1.3521768749999994</v>
      </c>
      <c r="K164" s="408">
        <f t="shared" si="132"/>
        <v>5.3260884375000002</v>
      </c>
      <c r="L164" s="408">
        <f t="shared" si="98"/>
        <v>3.9739115625000005</v>
      </c>
      <c r="M164" s="63">
        <f t="shared" si="122"/>
        <v>0</v>
      </c>
      <c r="N164" s="407">
        <f t="shared" si="99"/>
        <v>4.6663545934459085</v>
      </c>
      <c r="O164" s="407">
        <f t="shared" si="100"/>
        <v>0.10983094758993087</v>
      </c>
      <c r="P164">
        <f t="shared" si="123"/>
        <v>0.2</v>
      </c>
      <c r="Q164" s="407">
        <f t="shared" si="133"/>
        <v>0.30983094758993091</v>
      </c>
      <c r="R164" s="9">
        <f t="shared" si="101"/>
        <v>0.39033984138661831</v>
      </c>
      <c r="S164" s="9">
        <f t="shared" si="102"/>
        <v>1.5236519177373034E-4</v>
      </c>
      <c r="T164" s="9">
        <f t="shared" si="103"/>
        <v>1.5236519177373034E-4</v>
      </c>
      <c r="U164" s="407">
        <f t="shared" si="104"/>
        <v>2.1618433187194404</v>
      </c>
      <c r="V164" s="409">
        <f t="shared" si="105"/>
        <v>9.3471330693837684E-3</v>
      </c>
      <c r="W164" s="407">
        <f t="shared" si="106"/>
        <v>9.3471330693837684E-3</v>
      </c>
      <c r="X164" s="407">
        <f t="shared" si="107"/>
        <v>2.1618433187194404</v>
      </c>
      <c r="Y164" s="407">
        <f t="shared" si="108"/>
        <v>2.8041399208151303E-2</v>
      </c>
      <c r="Z164" s="407">
        <f t="shared" si="124"/>
        <v>0.34700556427877505</v>
      </c>
      <c r="AA164" s="407">
        <f t="shared" si="125"/>
        <v>0.14400000000000002</v>
      </c>
      <c r="AB164" s="407">
        <f t="shared" si="126"/>
        <v>0</v>
      </c>
      <c r="AC164" s="407">
        <f t="shared" si="109"/>
        <v>0.52197434166513512</v>
      </c>
      <c r="AD164" s="407">
        <f t="shared" si="110"/>
        <v>4.1353716467908717</v>
      </c>
      <c r="AE164" s="407">
        <f t="shared" si="111"/>
        <v>0.10260779194249108</v>
      </c>
      <c r="AF164" s="407">
        <f t="shared" si="127"/>
        <v>6.6960000000000006E-2</v>
      </c>
      <c r="AG164" s="407">
        <f t="shared" si="112"/>
        <v>0.17312049427398024</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1.3205662517902039</v>
      </c>
      <c r="AP164">
        <f t="shared" si="131"/>
        <v>23.715</v>
      </c>
      <c r="AQ164" s="10">
        <f t="shared" si="116"/>
        <v>0.94725239131766092</v>
      </c>
      <c r="AR164" s="63">
        <f t="shared" si="117"/>
        <v>26.098717083256755</v>
      </c>
      <c r="AS164" s="63">
        <f t="shared" si="118"/>
        <v>8.6560247136990114</v>
      </c>
      <c r="AT164" s="10"/>
      <c r="AU164">
        <f t="shared" si="119"/>
        <v>94.725239131766088</v>
      </c>
    </row>
    <row r="165" spans="7:47" x14ac:dyDescent="0.25">
      <c r="G165">
        <v>156</v>
      </c>
      <c r="H165">
        <f t="shared" si="120"/>
        <v>4.68</v>
      </c>
      <c r="I165" s="407">
        <f t="shared" si="97"/>
        <v>0.21464499999999997</v>
      </c>
      <c r="J165" s="408">
        <f t="shared" si="121"/>
        <v>1.3522634999999994</v>
      </c>
      <c r="K165" s="408">
        <f t="shared" si="132"/>
        <v>5.3561317499999994</v>
      </c>
      <c r="L165" s="408">
        <f t="shared" si="98"/>
        <v>4.00386825</v>
      </c>
      <c r="M165" s="63">
        <f t="shared" si="122"/>
        <v>0</v>
      </c>
      <c r="N165" s="407">
        <f t="shared" si="99"/>
        <v>4.6962521987700665</v>
      </c>
      <c r="O165" s="407">
        <f t="shared" si="100"/>
        <v>0.11125540921165597</v>
      </c>
      <c r="P165">
        <f t="shared" si="123"/>
        <v>0.2</v>
      </c>
      <c r="Q165" s="407">
        <f t="shared" si="133"/>
        <v>0.31125540921165595</v>
      </c>
      <c r="R165" s="9">
        <f t="shared" si="101"/>
        <v>0.39036484787015258</v>
      </c>
      <c r="S165" s="9">
        <f t="shared" si="102"/>
        <v>1.5238471445268737E-4</v>
      </c>
      <c r="T165" s="9">
        <f t="shared" si="103"/>
        <v>1.5238471445268737E-4</v>
      </c>
      <c r="U165" s="407">
        <f t="shared" si="104"/>
        <v>2.1757640646526211</v>
      </c>
      <c r="V165" s="409">
        <f t="shared" si="105"/>
        <v>9.4678985300673917E-3</v>
      </c>
      <c r="W165" s="407">
        <f t="shared" si="106"/>
        <v>9.4678985300673917E-3</v>
      </c>
      <c r="X165" s="407">
        <f t="shared" si="107"/>
        <v>2.1757640646526211</v>
      </c>
      <c r="Y165" s="407">
        <f t="shared" si="108"/>
        <v>2.8403695590202171E-2</v>
      </c>
      <c r="Z165" s="407">
        <f t="shared" si="124"/>
        <v>0.34925380362879349</v>
      </c>
      <c r="AA165" s="407">
        <f t="shared" si="125"/>
        <v>0.14400000000000002</v>
      </c>
      <c r="AB165" s="407">
        <f t="shared" si="126"/>
        <v>0</v>
      </c>
      <c r="AC165" s="407">
        <f t="shared" si="109"/>
        <v>0.52463782986189611</v>
      </c>
      <c r="AD165" s="407">
        <f t="shared" si="110"/>
        <v>4.1618307809687538</v>
      </c>
      <c r="AE165" s="407">
        <f t="shared" si="111"/>
        <v>0.10392501269651391</v>
      </c>
      <c r="AF165" s="407">
        <f t="shared" si="127"/>
        <v>6.7391999999999994E-2</v>
      </c>
      <c r="AG165" s="407">
        <f t="shared" si="112"/>
        <v>0.17495341997495301</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1.3266068862930251</v>
      </c>
      <c r="AP165">
        <f t="shared" si="131"/>
        <v>23.867999999999999</v>
      </c>
      <c r="AQ165" s="10">
        <f t="shared" si="116"/>
        <v>0.9473456008946598</v>
      </c>
      <c r="AR165" s="63">
        <f t="shared" si="117"/>
        <v>26.231891493094807</v>
      </c>
      <c r="AS165" s="63">
        <f t="shared" si="118"/>
        <v>8.7476709987476511</v>
      </c>
      <c r="AT165" s="10"/>
      <c r="AU165">
        <f t="shared" si="119"/>
        <v>94.734560089465987</v>
      </c>
    </row>
    <row r="166" spans="7:47" x14ac:dyDescent="0.25">
      <c r="G166">
        <v>157</v>
      </c>
      <c r="H166">
        <f t="shared" si="120"/>
        <v>4.71</v>
      </c>
      <c r="I166" s="407">
        <f t="shared" si="97"/>
        <v>0.21465875000000001</v>
      </c>
      <c r="J166" s="408">
        <f t="shared" si="121"/>
        <v>1.3523501249999998</v>
      </c>
      <c r="K166" s="408">
        <f t="shared" si="132"/>
        <v>5.3861750624999996</v>
      </c>
      <c r="L166" s="408">
        <f t="shared" si="98"/>
        <v>4.0338249375000004</v>
      </c>
      <c r="M166" s="63">
        <f t="shared" si="122"/>
        <v>0</v>
      </c>
      <c r="N166" s="407">
        <f t="shared" si="99"/>
        <v>4.7261511019414408</v>
      </c>
      <c r="O166" s="407">
        <f t="shared" si="100"/>
        <v>0.11268935570040051</v>
      </c>
      <c r="P166">
        <f t="shared" si="123"/>
        <v>0.2</v>
      </c>
      <c r="Q166" s="407">
        <f t="shared" si="133"/>
        <v>0.31268935570040052</v>
      </c>
      <c r="R166" s="9">
        <f t="shared" si="101"/>
        <v>0.390389854353687</v>
      </c>
      <c r="S166" s="9">
        <f t="shared" si="102"/>
        <v>1.5240423838229294E-4</v>
      </c>
      <c r="T166" s="9">
        <f t="shared" si="103"/>
        <v>1.5240423838229294E-4</v>
      </c>
      <c r="U166" s="407">
        <f t="shared" si="104"/>
        <v>2.1896862969797399</v>
      </c>
      <c r="V166" s="409">
        <f t="shared" si="105"/>
        <v>9.5894521583616919E-3</v>
      </c>
      <c r="W166" s="407">
        <f t="shared" si="106"/>
        <v>9.5894521583616919E-3</v>
      </c>
      <c r="X166" s="407">
        <f t="shared" si="107"/>
        <v>2.1896862969797399</v>
      </c>
      <c r="Y166" s="407">
        <f t="shared" si="108"/>
        <v>2.8768356475085074E-2</v>
      </c>
      <c r="Z166" s="407">
        <f t="shared" si="124"/>
        <v>0.35150204297881199</v>
      </c>
      <c r="AA166" s="407">
        <f t="shared" si="125"/>
        <v>0.14400000000000002</v>
      </c>
      <c r="AB166" s="407">
        <f t="shared" si="126"/>
        <v>0</v>
      </c>
      <c r="AC166" s="407">
        <f t="shared" si="109"/>
        <v>0.52730433527148668</v>
      </c>
      <c r="AD166" s="407">
        <f t="shared" si="110"/>
        <v>4.1882906010927003</v>
      </c>
      <c r="AE166" s="407">
        <f t="shared" si="111"/>
        <v>0.10525066895520872</v>
      </c>
      <c r="AF166" s="407">
        <f t="shared" si="127"/>
        <v>6.7823999999999995E-2</v>
      </c>
      <c r="AG166" s="407">
        <f t="shared" si="112"/>
        <v>0.1767962537504098</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1.332670719119041</v>
      </c>
      <c r="AP166">
        <f t="shared" si="131"/>
        <v>24.020999999999997</v>
      </c>
      <c r="AQ166" s="10">
        <f t="shared" si="116"/>
        <v>0.94743677419009464</v>
      </c>
      <c r="AR166" s="63">
        <f t="shared" si="117"/>
        <v>26.365216763574335</v>
      </c>
      <c r="AS166" s="63">
        <f t="shared" si="118"/>
        <v>8.8398126875204905</v>
      </c>
      <c r="AT166" s="10"/>
      <c r="AU166">
        <f t="shared" si="119"/>
        <v>94.743677419009458</v>
      </c>
    </row>
    <row r="167" spans="7:47" x14ac:dyDescent="0.25">
      <c r="G167">
        <v>158</v>
      </c>
      <c r="H167">
        <f t="shared" si="120"/>
        <v>4.74</v>
      </c>
      <c r="I167" s="407">
        <f t="shared" si="97"/>
        <v>0.21467249999999996</v>
      </c>
      <c r="J167" s="408">
        <f t="shared" si="121"/>
        <v>1.3524367499999994</v>
      </c>
      <c r="K167" s="408">
        <f t="shared" si="132"/>
        <v>5.4162183749999997</v>
      </c>
      <c r="L167" s="408">
        <f t="shared" si="98"/>
        <v>4.0637816250000007</v>
      </c>
      <c r="M167" s="63">
        <f t="shared" si="122"/>
        <v>0</v>
      </c>
      <c r="N167" s="407">
        <f t="shared" si="99"/>
        <v>4.7560512784832909</v>
      </c>
      <c r="O167" s="407">
        <f t="shared" si="100"/>
        <v>0.11413279341753531</v>
      </c>
      <c r="P167">
        <f t="shared" si="123"/>
        <v>0.2</v>
      </c>
      <c r="Q167" s="407">
        <f t="shared" si="133"/>
        <v>0.31413279341753531</v>
      </c>
      <c r="R167" s="9">
        <f t="shared" si="101"/>
        <v>0.39041486083722116</v>
      </c>
      <c r="S167" s="9">
        <f t="shared" si="102"/>
        <v>1.5242376356254674E-4</v>
      </c>
      <c r="T167" s="9">
        <f t="shared" si="103"/>
        <v>1.5242376356254674E-4</v>
      </c>
      <c r="U167" s="407">
        <f t="shared" si="104"/>
        <v>2.2036100043754066</v>
      </c>
      <c r="V167" s="409">
        <f t="shared" si="105"/>
        <v>9.7117941027667579E-3</v>
      </c>
      <c r="W167" s="407">
        <f t="shared" si="106"/>
        <v>9.7117941027667579E-3</v>
      </c>
      <c r="X167" s="407">
        <f t="shared" si="107"/>
        <v>2.2036100043754066</v>
      </c>
      <c r="Y167" s="407">
        <f t="shared" si="108"/>
        <v>2.9135382308300276E-2</v>
      </c>
      <c r="Z167" s="407">
        <f t="shared" si="124"/>
        <v>0.35375028232883055</v>
      </c>
      <c r="AA167" s="407">
        <f t="shared" si="125"/>
        <v>0.14400000000000002</v>
      </c>
      <c r="AB167" s="407">
        <f t="shared" si="126"/>
        <v>0</v>
      </c>
      <c r="AC167" s="407">
        <f t="shared" si="109"/>
        <v>0.52997386285868975</v>
      </c>
      <c r="AD167" s="407">
        <f t="shared" si="110"/>
        <v>4.2147510854354335</v>
      </c>
      <c r="AE167" s="407">
        <f t="shared" si="111"/>
        <v>0.10658476027307499</v>
      </c>
      <c r="AF167" s="407">
        <f t="shared" si="127"/>
        <v>6.8255999999999997E-2</v>
      </c>
      <c r="AG167" s="407">
        <f t="shared" si="112"/>
        <v>0.17864901271165362</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1.338757778854208</v>
      </c>
      <c r="AP167">
        <f t="shared" si="131"/>
        <v>24.173999999999999</v>
      </c>
      <c r="AQ167" s="10">
        <f t="shared" si="116"/>
        <v>0.94752594798027623</v>
      </c>
      <c r="AR167" s="63">
        <f t="shared" si="117"/>
        <v>26.498693142934489</v>
      </c>
      <c r="AS167" s="63">
        <f t="shared" si="118"/>
        <v>8.9324506355826809</v>
      </c>
      <c r="AT167" s="10"/>
      <c r="AU167">
        <f t="shared" si="119"/>
        <v>94.752594798027616</v>
      </c>
    </row>
    <row r="168" spans="7:47" x14ac:dyDescent="0.25">
      <c r="G168">
        <v>159</v>
      </c>
      <c r="H168">
        <f t="shared" si="120"/>
        <v>4.7700000000000005</v>
      </c>
      <c r="I168" s="407">
        <f t="shared" si="97"/>
        <v>0.21468625</v>
      </c>
      <c r="J168" s="408">
        <f t="shared" si="121"/>
        <v>1.3525233749999996</v>
      </c>
      <c r="K168" s="408">
        <f t="shared" si="132"/>
        <v>5.4462616874999998</v>
      </c>
      <c r="L168" s="408">
        <f t="shared" si="98"/>
        <v>4.0937383125000011</v>
      </c>
      <c r="M168" s="63">
        <f t="shared" si="122"/>
        <v>0</v>
      </c>
      <c r="N168" s="407">
        <f t="shared" si="99"/>
        <v>4.7859527045295227</v>
      </c>
      <c r="O168" s="407">
        <f t="shared" si="100"/>
        <v>0.11558572876871587</v>
      </c>
      <c r="P168">
        <f t="shared" si="123"/>
        <v>0.2</v>
      </c>
      <c r="Q168" s="407">
        <f t="shared" si="133"/>
        <v>0.31558572876871588</v>
      </c>
      <c r="R168" s="9">
        <f t="shared" si="101"/>
        <v>0.39043986732075547</v>
      </c>
      <c r="S168" s="9">
        <f t="shared" si="102"/>
        <v>1.5244328999344914E-4</v>
      </c>
      <c r="T168" s="9">
        <f t="shared" si="103"/>
        <v>1.5244328999344914E-4</v>
      </c>
      <c r="U168" s="407">
        <f t="shared" si="104"/>
        <v>2.2175351757957205</v>
      </c>
      <c r="V168" s="409">
        <f t="shared" si="105"/>
        <v>9.8349245117827135E-3</v>
      </c>
      <c r="W168" s="407">
        <f t="shared" si="106"/>
        <v>9.8349245117827135E-3</v>
      </c>
      <c r="X168" s="407">
        <f t="shared" si="107"/>
        <v>2.2175351757957205</v>
      </c>
      <c r="Y168" s="407">
        <f t="shared" si="108"/>
        <v>2.9504773535348139E-2</v>
      </c>
      <c r="Z168" s="407">
        <f t="shared" si="124"/>
        <v>0.3559985216788491</v>
      </c>
      <c r="AA168" s="407">
        <f t="shared" si="125"/>
        <v>0.14400000000000002</v>
      </c>
      <c r="AB168" s="407">
        <f t="shared" si="126"/>
        <v>0</v>
      </c>
      <c r="AC168" s="407">
        <f t="shared" si="109"/>
        <v>0.53264641759933384</v>
      </c>
      <c r="AD168" s="407">
        <f t="shared" si="110"/>
        <v>4.2412122128115799</v>
      </c>
      <c r="AE168" s="407">
        <f t="shared" si="111"/>
        <v>0.10792728620461259</v>
      </c>
      <c r="AF168" s="407">
        <f t="shared" si="127"/>
        <v>6.8687999999999999E-2</v>
      </c>
      <c r="AG168" s="407">
        <f t="shared" si="112"/>
        <v>0.18051171409060088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1.3448680942604267</v>
      </c>
      <c r="AP168">
        <f t="shared" si="131"/>
        <v>24.327000000000002</v>
      </c>
      <c r="AQ168" s="10">
        <f t="shared" si="116"/>
        <v>0.94761315813393787</v>
      </c>
      <c r="AR168" s="63">
        <f t="shared" si="117"/>
        <v>26.632320879966692</v>
      </c>
      <c r="AS168" s="63">
        <f t="shared" si="118"/>
        <v>9.0255857045300445</v>
      </c>
      <c r="AT168" s="10"/>
      <c r="AU168">
        <f t="shared" si="119"/>
        <v>94.761315813393793</v>
      </c>
    </row>
    <row r="169" spans="7:47" x14ac:dyDescent="0.25">
      <c r="G169">
        <v>160</v>
      </c>
      <c r="H169">
        <f t="shared" si="120"/>
        <v>4.8000000000000007</v>
      </c>
      <c r="I169" s="407">
        <f t="shared" si="97"/>
        <v>0.2147</v>
      </c>
      <c r="J169" s="408">
        <f t="shared" si="121"/>
        <v>1.3526099999999999</v>
      </c>
      <c r="K169" s="408">
        <f t="shared" si="132"/>
        <v>5.4763050000000009</v>
      </c>
      <c r="L169" s="408">
        <f t="shared" si="98"/>
        <v>4.1236950000000006</v>
      </c>
      <c r="M169" s="63">
        <f t="shared" si="122"/>
        <v>0</v>
      </c>
      <c r="N169" s="407">
        <f t="shared" si="99"/>
        <v>4.8158553568057885</v>
      </c>
      <c r="O169" s="407">
        <f t="shared" si="100"/>
        <v>0.1170481682039539</v>
      </c>
      <c r="P169">
        <f t="shared" si="123"/>
        <v>0.2</v>
      </c>
      <c r="Q169" s="407">
        <f t="shared" si="133"/>
        <v>0.31704816820395393</v>
      </c>
      <c r="R169" s="9">
        <f t="shared" si="101"/>
        <v>0.39046487380428985</v>
      </c>
      <c r="S169" s="9">
        <f t="shared" si="102"/>
        <v>1.5246281767499999E-4</v>
      </c>
      <c r="T169" s="9">
        <f t="shared" si="103"/>
        <v>1.5246281767499999E-4</v>
      </c>
      <c r="U169" s="407">
        <f t="shared" si="104"/>
        <v>2.2314618004695541</v>
      </c>
      <c r="V169" s="409">
        <f t="shared" si="105"/>
        <v>9.9588435339096493E-3</v>
      </c>
      <c r="W169" s="407">
        <f t="shared" si="106"/>
        <v>9.9588435339096493E-3</v>
      </c>
      <c r="X169" s="407">
        <f t="shared" si="107"/>
        <v>2.2314618004695541</v>
      </c>
      <c r="Y169" s="407">
        <f t="shared" si="108"/>
        <v>2.9876530601728946E-2</v>
      </c>
      <c r="Z169" s="407">
        <f t="shared" si="124"/>
        <v>0.35824676102886754</v>
      </c>
      <c r="AA169" s="407">
        <f t="shared" si="125"/>
        <v>0.14400000000000002</v>
      </c>
      <c r="AB169" s="407">
        <f t="shared" si="126"/>
        <v>0</v>
      </c>
      <c r="AC169" s="407">
        <f t="shared" si="109"/>
        <v>0.53532200448032352</v>
      </c>
      <c r="AD169" s="407">
        <f t="shared" si="110"/>
        <v>4.2676739625608917</v>
      </c>
      <c r="AE169" s="407">
        <f t="shared" si="111"/>
        <v>0.10927824630432109</v>
      </c>
      <c r="AF169" s="407">
        <f t="shared" si="127"/>
        <v>6.9120000000000015E-2</v>
      </c>
      <c r="AG169" s="407">
        <f t="shared" si="112"/>
        <v>0.18238437524023351</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1.3510016942760956</v>
      </c>
      <c r="AP169">
        <f t="shared" si="131"/>
        <v>24.48</v>
      </c>
      <c r="AQ169" s="10">
        <f t="shared" si="116"/>
        <v>0.94769843963985856</v>
      </c>
      <c r="AR169" s="63">
        <f t="shared" si="117"/>
        <v>26.766100224016178</v>
      </c>
      <c r="AS169" s="63">
        <f t="shared" si="118"/>
        <v>9.1192187620116751</v>
      </c>
      <c r="AT169" s="10"/>
      <c r="AU169">
        <f t="shared" si="119"/>
        <v>94.769843963985849</v>
      </c>
    </row>
    <row r="170" spans="7:47" x14ac:dyDescent="0.25">
      <c r="G170">
        <v>161</v>
      </c>
      <c r="H170">
        <f t="shared" si="120"/>
        <v>4.83</v>
      </c>
      <c r="I170" s="407">
        <f t="shared" si="97"/>
        <v>0.21471374999999995</v>
      </c>
      <c r="J170" s="408">
        <f t="shared" si="121"/>
        <v>1.3526966249999992</v>
      </c>
      <c r="K170" s="408">
        <f t="shared" si="132"/>
        <v>5.5063483125000001</v>
      </c>
      <c r="L170" s="408">
        <f t="shared" si="98"/>
        <v>4.1536516875</v>
      </c>
      <c r="M170" s="63">
        <f t="shared" si="122"/>
        <v>0</v>
      </c>
      <c r="N170" s="407">
        <f t="shared" si="99"/>
        <v>4.8457592126112914</v>
      </c>
      <c r="O170" s="407">
        <f t="shared" si="100"/>
        <v>0.11852011821768987</v>
      </c>
      <c r="P170">
        <f t="shared" si="123"/>
        <v>0.2</v>
      </c>
      <c r="Q170" s="407">
        <f t="shared" si="133"/>
        <v>0.31852011821768988</v>
      </c>
      <c r="R170" s="9">
        <f t="shared" si="101"/>
        <v>0.39048988028782394</v>
      </c>
      <c r="S170" s="9">
        <f t="shared" si="102"/>
        <v>1.5248234660719909E-4</v>
      </c>
      <c r="T170" s="9">
        <f t="shared" si="103"/>
        <v>1.5248234660719909E-4</v>
      </c>
      <c r="U170" s="407">
        <f t="shared" si="104"/>
        <v>2.2453898678901694</v>
      </c>
      <c r="V170" s="409">
        <f t="shared" si="105"/>
        <v>1.0083551317647665E-2</v>
      </c>
      <c r="W170" s="407">
        <f t="shared" si="106"/>
        <v>1.0083551317647665E-2</v>
      </c>
      <c r="X170" s="407">
        <f t="shared" si="107"/>
        <v>2.2453898678901694</v>
      </c>
      <c r="Y170" s="407">
        <f t="shared" si="108"/>
        <v>3.0250653952942994E-2</v>
      </c>
      <c r="Z170" s="407">
        <f t="shared" si="124"/>
        <v>0.36049500037888604</v>
      </c>
      <c r="AA170" s="407">
        <f t="shared" si="125"/>
        <v>0.14400000000000002</v>
      </c>
      <c r="AB170" s="407">
        <f t="shared" si="126"/>
        <v>0</v>
      </c>
      <c r="AC170" s="407">
        <f t="shared" si="109"/>
        <v>0.5380006284996709</v>
      </c>
      <c r="AD170" s="407">
        <f t="shared" si="110"/>
        <v>4.2941363145321052</v>
      </c>
      <c r="AE170" s="407">
        <f t="shared" si="111"/>
        <v>0.11063764012670023</v>
      </c>
      <c r="AF170" s="407">
        <f t="shared" si="127"/>
        <v>6.9552000000000003E-2</v>
      </c>
      <c r="AG170" s="407">
        <f t="shared" si="112"/>
        <v>0.18426701363505565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1.3571586080166713</v>
      </c>
      <c r="AP170">
        <f t="shared" si="131"/>
        <v>24.632999999999999</v>
      </c>
      <c r="AQ170" s="10">
        <f t="shared" si="116"/>
        <v>0.94778182663348365</v>
      </c>
      <c r="AR170" s="63">
        <f t="shared" si="117"/>
        <v>26.900031424983545</v>
      </c>
      <c r="AS170" s="63">
        <f t="shared" si="118"/>
        <v>9.2133506817527824</v>
      </c>
      <c r="AT170" s="10"/>
      <c r="AU170">
        <f t="shared" si="119"/>
        <v>94.77818266334836</v>
      </c>
    </row>
    <row r="171" spans="7:47" x14ac:dyDescent="0.25">
      <c r="G171">
        <v>162</v>
      </c>
      <c r="H171">
        <f t="shared" si="120"/>
        <v>4.8600000000000003</v>
      </c>
      <c r="I171" s="407">
        <f t="shared" si="97"/>
        <v>0.21472749999999999</v>
      </c>
      <c r="J171" s="408">
        <f t="shared" si="121"/>
        <v>1.3527832499999997</v>
      </c>
      <c r="K171" s="408">
        <f t="shared" si="132"/>
        <v>5.5363916250000003</v>
      </c>
      <c r="L171" s="408">
        <f t="shared" si="98"/>
        <v>4.1836083750000004</v>
      </c>
      <c r="M171" s="63">
        <f t="shared" si="122"/>
        <v>0</v>
      </c>
      <c r="N171" s="407">
        <f t="shared" si="99"/>
        <v>4.8756642498012566</v>
      </c>
      <c r="O171" s="407">
        <f t="shared" si="100"/>
        <v>0.12000158534886607</v>
      </c>
      <c r="P171">
        <f t="shared" si="123"/>
        <v>0.2</v>
      </c>
      <c r="Q171" s="407">
        <f t="shared" si="133"/>
        <v>0.32000158534886608</v>
      </c>
      <c r="R171" s="9">
        <f t="shared" si="101"/>
        <v>0.39051488677135832</v>
      </c>
      <c r="S171" s="9">
        <f t="shared" si="102"/>
        <v>1.5250187679004683E-4</v>
      </c>
      <c r="T171" s="9">
        <f t="shared" si="103"/>
        <v>1.5250187679004683E-4</v>
      </c>
      <c r="U171" s="407">
        <f t="shared" si="104"/>
        <v>2.2593193678071359</v>
      </c>
      <c r="V171" s="409">
        <f t="shared" si="105"/>
        <v>1.0209048011496873E-2</v>
      </c>
      <c r="W171" s="407">
        <f t="shared" si="106"/>
        <v>1.0209048011496873E-2</v>
      </c>
      <c r="X171" s="407">
        <f t="shared" si="107"/>
        <v>2.2593193678071359</v>
      </c>
      <c r="Y171" s="407">
        <f t="shared" si="108"/>
        <v>3.0627144034490617E-2</v>
      </c>
      <c r="Z171" s="407">
        <f t="shared" si="124"/>
        <v>0.3627432397289046</v>
      </c>
      <c r="AA171" s="407">
        <f t="shared" si="125"/>
        <v>0.14400000000000002</v>
      </c>
      <c r="AB171" s="407">
        <f t="shared" si="126"/>
        <v>0</v>
      </c>
      <c r="AC171" s="407">
        <f t="shared" si="109"/>
        <v>0.5406822946665254</v>
      </c>
      <c r="AD171" s="407">
        <f t="shared" si="110"/>
        <v>4.3205992490673806</v>
      </c>
      <c r="AE171" s="407">
        <f t="shared" si="111"/>
        <v>0.11200546722624967</v>
      </c>
      <c r="AF171" s="407">
        <f t="shared" si="127"/>
        <v>6.9984000000000005E-2</v>
      </c>
      <c r="AG171" s="407">
        <f t="shared" si="112"/>
        <v>0.18615964687155409</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1.3633388647752325</v>
      </c>
      <c r="AP171">
        <f t="shared" si="131"/>
        <v>24.786000000000001</v>
      </c>
      <c r="AQ171" s="10">
        <f t="shared" si="116"/>
        <v>0.94786335242258324</v>
      </c>
      <c r="AR171" s="63">
        <f t="shared" si="117"/>
        <v>27.03411473332627</v>
      </c>
      <c r="AS171" s="63">
        <f t="shared" si="118"/>
        <v>9.307982343577704</v>
      </c>
      <c r="AT171" s="10"/>
      <c r="AU171">
        <f t="shared" si="119"/>
        <v>94.786335242258318</v>
      </c>
    </row>
    <row r="172" spans="7:47" x14ac:dyDescent="0.25">
      <c r="G172">
        <v>163</v>
      </c>
      <c r="H172">
        <f t="shared" si="120"/>
        <v>4.8899999999999997</v>
      </c>
      <c r="I172" s="407">
        <f t="shared" si="97"/>
        <v>0.21474124999999999</v>
      </c>
      <c r="J172" s="408">
        <f t="shared" si="121"/>
        <v>1.3528698749999997</v>
      </c>
      <c r="K172" s="408">
        <f t="shared" si="132"/>
        <v>5.5664349374999995</v>
      </c>
      <c r="L172" s="408">
        <f t="shared" si="98"/>
        <v>4.2135650624999998</v>
      </c>
      <c r="M172" s="63">
        <f t="shared" si="122"/>
        <v>0</v>
      </c>
      <c r="N172" s="407">
        <f t="shared" si="99"/>
        <v>4.9055704467700325</v>
      </c>
      <c r="O172" s="407">
        <f t="shared" si="100"/>
        <v>0.1214925761809999</v>
      </c>
      <c r="P172">
        <f t="shared" si="123"/>
        <v>0.2</v>
      </c>
      <c r="Q172" s="407">
        <f t="shared" si="133"/>
        <v>0.32149257618099991</v>
      </c>
      <c r="R172" s="9">
        <f t="shared" si="101"/>
        <v>0.39053989325489258</v>
      </c>
      <c r="S172" s="9">
        <f t="shared" si="102"/>
        <v>1.5252140822354289E-4</v>
      </c>
      <c r="T172" s="9">
        <f t="shared" si="103"/>
        <v>1.5252140822354289E-4</v>
      </c>
      <c r="U172" s="407">
        <f t="shared" si="104"/>
        <v>2.2732502902185412</v>
      </c>
      <c r="V172" s="409">
        <f t="shared" si="105"/>
        <v>1.0335333763957363E-2</v>
      </c>
      <c r="W172" s="407">
        <f t="shared" si="106"/>
        <v>1.0335333763957363E-2</v>
      </c>
      <c r="X172" s="407">
        <f t="shared" si="107"/>
        <v>2.2732502902185412</v>
      </c>
      <c r="Y172" s="407">
        <f t="shared" si="108"/>
        <v>3.1006001291872091E-2</v>
      </c>
      <c r="Z172" s="407">
        <f t="shared" si="124"/>
        <v>0.36499147907892304</v>
      </c>
      <c r="AA172" s="407">
        <f t="shared" si="125"/>
        <v>0.14400000000000002</v>
      </c>
      <c r="AB172" s="407">
        <f t="shared" si="126"/>
        <v>0</v>
      </c>
      <c r="AC172" s="407">
        <f t="shared" si="109"/>
        <v>0.54336700800120441</v>
      </c>
      <c r="AD172" s="407">
        <f t="shared" si="110"/>
        <v>4.3470627469873095</v>
      </c>
      <c r="AE172" s="407">
        <f t="shared" si="111"/>
        <v>0.11338172715746914</v>
      </c>
      <c r="AF172" s="407">
        <f t="shared" si="127"/>
        <v>7.0415999999999992E-2</v>
      </c>
      <c r="AG172" s="407">
        <f t="shared" si="112"/>
        <v>0.1880622926686624</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1.3695424940230476</v>
      </c>
      <c r="AP172">
        <f t="shared" si="131"/>
        <v>24.938999999999997</v>
      </c>
      <c r="AQ172" s="10">
        <f t="shared" si="116"/>
        <v>0.94794304951199071</v>
      </c>
      <c r="AR172" s="63">
        <f t="shared" si="117"/>
        <v>27.16835040006022</v>
      </c>
      <c r="AS172" s="63">
        <f t="shared" si="118"/>
        <v>9.4031146334331197</v>
      </c>
      <c r="AT172" s="10"/>
      <c r="AU172">
        <f t="shared" si="119"/>
        <v>94.794304951199067</v>
      </c>
    </row>
    <row r="173" spans="7:47" x14ac:dyDescent="0.25">
      <c r="G173">
        <v>164</v>
      </c>
      <c r="H173">
        <f t="shared" si="120"/>
        <v>4.92</v>
      </c>
      <c r="I173" s="407">
        <f t="shared" si="97"/>
        <v>0.214755</v>
      </c>
      <c r="J173" s="408">
        <f t="shared" si="121"/>
        <v>1.3529564999999999</v>
      </c>
      <c r="K173" s="408">
        <f t="shared" si="132"/>
        <v>5.5964782499999997</v>
      </c>
      <c r="L173" s="408">
        <f t="shared" si="98"/>
        <v>4.2435217500000002</v>
      </c>
      <c r="M173" s="63">
        <f t="shared" si="122"/>
        <v>0</v>
      </c>
      <c r="N173" s="407">
        <f t="shared" si="99"/>
        <v>4.9354777824348162</v>
      </c>
      <c r="O173" s="407">
        <f t="shared" si="100"/>
        <v>0.1229930973422582</v>
      </c>
      <c r="P173">
        <f t="shared" si="123"/>
        <v>0.2</v>
      </c>
      <c r="Q173" s="407">
        <f t="shared" si="133"/>
        <v>0.32299309734225823</v>
      </c>
      <c r="R173" s="9">
        <f t="shared" si="101"/>
        <v>0.39056489973842695</v>
      </c>
      <c r="S173" s="9">
        <f t="shared" si="102"/>
        <v>1.5254094090768751E-4</v>
      </c>
      <c r="T173" s="9">
        <f t="shared" si="103"/>
        <v>1.5254094090768751E-4</v>
      </c>
      <c r="U173" s="407">
        <f t="shared" si="104"/>
        <v>2.2871826253634913</v>
      </c>
      <c r="V173" s="409">
        <f t="shared" si="105"/>
        <v>1.0462408723529265E-2</v>
      </c>
      <c r="W173" s="407">
        <f t="shared" si="106"/>
        <v>1.0462408723529265E-2</v>
      </c>
      <c r="X173" s="407">
        <f t="shared" si="107"/>
        <v>2.2871826253634913</v>
      </c>
      <c r="Y173" s="407">
        <f t="shared" si="108"/>
        <v>3.1387226170587798E-2</v>
      </c>
      <c r="Z173" s="407">
        <f t="shared" si="124"/>
        <v>0.3672397184289416</v>
      </c>
      <c r="AA173" s="407">
        <f t="shared" si="125"/>
        <v>0.14400000000000002</v>
      </c>
      <c r="AB173" s="407">
        <f t="shared" si="126"/>
        <v>0</v>
      </c>
      <c r="AC173" s="407">
        <f t="shared" si="109"/>
        <v>0.54605477353522525</v>
      </c>
      <c r="AD173" s="407">
        <f t="shared" si="110"/>
        <v>4.3735267895764691</v>
      </c>
      <c r="AE173" s="407">
        <f t="shared" si="111"/>
        <v>0.11476641947485834</v>
      </c>
      <c r="AF173" s="407">
        <f t="shared" si="127"/>
        <v>7.0847999999999994E-2</v>
      </c>
      <c r="AG173" s="407">
        <f t="shared" si="112"/>
        <v>0.1899749688682292</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1.3757695254101496</v>
      </c>
      <c r="AP173">
        <f t="shared" si="131"/>
        <v>25.091999999999999</v>
      </c>
      <c r="AQ173" s="10">
        <f t="shared" si="116"/>
        <v>0.94802094962745709</v>
      </c>
      <c r="AR173" s="63">
        <f t="shared" si="117"/>
        <v>27.302738676761262</v>
      </c>
      <c r="AS173" s="63">
        <f t="shared" si="118"/>
        <v>9.4987484434114595</v>
      </c>
      <c r="AT173" s="10"/>
      <c r="AU173">
        <f t="shared" si="119"/>
        <v>94.802094962745713</v>
      </c>
    </row>
    <row r="174" spans="7:47" x14ac:dyDescent="0.25">
      <c r="G174">
        <v>165</v>
      </c>
      <c r="H174">
        <f t="shared" si="120"/>
        <v>4.9499999999999993</v>
      </c>
      <c r="I174" s="407">
        <f t="shared" ref="I174:I209" si="136">(Vout+Rdcr*H174+RdsonBot*H174)/(Vin-RdsonTop*H174+RdsonBot*H174)</f>
        <v>0.21476874999999998</v>
      </c>
      <c r="J174" s="408">
        <f t="shared" si="121"/>
        <v>1.3530431249999997</v>
      </c>
      <c r="K174" s="408">
        <f t="shared" si="132"/>
        <v>5.6265215624999989</v>
      </c>
      <c r="L174" s="408">
        <f t="shared" ref="L174:L209" si="137">H174-J174/2</f>
        <v>4.2734784374999997</v>
      </c>
      <c r="M174" s="63">
        <f t="shared" si="122"/>
        <v>0</v>
      </c>
      <c r="N174" s="407">
        <f t="shared" ref="N174:N209" si="138">SQRT(H174^2+(J174^2)/12)</f>
        <v>4.9653862362199455</v>
      </c>
      <c r="O174" s="407">
        <f t="shared" ref="O174:O209" si="139">(N174^2*Rdcr*(1+Ltc*Ta-Ltc*25))/(1-N174^2*Rdcr*Ltc*ThetaCa)</f>
        <v>0.12450315550553141</v>
      </c>
      <c r="P174">
        <f t="shared" si="123"/>
        <v>0.2</v>
      </c>
      <c r="Q174" s="407">
        <f t="shared" si="133"/>
        <v>0.32450315550553144</v>
      </c>
      <c r="R174" s="9">
        <f t="shared" ref="R174:R209" si="140">J174/(2*SQRT(3))</f>
        <v>0.39058990622196116</v>
      </c>
      <c r="S174" s="9">
        <f t="shared" ref="S174:S209" si="141">RCoutEsr*R174^2</f>
        <v>1.5256047484248043E-4</v>
      </c>
      <c r="T174" s="9">
        <f t="shared" ref="T174:T209" si="142">S174</f>
        <v>1.5256047484248043E-4</v>
      </c>
      <c r="U174" s="407">
        <f t="shared" ref="U174:U209" si="143">SQRT(I174)*SQRT(H174^2+(J174^2)/12)</f>
        <v>2.3011163637148653</v>
      </c>
      <c r="V174" s="409">
        <f t="shared" ref="V174:V209" si="144">RCinEsr*U174^2</f>
        <v>1.0590273038712648E-2</v>
      </c>
      <c r="W174" s="407">
        <f t="shared" ref="W174:W209" si="145">V174</f>
        <v>1.0590273038712648E-2</v>
      </c>
      <c r="X174" s="407">
        <f t="shared" ref="X174:X209" si="146">SQRT(I174)*SQRT(H174^2+(J174^2)/12)</f>
        <v>2.3011163637148653</v>
      </c>
      <c r="Y174" s="407">
        <f t="shared" ref="Y174:Y209" si="147">RdsonTop*X174^2</f>
        <v>3.1770819116137945E-2</v>
      </c>
      <c r="Z174" s="407">
        <f t="shared" si="124"/>
        <v>0.36948795777896004</v>
      </c>
      <c r="AA174" s="407">
        <f t="shared" si="125"/>
        <v>0.14400000000000002</v>
      </c>
      <c r="AB174" s="407">
        <f t="shared" si="126"/>
        <v>0</v>
      </c>
      <c r="AC174" s="407">
        <f t="shared" ref="AC174:AC209" si="148">(AB174+AA174+Z174+Y174*(1+RdsonTopTc*Ta-RdsonTopTc*25))/(1-Y174*RdsonTopTc*ThetaJaTop)</f>
        <v>0.54874559631133502</v>
      </c>
      <c r="AD174" s="407">
        <f t="shared" ref="AD174:AD209" si="149">SQRT(1-I174)*SQRT(H174^2+(J174^2)/12)</f>
        <v>4.3999913585694861</v>
      </c>
      <c r="AE174" s="407">
        <f t="shared" ref="AE174:AE209" si="150">RdsonBot*AD174^2</f>
        <v>0.11615954373291691</v>
      </c>
      <c r="AF174" s="407">
        <f t="shared" si="127"/>
        <v>7.1279999999999982E-2</v>
      </c>
      <c r="AG174" s="407">
        <f t="shared" ref="AG174:AG209" si="151">(AF174+AE174*(1+RdsonBotTc*Ta-RdsonBotTc*25))/(1-AE174*RdsonBotTc*ThetaJaBot)</f>
        <v>0.19189769343549001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1.3820199887659117</v>
      </c>
      <c r="AP174">
        <f t="shared" si="131"/>
        <v>25.244999999999994</v>
      </c>
      <c r="AQ174" s="10">
        <f t="shared" ref="AQ174:AQ209" si="155">AP174/(AP174+AO174)</f>
        <v>0.94809708373866119</v>
      </c>
      <c r="AR174" s="63">
        <f t="shared" ref="AR174:AR209" si="156">ThetaJaTop*AC174</f>
        <v>27.43727981556675</v>
      </c>
      <c r="AS174" s="63">
        <f t="shared" ref="AS174:AS209" si="157">AG174*ThetaJaBot</f>
        <v>9.5948846717745013</v>
      </c>
      <c r="AT174" s="10"/>
      <c r="AU174">
        <f t="shared" ref="AU174:AU209" si="158">AQ174*100</f>
        <v>94.809708373866115</v>
      </c>
    </row>
    <row r="175" spans="7:47" x14ac:dyDescent="0.25">
      <c r="G175">
        <v>166</v>
      </c>
      <c r="H175">
        <f t="shared" si="120"/>
        <v>4.9799999999999995</v>
      </c>
      <c r="I175" s="407">
        <f t="shared" si="136"/>
        <v>0.21478249999999999</v>
      </c>
      <c r="J175" s="408">
        <f t="shared" si="121"/>
        <v>1.3531297499999997</v>
      </c>
      <c r="K175" s="408">
        <f t="shared" si="132"/>
        <v>5.656564874999999</v>
      </c>
      <c r="L175" s="408">
        <f t="shared" si="137"/>
        <v>4.303435125</v>
      </c>
      <c r="M175" s="63">
        <f t="shared" si="122"/>
        <v>0</v>
      </c>
      <c r="N175" s="407">
        <f t="shared" si="138"/>
        <v>4.9952957880417772</v>
      </c>
      <c r="O175" s="407">
        <f t="shared" si="139"/>
        <v>0.12602275738850924</v>
      </c>
      <c r="P175">
        <f t="shared" si="123"/>
        <v>0.2</v>
      </c>
      <c r="Q175" s="407">
        <f t="shared" si="133"/>
        <v>0.32602275738850928</v>
      </c>
      <c r="R175" s="9">
        <f t="shared" si="140"/>
        <v>0.39061491270549542</v>
      </c>
      <c r="S175" s="9">
        <f t="shared" si="141"/>
        <v>1.5258001002792183E-4</v>
      </c>
      <c r="T175" s="9">
        <f t="shared" si="142"/>
        <v>1.5258001002792183E-4</v>
      </c>
      <c r="U175" s="407">
        <f t="shared" si="143"/>
        <v>2.3150514959723512</v>
      </c>
      <c r="V175" s="409">
        <f t="shared" si="144"/>
        <v>1.0718926858007643E-2</v>
      </c>
      <c r="W175" s="407">
        <f t="shared" si="145"/>
        <v>1.0718926858007643E-2</v>
      </c>
      <c r="X175" s="407">
        <f t="shared" si="146"/>
        <v>2.3150514959723512</v>
      </c>
      <c r="Y175" s="407">
        <f t="shared" si="147"/>
        <v>3.2156780574022922E-2</v>
      </c>
      <c r="Z175" s="407">
        <f t="shared" si="124"/>
        <v>0.37173619712897854</v>
      </c>
      <c r="AA175" s="407">
        <f t="shared" si="125"/>
        <v>0.14400000000000002</v>
      </c>
      <c r="AB175" s="407">
        <f t="shared" si="126"/>
        <v>0</v>
      </c>
      <c r="AC175" s="407">
        <f t="shared" si="148"/>
        <v>0.55143948138354226</v>
      </c>
      <c r="AD175" s="407">
        <f t="shared" si="149"/>
        <v>4.4264564361376131</v>
      </c>
      <c r="AE175" s="407">
        <f t="shared" si="150"/>
        <v>0.11756109948614459</v>
      </c>
      <c r="AF175" s="407">
        <f t="shared" si="127"/>
        <v>7.1711999999999998E-2</v>
      </c>
      <c r="AG175" s="407">
        <f t="shared" si="151"/>
        <v>0.19383048445954379</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1.3882939140996309</v>
      </c>
      <c r="AP175">
        <f t="shared" si="131"/>
        <v>25.397999999999996</v>
      </c>
      <c r="AQ175" s="10">
        <f t="shared" si="155"/>
        <v>0.94817148208140623</v>
      </c>
      <c r="AR175" s="63">
        <f t="shared" si="156"/>
        <v>27.571974069177113</v>
      </c>
      <c r="AS175" s="63">
        <f t="shared" si="157"/>
        <v>9.6915242229771899</v>
      </c>
      <c r="AT175" s="10"/>
      <c r="AU175">
        <f t="shared" si="158"/>
        <v>94.817148208140623</v>
      </c>
    </row>
    <row r="176" spans="7:47" x14ac:dyDescent="0.25">
      <c r="G176">
        <v>167</v>
      </c>
      <c r="H176">
        <f t="shared" si="120"/>
        <v>5.01</v>
      </c>
      <c r="I176" s="407">
        <f t="shared" si="136"/>
        <v>0.21479624999999999</v>
      </c>
      <c r="J176" s="408">
        <f t="shared" si="121"/>
        <v>1.3532163749999997</v>
      </c>
      <c r="K176" s="408">
        <f t="shared" si="132"/>
        <v>5.6866081874999992</v>
      </c>
      <c r="L176" s="408">
        <f t="shared" si="137"/>
        <v>4.3333918125000004</v>
      </c>
      <c r="M176" s="63">
        <f t="shared" si="122"/>
        <v>0</v>
      </c>
      <c r="N176" s="407">
        <f t="shared" si="138"/>
        <v>5.0252064182940792</v>
      </c>
      <c r="O176" s="407">
        <f t="shared" si="139"/>
        <v>0.12755190975375577</v>
      </c>
      <c r="P176">
        <f t="shared" si="123"/>
        <v>0.2</v>
      </c>
      <c r="Q176" s="407">
        <f t="shared" si="133"/>
        <v>0.32755190975375581</v>
      </c>
      <c r="R176" s="9">
        <f t="shared" si="140"/>
        <v>0.39063991918902974</v>
      </c>
      <c r="S176" s="9">
        <f t="shared" si="141"/>
        <v>1.5259954646401169E-4</v>
      </c>
      <c r="T176" s="9">
        <f t="shared" si="142"/>
        <v>1.5259954646401169E-4</v>
      </c>
      <c r="U176" s="407">
        <f t="shared" si="143"/>
        <v>2.328988013055707</v>
      </c>
      <c r="V176" s="409">
        <f t="shared" si="144"/>
        <v>1.084837032991434E-2</v>
      </c>
      <c r="W176" s="407">
        <f t="shared" si="145"/>
        <v>1.084837032991434E-2</v>
      </c>
      <c r="X176" s="407">
        <f t="shared" si="146"/>
        <v>2.328988013055707</v>
      </c>
      <c r="Y176" s="407">
        <f t="shared" si="147"/>
        <v>3.2545110989743019E-2</v>
      </c>
      <c r="Z176" s="407">
        <f t="shared" si="124"/>
        <v>0.3739844364789971</v>
      </c>
      <c r="AA176" s="407">
        <f t="shared" si="125"/>
        <v>0.14400000000000002</v>
      </c>
      <c r="AB176" s="407">
        <f t="shared" si="126"/>
        <v>0</v>
      </c>
      <c r="AC176" s="407">
        <f t="shared" si="148"/>
        <v>0.55413643381714806</v>
      </c>
      <c r="AD176" s="407">
        <f t="shared" si="149"/>
        <v>4.4529220048757692</v>
      </c>
      <c r="AE176" s="407">
        <f t="shared" si="150"/>
        <v>0.11897108628904103</v>
      </c>
      <c r="AF176" s="407">
        <f t="shared" si="127"/>
        <v>7.2144E-2</v>
      </c>
      <c r="AG176" s="407">
        <f t="shared" si="151"/>
        <v>0.19577336015383245</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1.3945913316011147</v>
      </c>
      <c r="AP176">
        <f t="shared" si="131"/>
        <v>25.550999999999998</v>
      </c>
      <c r="AQ176" s="10">
        <f t="shared" si="155"/>
        <v>0.94824417417904006</v>
      </c>
      <c r="AR176" s="63">
        <f t="shared" si="156"/>
        <v>27.706821690857403</v>
      </c>
      <c r="AS176" s="63">
        <f t="shared" si="157"/>
        <v>9.7886680076916228</v>
      </c>
      <c r="AT176" s="10"/>
      <c r="AU176">
        <f t="shared" si="158"/>
        <v>94.824417417904002</v>
      </c>
    </row>
    <row r="177" spans="7:47" x14ac:dyDescent="0.25">
      <c r="G177">
        <v>168</v>
      </c>
      <c r="H177">
        <f t="shared" si="120"/>
        <v>5.04</v>
      </c>
      <c r="I177" s="407">
        <f t="shared" si="136"/>
        <v>0.21480999999999997</v>
      </c>
      <c r="J177" s="408">
        <f t="shared" si="121"/>
        <v>1.3533029999999995</v>
      </c>
      <c r="K177" s="408">
        <f t="shared" si="132"/>
        <v>5.7166514999999993</v>
      </c>
      <c r="L177" s="408">
        <f t="shared" si="137"/>
        <v>4.3633485000000007</v>
      </c>
      <c r="M177" s="63">
        <f t="shared" si="122"/>
        <v>0</v>
      </c>
      <c r="N177" s="407">
        <f t="shared" si="138"/>
        <v>5.0551181078339553</v>
      </c>
      <c r="O177" s="407">
        <f t="shared" si="139"/>
        <v>0.12909061940878608</v>
      </c>
      <c r="P177">
        <f t="shared" si="123"/>
        <v>0.2</v>
      </c>
      <c r="Q177" s="407">
        <f t="shared" si="133"/>
        <v>0.32909061940878609</v>
      </c>
      <c r="R177" s="9">
        <f t="shared" si="140"/>
        <v>0.39066492567256395</v>
      </c>
      <c r="S177" s="9">
        <f t="shared" si="141"/>
        <v>1.526190841507499E-4</v>
      </c>
      <c r="T177" s="9">
        <f t="shared" si="142"/>
        <v>1.526190841507499E-4</v>
      </c>
      <c r="U177" s="407">
        <f t="shared" si="143"/>
        <v>2.3429259060982748</v>
      </c>
      <c r="V177" s="409">
        <f t="shared" si="144"/>
        <v>1.0978603602932844E-2</v>
      </c>
      <c r="W177" s="407">
        <f t="shared" si="145"/>
        <v>1.0978603602932844E-2</v>
      </c>
      <c r="X177" s="407">
        <f t="shared" si="146"/>
        <v>2.3429259060982748</v>
      </c>
      <c r="Y177" s="407">
        <f t="shared" si="147"/>
        <v>3.2935810808798538E-2</v>
      </c>
      <c r="Z177" s="407">
        <f t="shared" si="124"/>
        <v>0.37623267582901559</v>
      </c>
      <c r="AA177" s="407">
        <f t="shared" si="125"/>
        <v>0.14400000000000002</v>
      </c>
      <c r="AB177" s="407">
        <f t="shared" si="126"/>
        <v>0</v>
      </c>
      <c r="AC177" s="407">
        <f t="shared" si="148"/>
        <v>0.55683645868877718</v>
      </c>
      <c r="AD177" s="407">
        <f t="shared" si="149"/>
        <v>4.4793880477900467</v>
      </c>
      <c r="AE177" s="407">
        <f t="shared" si="150"/>
        <v>0.12038950369610596</v>
      </c>
      <c r="AF177" s="407">
        <f t="shared" si="127"/>
        <v>7.2576000000000002E-2</v>
      </c>
      <c r="AG177" s="407">
        <f t="shared" si="151"/>
        <v>0.19772633885662541</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1.4009122716412723</v>
      </c>
      <c r="AP177">
        <f t="shared" si="131"/>
        <v>25.703999999999997</v>
      </c>
      <c r="AQ177" s="10">
        <f t="shared" si="155"/>
        <v>0.94831518886312771</v>
      </c>
      <c r="AR177" s="63">
        <f t="shared" si="156"/>
        <v>27.841822934438859</v>
      </c>
      <c r="AS177" s="63">
        <f t="shared" si="157"/>
        <v>9.8863169428312698</v>
      </c>
      <c r="AT177" s="10"/>
      <c r="AU177">
        <f t="shared" si="158"/>
        <v>94.831518886312764</v>
      </c>
    </row>
    <row r="178" spans="7:47" x14ac:dyDescent="0.25">
      <c r="G178">
        <v>169</v>
      </c>
      <c r="H178">
        <f t="shared" si="120"/>
        <v>5.07</v>
      </c>
      <c r="I178" s="407">
        <f t="shared" si="136"/>
        <v>0.21482375000000001</v>
      </c>
      <c r="J178" s="408">
        <f t="shared" si="121"/>
        <v>1.3533896249999997</v>
      </c>
      <c r="K178" s="408">
        <f t="shared" si="132"/>
        <v>5.7466948125000004</v>
      </c>
      <c r="L178" s="408">
        <f t="shared" si="137"/>
        <v>4.3933051875000002</v>
      </c>
      <c r="M178" s="63">
        <f t="shared" si="122"/>
        <v>0</v>
      </c>
      <c r="N178" s="407">
        <f t="shared" si="138"/>
        <v>5.0850308379682554</v>
      </c>
      <c r="O178" s="407">
        <f t="shared" si="139"/>
        <v>0.13063889320614283</v>
      </c>
      <c r="P178">
        <f t="shared" si="123"/>
        <v>0.2</v>
      </c>
      <c r="Q178" s="407">
        <f t="shared" si="133"/>
        <v>0.33063889320614281</v>
      </c>
      <c r="R178" s="9">
        <f t="shared" si="140"/>
        <v>0.39068993215609826</v>
      </c>
      <c r="S178" s="9">
        <f t="shared" si="141"/>
        <v>1.5263862308813667E-4</v>
      </c>
      <c r="T178" s="9">
        <f t="shared" si="142"/>
        <v>1.5263862308813667E-4</v>
      </c>
      <c r="U178" s="407">
        <f t="shared" si="143"/>
        <v>2.3568651664407176</v>
      </c>
      <c r="V178" s="409">
        <f t="shared" si="144"/>
        <v>1.1109626825563263E-2</v>
      </c>
      <c r="W178" s="407">
        <f t="shared" si="145"/>
        <v>1.1109626825563263E-2</v>
      </c>
      <c r="X178" s="407">
        <f t="shared" si="146"/>
        <v>2.3568651664407176</v>
      </c>
      <c r="Y178" s="407">
        <f t="shared" si="147"/>
        <v>3.332888047668979E-2</v>
      </c>
      <c r="Z178" s="407">
        <f t="shared" si="124"/>
        <v>0.37848091517903415</v>
      </c>
      <c r="AA178" s="407">
        <f t="shared" si="125"/>
        <v>0.14400000000000002</v>
      </c>
      <c r="AB178" s="407">
        <f t="shared" si="126"/>
        <v>0</v>
      </c>
      <c r="AC178" s="407">
        <f t="shared" si="148"/>
        <v>0.55953956108640968</v>
      </c>
      <c r="AD178" s="407">
        <f t="shared" si="149"/>
        <v>4.5058545482856527</v>
      </c>
      <c r="AE178" s="407">
        <f t="shared" si="150"/>
        <v>0.12181635126183901</v>
      </c>
      <c r="AF178" s="407">
        <f t="shared" si="127"/>
        <v>7.3008000000000003E-2</v>
      </c>
      <c r="AG178" s="407">
        <f t="shared" si="151"/>
        <v>0.19968943903150735</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1.4072567647727112</v>
      </c>
      <c r="AP178">
        <f t="shared" si="131"/>
        <v>25.856999999999999</v>
      </c>
      <c r="AQ178" s="10">
        <f t="shared" si="155"/>
        <v>0.94838455429340796</v>
      </c>
      <c r="AR178" s="63">
        <f t="shared" si="156"/>
        <v>27.976978054320483</v>
      </c>
      <c r="AS178" s="63">
        <f t="shared" si="157"/>
        <v>9.984471951575367</v>
      </c>
      <c r="AT178" s="10"/>
      <c r="AU178">
        <f t="shared" si="158"/>
        <v>94.838455429340797</v>
      </c>
    </row>
    <row r="179" spans="7:47" x14ac:dyDescent="0.25">
      <c r="G179">
        <v>170</v>
      </c>
      <c r="H179">
        <f t="shared" si="120"/>
        <v>5.0999999999999996</v>
      </c>
      <c r="I179" s="407">
        <f t="shared" si="136"/>
        <v>0.21483749999999999</v>
      </c>
      <c r="J179" s="408">
        <f t="shared" si="121"/>
        <v>1.3534762499999997</v>
      </c>
      <c r="K179" s="408">
        <f t="shared" si="132"/>
        <v>5.7767381249999996</v>
      </c>
      <c r="L179" s="408">
        <f t="shared" si="137"/>
        <v>4.4232618749999997</v>
      </c>
      <c r="M179" s="63">
        <f t="shared" si="122"/>
        <v>0</v>
      </c>
      <c r="N179" s="407">
        <f t="shared" si="138"/>
        <v>5.114944590440464</v>
      </c>
      <c r="O179" s="407">
        <f t="shared" si="139"/>
        <v>0.13219673804347346</v>
      </c>
      <c r="P179">
        <f t="shared" si="123"/>
        <v>0.2</v>
      </c>
      <c r="Q179" s="407">
        <f t="shared" si="133"/>
        <v>0.33219673804347349</v>
      </c>
      <c r="R179" s="9">
        <f t="shared" si="140"/>
        <v>0.39071493863963253</v>
      </c>
      <c r="S179" s="9">
        <f t="shared" si="141"/>
        <v>1.5265816327617181E-4</v>
      </c>
      <c r="T179" s="9">
        <f t="shared" si="142"/>
        <v>1.5265816327617181E-4</v>
      </c>
      <c r="U179" s="407">
        <f t="shared" si="143"/>
        <v>2.3708057856249725</v>
      </c>
      <c r="V179" s="409">
        <f t="shared" si="144"/>
        <v>1.1241440146305686E-2</v>
      </c>
      <c r="W179" s="407">
        <f t="shared" si="145"/>
        <v>1.1241440146305686E-2</v>
      </c>
      <c r="X179" s="407">
        <f t="shared" si="146"/>
        <v>2.3708057856249725</v>
      </c>
      <c r="Y179" s="407">
        <f t="shared" si="147"/>
        <v>3.3724320438917058E-2</v>
      </c>
      <c r="Z179" s="407">
        <f t="shared" si="124"/>
        <v>0.38072915452905254</v>
      </c>
      <c r="AA179" s="407">
        <f t="shared" si="125"/>
        <v>0.14400000000000002</v>
      </c>
      <c r="AB179" s="407">
        <f t="shared" si="126"/>
        <v>0</v>
      </c>
      <c r="AC179" s="407">
        <f t="shared" si="148"/>
        <v>0.56224574610941191</v>
      </c>
      <c r="AD179" s="407">
        <f t="shared" si="149"/>
        <v>4.5323214901552742</v>
      </c>
      <c r="AE179" s="407">
        <f t="shared" si="150"/>
        <v>0.12325162854073994</v>
      </c>
      <c r="AF179" s="407">
        <f t="shared" si="127"/>
        <v>7.3439999999999991E-2</v>
      </c>
      <c r="AG179" s="407">
        <f t="shared" si="151"/>
        <v>0.20166267926787071</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1.4136248417303379</v>
      </c>
      <c r="AP179">
        <f t="shared" si="131"/>
        <v>26.009999999999998</v>
      </c>
      <c r="AQ179" s="10">
        <f t="shared" si="155"/>
        <v>0.94845229797706265</v>
      </c>
      <c r="AR179" s="63">
        <f t="shared" si="156"/>
        <v>28.112287305470595</v>
      </c>
      <c r="AS179" s="63">
        <f t="shared" si="157"/>
        <v>10.083133963393536</v>
      </c>
      <c r="AT179" s="10"/>
      <c r="AU179">
        <f t="shared" si="158"/>
        <v>94.845229797706267</v>
      </c>
    </row>
    <row r="180" spans="7:47" x14ac:dyDescent="0.25">
      <c r="G180">
        <v>171</v>
      </c>
      <c r="H180">
        <f t="shared" si="120"/>
        <v>5.13</v>
      </c>
      <c r="I180" s="407">
        <f t="shared" si="136"/>
        <v>0.21485124999999997</v>
      </c>
      <c r="J180" s="408">
        <f t="shared" si="121"/>
        <v>1.3535628749999995</v>
      </c>
      <c r="K180" s="408">
        <f t="shared" si="132"/>
        <v>5.8067814374999998</v>
      </c>
      <c r="L180" s="408">
        <f t="shared" si="137"/>
        <v>4.4532185625</v>
      </c>
      <c r="M180" s="63">
        <f t="shared" si="122"/>
        <v>0</v>
      </c>
      <c r="N180" s="407">
        <f t="shared" si="138"/>
        <v>5.1448593474180475</v>
      </c>
      <c r="O180" s="407">
        <f t="shared" si="139"/>
        <v>0.1337641608636084</v>
      </c>
      <c r="P180">
        <f t="shared" si="123"/>
        <v>0.2</v>
      </c>
      <c r="Q180" s="407">
        <f t="shared" si="133"/>
        <v>0.33376416086360838</v>
      </c>
      <c r="R180" s="9">
        <f t="shared" si="140"/>
        <v>0.39073994512316679</v>
      </c>
      <c r="S180" s="9">
        <f t="shared" si="141"/>
        <v>1.5267770471485539E-4</v>
      </c>
      <c r="T180" s="9">
        <f t="shared" si="142"/>
        <v>1.5267770471485539E-4</v>
      </c>
      <c r="U180" s="407">
        <f t="shared" si="143"/>
        <v>2.384747755388422</v>
      </c>
      <c r="V180" s="409">
        <f t="shared" si="144"/>
        <v>1.1374043713660234E-2</v>
      </c>
      <c r="W180" s="407">
        <f t="shared" si="145"/>
        <v>1.1374043713660234E-2</v>
      </c>
      <c r="X180" s="407">
        <f t="shared" si="146"/>
        <v>2.384747755388422</v>
      </c>
      <c r="Y180" s="407">
        <f t="shared" si="147"/>
        <v>3.4122131140980699E-2</v>
      </c>
      <c r="Z180" s="407">
        <f t="shared" si="124"/>
        <v>0.38297739387907109</v>
      </c>
      <c r="AA180" s="407">
        <f t="shared" si="125"/>
        <v>0.14400000000000002</v>
      </c>
      <c r="AB180" s="407">
        <f t="shared" si="126"/>
        <v>0</v>
      </c>
      <c r="AC180" s="407">
        <f t="shared" si="148"/>
        <v>0.56495501886856958</v>
      </c>
      <c r="AD180" s="407">
        <f t="shared" si="149"/>
        <v>4.558788857567845</v>
      </c>
      <c r="AE180" s="407">
        <f t="shared" si="150"/>
        <v>0.12469533508730843</v>
      </c>
      <c r="AF180" s="407">
        <f t="shared" si="127"/>
        <v>7.3871999999999993E-2</v>
      </c>
      <c r="AG180" s="407">
        <f t="shared" si="151"/>
        <v>0.20364607828141182</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1.4200165334319648</v>
      </c>
      <c r="AP180">
        <f t="shared" si="131"/>
        <v>26.162999999999997</v>
      </c>
      <c r="AQ180" s="10">
        <f t="shared" si="155"/>
        <v>0.94851844678732522</v>
      </c>
      <c r="AR180" s="63">
        <f t="shared" si="156"/>
        <v>28.247750943428478</v>
      </c>
      <c r="AS180" s="63">
        <f t="shared" si="157"/>
        <v>10.182303914070591</v>
      </c>
      <c r="AT180" s="10"/>
      <c r="AU180">
        <f t="shared" si="158"/>
        <v>94.851844678732519</v>
      </c>
    </row>
    <row r="181" spans="7:47" x14ac:dyDescent="0.25">
      <c r="G181">
        <v>172</v>
      </c>
      <c r="H181">
        <f t="shared" si="120"/>
        <v>5.16</v>
      </c>
      <c r="I181" s="407">
        <f t="shared" si="136"/>
        <v>0.214865</v>
      </c>
      <c r="J181" s="408">
        <f t="shared" si="121"/>
        <v>1.3536494999999995</v>
      </c>
      <c r="K181" s="408">
        <f t="shared" si="132"/>
        <v>5.8368247499999999</v>
      </c>
      <c r="L181" s="408">
        <f t="shared" si="137"/>
        <v>4.4831752500000004</v>
      </c>
      <c r="M181" s="63">
        <f t="shared" si="122"/>
        <v>0</v>
      </c>
      <c r="N181" s="407">
        <f t="shared" si="138"/>
        <v>5.1747750914802264</v>
      </c>
      <c r="O181" s="407">
        <f t="shared" si="139"/>
        <v>0.13534116865463894</v>
      </c>
      <c r="P181">
        <f t="shared" si="123"/>
        <v>0.2</v>
      </c>
      <c r="Q181" s="407">
        <f t="shared" si="133"/>
        <v>0.33534116865463892</v>
      </c>
      <c r="R181" s="9">
        <f t="shared" si="140"/>
        <v>0.39076495160670105</v>
      </c>
      <c r="S181" s="9">
        <f t="shared" si="141"/>
        <v>1.5269724740418742E-4</v>
      </c>
      <c r="T181" s="9">
        <f t="shared" si="142"/>
        <v>1.5269724740418742E-4</v>
      </c>
      <c r="U181" s="407">
        <f t="shared" si="143"/>
        <v>2.3986910676582553</v>
      </c>
      <c r="V181" s="409">
        <f t="shared" si="144"/>
        <v>1.1507437676127002E-2</v>
      </c>
      <c r="W181" s="407">
        <f t="shared" si="145"/>
        <v>1.1507437676127002E-2</v>
      </c>
      <c r="X181" s="407">
        <f t="shared" si="146"/>
        <v>2.3986910676582553</v>
      </c>
      <c r="Y181" s="407">
        <f t="shared" si="147"/>
        <v>3.4522313028381012E-2</v>
      </c>
      <c r="Z181" s="407">
        <f t="shared" si="124"/>
        <v>0.3852256332290897</v>
      </c>
      <c r="AA181" s="407">
        <f t="shared" si="125"/>
        <v>0.14400000000000002</v>
      </c>
      <c r="AB181" s="407">
        <f t="shared" si="126"/>
        <v>0</v>
      </c>
      <c r="AC181" s="407">
        <f t="shared" si="148"/>
        <v>0.56766738448611709</v>
      </c>
      <c r="AD181" s="407">
        <f t="shared" si="149"/>
        <v>4.5852566350577026</v>
      </c>
      <c r="AE181" s="407">
        <f t="shared" si="150"/>
        <v>0.12614747045604413</v>
      </c>
      <c r="AF181" s="407">
        <f t="shared" si="127"/>
        <v>7.4303999999999995E-2</v>
      </c>
      <c r="AG181" s="407">
        <f t="shared" si="151"/>
        <v>0.20563965491463101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1.4264318709789181</v>
      </c>
      <c r="AP181">
        <f t="shared" si="131"/>
        <v>26.315999999999999</v>
      </c>
      <c r="AQ181" s="10">
        <f t="shared" si="155"/>
        <v>0.94858302698145602</v>
      </c>
      <c r="AR181" s="63">
        <f t="shared" si="156"/>
        <v>28.383369224305856</v>
      </c>
      <c r="AS181" s="63">
        <f t="shared" si="157"/>
        <v>10.28198274573155</v>
      </c>
      <c r="AT181" s="10"/>
      <c r="AU181">
        <f t="shared" si="158"/>
        <v>94.858302698145607</v>
      </c>
    </row>
    <row r="182" spans="7:47" x14ac:dyDescent="0.25">
      <c r="G182">
        <v>173</v>
      </c>
      <c r="H182">
        <f t="shared" si="120"/>
        <v>5.1899999999999995</v>
      </c>
      <c r="I182" s="407">
        <f t="shared" si="136"/>
        <v>0.21487874999999998</v>
      </c>
      <c r="J182" s="408">
        <f t="shared" si="121"/>
        <v>1.3537361249999997</v>
      </c>
      <c r="K182" s="408">
        <f t="shared" si="132"/>
        <v>5.8668680624999991</v>
      </c>
      <c r="L182" s="408">
        <f t="shared" si="137"/>
        <v>4.5131319374999999</v>
      </c>
      <c r="M182" s="63">
        <f t="shared" si="122"/>
        <v>0</v>
      </c>
      <c r="N182" s="407">
        <f t="shared" si="138"/>
        <v>5.2046918056061848</v>
      </c>
      <c r="O182" s="407">
        <f t="shared" si="139"/>
        <v>0.13692776844999666</v>
      </c>
      <c r="P182">
        <f t="shared" si="123"/>
        <v>0.2</v>
      </c>
      <c r="Q182" s="407">
        <f t="shared" si="133"/>
        <v>0.33692776844999667</v>
      </c>
      <c r="R182" s="9">
        <f t="shared" si="140"/>
        <v>0.39078995809023537</v>
      </c>
      <c r="S182" s="9">
        <f t="shared" si="141"/>
        <v>1.5271679134416791E-4</v>
      </c>
      <c r="T182" s="9">
        <f t="shared" si="142"/>
        <v>1.5271679134416791E-4</v>
      </c>
      <c r="U182" s="407">
        <f t="shared" si="143"/>
        <v>2.4126357145460329</v>
      </c>
      <c r="V182" s="409">
        <f t="shared" si="144"/>
        <v>1.1641622182206095E-2</v>
      </c>
      <c r="W182" s="407">
        <f t="shared" si="145"/>
        <v>1.1641622182206095E-2</v>
      </c>
      <c r="X182" s="407">
        <f t="shared" si="146"/>
        <v>2.4126357145460329</v>
      </c>
      <c r="Y182" s="407">
        <f t="shared" si="147"/>
        <v>3.4924866546618284E-2</v>
      </c>
      <c r="Z182" s="407">
        <f t="shared" si="124"/>
        <v>0.38747387257910815</v>
      </c>
      <c r="AA182" s="407">
        <f t="shared" si="125"/>
        <v>0.14400000000000002</v>
      </c>
      <c r="AB182" s="407">
        <f t="shared" si="126"/>
        <v>0</v>
      </c>
      <c r="AC182" s="407">
        <f t="shared" si="148"/>
        <v>0.57038284809577144</v>
      </c>
      <c r="AD182" s="407">
        <f t="shared" si="149"/>
        <v>4.6117248075141175</v>
      </c>
      <c r="AE182" s="407">
        <f t="shared" si="150"/>
        <v>0.12760803420144673</v>
      </c>
      <c r="AF182" s="407">
        <f t="shared" si="127"/>
        <v>7.4735999999999997E-2</v>
      </c>
      <c r="AG182" s="407">
        <f t="shared" si="151"/>
        <v>0.20764342813733774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1.4328708856566561</v>
      </c>
      <c r="AP182">
        <f t="shared" si="131"/>
        <v>26.468999999999994</v>
      </c>
      <c r="AQ182" s="10">
        <f t="shared" si="155"/>
        <v>0.94864606421810793</v>
      </c>
      <c r="AR182" s="63">
        <f t="shared" si="156"/>
        <v>28.519142404788571</v>
      </c>
      <c r="AS182" s="63">
        <f t="shared" si="157"/>
        <v>10.382171406866886</v>
      </c>
      <c r="AT182" s="10"/>
      <c r="AU182">
        <f t="shared" si="158"/>
        <v>94.864606421810791</v>
      </c>
    </row>
    <row r="183" spans="7:47" x14ac:dyDescent="0.25">
      <c r="G183">
        <v>174</v>
      </c>
      <c r="H183">
        <f t="shared" si="120"/>
        <v>5.22</v>
      </c>
      <c r="I183" s="407">
        <f t="shared" si="136"/>
        <v>0.21489249999999996</v>
      </c>
      <c r="J183" s="408">
        <f t="shared" si="121"/>
        <v>1.3538227499999995</v>
      </c>
      <c r="K183" s="408">
        <f t="shared" si="132"/>
        <v>5.8969113749999993</v>
      </c>
      <c r="L183" s="408">
        <f t="shared" si="137"/>
        <v>4.5430886250000002</v>
      </c>
      <c r="M183" s="63">
        <f t="shared" si="122"/>
        <v>0</v>
      </c>
      <c r="N183" s="407">
        <f t="shared" si="138"/>
        <v>5.2346094731636663</v>
      </c>
      <c r="O183" s="407">
        <f t="shared" si="139"/>
        <v>0.13852396732853273</v>
      </c>
      <c r="P183">
        <f t="shared" si="123"/>
        <v>0.2</v>
      </c>
      <c r="Q183" s="407">
        <f t="shared" si="133"/>
        <v>0.33852396732853274</v>
      </c>
      <c r="R183" s="9">
        <f t="shared" si="140"/>
        <v>0.39081496457376957</v>
      </c>
      <c r="S183" s="9">
        <f t="shared" si="141"/>
        <v>1.5273633653479677E-4</v>
      </c>
      <c r="T183" s="9">
        <f t="shared" si="142"/>
        <v>1.5273633653479677E-4</v>
      </c>
      <c r="U183" s="407">
        <f t="shared" si="143"/>
        <v>2.4265816883424307</v>
      </c>
      <c r="V183" s="409">
        <f t="shared" si="144"/>
        <v>1.1776597380397604E-2</v>
      </c>
      <c r="W183" s="407">
        <f t="shared" si="145"/>
        <v>1.1776597380397604E-2</v>
      </c>
      <c r="X183" s="407">
        <f t="shared" si="146"/>
        <v>2.4265816883424307</v>
      </c>
      <c r="Y183" s="407">
        <f t="shared" si="147"/>
        <v>3.5329792141192813E-2</v>
      </c>
      <c r="Z183" s="407">
        <f t="shared" si="124"/>
        <v>0.38972211192912659</v>
      </c>
      <c r="AA183" s="407">
        <f t="shared" si="125"/>
        <v>0.14400000000000002</v>
      </c>
      <c r="AB183" s="407">
        <f t="shared" si="126"/>
        <v>0</v>
      </c>
      <c r="AC183" s="407">
        <f t="shared" si="148"/>
        <v>0.57310141484276311</v>
      </c>
      <c r="AD183" s="407">
        <f t="shared" si="149"/>
        <v>4.6381933601711776</v>
      </c>
      <c r="AE183" s="407">
        <f t="shared" si="150"/>
        <v>0.12907702587801601</v>
      </c>
      <c r="AF183" s="407">
        <f t="shared" si="127"/>
        <v>7.5167999999999999E-2</v>
      </c>
      <c r="AG183" s="407">
        <f t="shared" si="151"/>
        <v>0.20965741704715884</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1.439333608935387</v>
      </c>
      <c r="AP183">
        <f t="shared" si="131"/>
        <v>26.621999999999996</v>
      </c>
      <c r="AQ183" s="10">
        <f t="shared" si="155"/>
        <v>0.94870758357410812</v>
      </c>
      <c r="AR183" s="63">
        <f t="shared" si="156"/>
        <v>28.655070742138157</v>
      </c>
      <c r="AS183" s="63">
        <f t="shared" si="157"/>
        <v>10.482870852357943</v>
      </c>
      <c r="AT183" s="10"/>
      <c r="AU183">
        <f t="shared" si="158"/>
        <v>94.870758357410807</v>
      </c>
    </row>
    <row r="184" spans="7:47" x14ac:dyDescent="0.25">
      <c r="G184">
        <v>175</v>
      </c>
      <c r="H184">
        <f t="shared" si="120"/>
        <v>5.25</v>
      </c>
      <c r="I184" s="407">
        <f t="shared" si="136"/>
        <v>0.21490624999999999</v>
      </c>
      <c r="J184" s="408">
        <f t="shared" si="121"/>
        <v>1.3539093749999995</v>
      </c>
      <c r="K184" s="408">
        <f t="shared" si="132"/>
        <v>5.9269546874999994</v>
      </c>
      <c r="L184" s="408">
        <f t="shared" si="137"/>
        <v>4.5730453125000006</v>
      </c>
      <c r="M184" s="63">
        <f t="shared" si="122"/>
        <v>0</v>
      </c>
      <c r="N184" s="407">
        <f t="shared" si="138"/>
        <v>5.2645280778979684</v>
      </c>
      <c r="O184" s="407">
        <f t="shared" si="139"/>
        <v>0.1401297724145979</v>
      </c>
      <c r="P184">
        <f t="shared" si="123"/>
        <v>0.2</v>
      </c>
      <c r="Q184" s="407">
        <f t="shared" si="133"/>
        <v>0.34012977241459791</v>
      </c>
      <c r="R184" s="9">
        <f t="shared" si="140"/>
        <v>0.39083997105730389</v>
      </c>
      <c r="S184" s="9">
        <f t="shared" si="141"/>
        <v>1.5275588297607414E-4</v>
      </c>
      <c r="T184" s="9">
        <f t="shared" si="142"/>
        <v>1.5275588297607414E-4</v>
      </c>
      <c r="U184" s="407">
        <f t="shared" si="143"/>
        <v>2.4405289815121698</v>
      </c>
      <c r="V184" s="409">
        <f t="shared" si="144"/>
        <v>1.1912363419201658E-2</v>
      </c>
      <c r="W184" s="407">
        <f t="shared" si="145"/>
        <v>1.1912363419201658E-2</v>
      </c>
      <c r="X184" s="407">
        <f t="shared" si="146"/>
        <v>2.4405289815121698</v>
      </c>
      <c r="Y184" s="407">
        <f t="shared" si="147"/>
        <v>3.5737090257604971E-2</v>
      </c>
      <c r="Z184" s="407">
        <f t="shared" si="124"/>
        <v>0.39197035127914515</v>
      </c>
      <c r="AA184" s="407">
        <f t="shared" si="125"/>
        <v>0.14400000000000002</v>
      </c>
      <c r="AB184" s="407">
        <f t="shared" si="126"/>
        <v>0</v>
      </c>
      <c r="AC184" s="407">
        <f t="shared" si="148"/>
        <v>0.57582308988386866</v>
      </c>
      <c r="AD184" s="407">
        <f t="shared" si="149"/>
        <v>4.6646622785980174</v>
      </c>
      <c r="AE184" s="407">
        <f t="shared" si="150"/>
        <v>0.13055444504025149</v>
      </c>
      <c r="AF184" s="407">
        <f t="shared" si="127"/>
        <v>7.5600000000000001E-2</v>
      </c>
      <c r="AG184" s="407">
        <f t="shared" si="151"/>
        <v>0.21168164087005134</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1.4458200724706955</v>
      </c>
      <c r="AP184">
        <f t="shared" si="131"/>
        <v>26.774999999999999</v>
      </c>
      <c r="AQ184" s="10">
        <f t="shared" si="155"/>
        <v>0.94876760956067718</v>
      </c>
      <c r="AR184" s="63">
        <f t="shared" si="156"/>
        <v>28.791154494193432</v>
      </c>
      <c r="AS184" s="63">
        <f t="shared" si="157"/>
        <v>10.584082043502567</v>
      </c>
      <c r="AT184" s="10"/>
      <c r="AU184">
        <f t="shared" si="158"/>
        <v>94.876760956067713</v>
      </c>
    </row>
    <row r="185" spans="7:47" x14ac:dyDescent="0.25">
      <c r="G185">
        <v>176</v>
      </c>
      <c r="H185">
        <f t="shared" si="120"/>
        <v>5.28</v>
      </c>
      <c r="I185" s="407">
        <f t="shared" si="136"/>
        <v>0.21491999999999997</v>
      </c>
      <c r="J185" s="408">
        <f t="shared" si="121"/>
        <v>1.3539959999999995</v>
      </c>
      <c r="K185" s="408">
        <f t="shared" si="132"/>
        <v>5.9569980000000005</v>
      </c>
      <c r="L185" s="408">
        <f t="shared" si="137"/>
        <v>4.603002</v>
      </c>
      <c r="M185" s="63">
        <f t="shared" si="122"/>
        <v>0</v>
      </c>
      <c r="N185" s="407">
        <f t="shared" si="138"/>
        <v>5.2944476039213004</v>
      </c>
      <c r="O185" s="407">
        <f t="shared" si="139"/>
        <v>0.14174519087812326</v>
      </c>
      <c r="P185">
        <f t="shared" si="123"/>
        <v>0.2</v>
      </c>
      <c r="Q185" s="407">
        <f t="shared" si="133"/>
        <v>0.34174519087812327</v>
      </c>
      <c r="R185" s="9">
        <f t="shared" si="140"/>
        <v>0.39086497754083815</v>
      </c>
      <c r="S185" s="9">
        <f t="shared" si="141"/>
        <v>1.5277543066799992E-4</v>
      </c>
      <c r="T185" s="9">
        <f t="shared" si="142"/>
        <v>1.5277543066799992E-4</v>
      </c>
      <c r="U185" s="407">
        <f t="shared" si="143"/>
        <v>2.4544775866891038</v>
      </c>
      <c r="V185" s="409">
        <f t="shared" si="144"/>
        <v>1.2048920447118335E-2</v>
      </c>
      <c r="W185" s="407">
        <f t="shared" si="145"/>
        <v>1.2048920447118335E-2</v>
      </c>
      <c r="X185" s="407">
        <f t="shared" si="146"/>
        <v>2.4544775866891038</v>
      </c>
      <c r="Y185" s="407">
        <f t="shared" si="147"/>
        <v>3.6146761341355006E-2</v>
      </c>
      <c r="Z185" s="407">
        <f t="shared" si="124"/>
        <v>0.39421859062916365</v>
      </c>
      <c r="AA185" s="407">
        <f t="shared" si="125"/>
        <v>0.14400000000000002</v>
      </c>
      <c r="AB185" s="407">
        <f t="shared" si="126"/>
        <v>0</v>
      </c>
      <c r="AC185" s="407">
        <f t="shared" si="148"/>
        <v>0.57854787838744226</v>
      </c>
      <c r="AD185" s="407">
        <f t="shared" si="149"/>
        <v>4.6911315486893814</v>
      </c>
      <c r="AE185" s="407">
        <f t="shared" si="150"/>
        <v>0.13204029124265301</v>
      </c>
      <c r="AF185" s="407">
        <f t="shared" si="127"/>
        <v>7.6032000000000002E-2</v>
      </c>
      <c r="AG185" s="407">
        <f t="shared" si="151"/>
        <v>0.21371611896082027</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1.4523303081041723</v>
      </c>
      <c r="AP185">
        <f t="shared" si="131"/>
        <v>26.928000000000001</v>
      </c>
      <c r="AQ185" s="10">
        <f t="shared" si="155"/>
        <v>0.94882616613910753</v>
      </c>
      <c r="AR185" s="63">
        <f t="shared" si="156"/>
        <v>28.927393919372115</v>
      </c>
      <c r="AS185" s="63">
        <f t="shared" si="157"/>
        <v>10.685805948041013</v>
      </c>
      <c r="AT185" s="10"/>
      <c r="AU185">
        <f t="shared" si="158"/>
        <v>94.882616613910756</v>
      </c>
    </row>
    <row r="186" spans="7:47" x14ac:dyDescent="0.25">
      <c r="G186">
        <v>177</v>
      </c>
      <c r="H186">
        <f t="shared" si="120"/>
        <v>5.3100000000000005</v>
      </c>
      <c r="I186" s="407">
        <f t="shared" si="136"/>
        <v>0.21493375000000001</v>
      </c>
      <c r="J186" s="408">
        <f t="shared" si="121"/>
        <v>1.3540826249999998</v>
      </c>
      <c r="K186" s="408">
        <f t="shared" si="132"/>
        <v>5.9870413125000006</v>
      </c>
      <c r="L186" s="408">
        <f t="shared" si="137"/>
        <v>4.6329586875000004</v>
      </c>
      <c r="M186" s="63">
        <f t="shared" si="122"/>
        <v>0</v>
      </c>
      <c r="N186" s="407">
        <f t="shared" si="138"/>
        <v>5.3243680357025074</v>
      </c>
      <c r="O186" s="407">
        <f t="shared" si="139"/>
        <v>0.1433702299347015</v>
      </c>
      <c r="P186">
        <f t="shared" si="123"/>
        <v>0.2</v>
      </c>
      <c r="Q186" s="407">
        <f t="shared" si="133"/>
        <v>0.34337022993470151</v>
      </c>
      <c r="R186" s="9">
        <f t="shared" si="140"/>
        <v>0.39088998402437247</v>
      </c>
      <c r="S186" s="9">
        <f t="shared" si="141"/>
        <v>1.5279497961057418E-4</v>
      </c>
      <c r="T186" s="9">
        <f t="shared" si="142"/>
        <v>1.5279497961057418E-4</v>
      </c>
      <c r="U186" s="407">
        <f t="shared" si="143"/>
        <v>2.468427496671489</v>
      </c>
      <c r="V186" s="409">
        <f t="shared" si="144"/>
        <v>1.2186268612647749E-2</v>
      </c>
      <c r="W186" s="407">
        <f t="shared" si="145"/>
        <v>1.2186268612647749E-2</v>
      </c>
      <c r="X186" s="407">
        <f t="shared" si="146"/>
        <v>2.468427496671489</v>
      </c>
      <c r="Y186" s="407">
        <f t="shared" si="147"/>
        <v>3.6558805837943242E-2</v>
      </c>
      <c r="Z186" s="407">
        <f t="shared" si="124"/>
        <v>0.39646682997918226</v>
      </c>
      <c r="AA186" s="407">
        <f t="shared" si="125"/>
        <v>0.14400000000000002</v>
      </c>
      <c r="AB186" s="407">
        <f t="shared" si="126"/>
        <v>0</v>
      </c>
      <c r="AC186" s="407">
        <f t="shared" si="148"/>
        <v>0.58127578553344861</v>
      </c>
      <c r="AD186" s="407">
        <f t="shared" si="149"/>
        <v>4.717601156656495</v>
      </c>
      <c r="AE186" s="407">
        <f t="shared" si="150"/>
        <v>0.13353456403972022</v>
      </c>
      <c r="AF186" s="407">
        <f t="shared" si="127"/>
        <v>7.6464000000000004E-2</v>
      </c>
      <c r="AG186" s="407">
        <f t="shared" si="151"/>
        <v>0.21576087080363909</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1.4588643478640475</v>
      </c>
      <c r="AP186">
        <f t="shared" si="131"/>
        <v>27.081</v>
      </c>
      <c r="AQ186" s="10">
        <f t="shared" si="155"/>
        <v>0.94888327673592354</v>
      </c>
      <c r="AR186" s="63">
        <f t="shared" si="156"/>
        <v>29.063789276672431</v>
      </c>
      <c r="AS186" s="63">
        <f t="shared" si="157"/>
        <v>10.788043540181954</v>
      </c>
      <c r="AT186" s="10"/>
      <c r="AU186">
        <f t="shared" si="158"/>
        <v>94.888327673592357</v>
      </c>
    </row>
    <row r="187" spans="7:47" x14ac:dyDescent="0.25">
      <c r="G187">
        <v>178</v>
      </c>
      <c r="H187">
        <f t="shared" si="120"/>
        <v>5.34</v>
      </c>
      <c r="I187" s="407">
        <f t="shared" si="136"/>
        <v>0.21494749999999999</v>
      </c>
      <c r="J187" s="408">
        <f t="shared" si="121"/>
        <v>1.3541692499999995</v>
      </c>
      <c r="K187" s="408">
        <f t="shared" si="132"/>
        <v>6.0170846249999999</v>
      </c>
      <c r="L187" s="408">
        <f t="shared" si="137"/>
        <v>4.6629153749999999</v>
      </c>
      <c r="M187" s="63">
        <f t="shared" si="122"/>
        <v>0</v>
      </c>
      <c r="N187" s="407">
        <f t="shared" si="138"/>
        <v>5.3542893580571267</v>
      </c>
      <c r="O187" s="407">
        <f t="shared" si="139"/>
        <v>0.14500489684566822</v>
      </c>
      <c r="P187">
        <f t="shared" si="123"/>
        <v>0.2</v>
      </c>
      <c r="Q187" s="407">
        <f t="shared" si="133"/>
        <v>0.34500489684566826</v>
      </c>
      <c r="R187" s="9">
        <f t="shared" si="140"/>
        <v>0.39091499050790668</v>
      </c>
      <c r="S187" s="9">
        <f t="shared" si="141"/>
        <v>1.5281452980379676E-4</v>
      </c>
      <c r="T187" s="9">
        <f t="shared" si="142"/>
        <v>1.5281452980379676E-4</v>
      </c>
      <c r="U187" s="407">
        <f t="shared" si="143"/>
        <v>2.4823787044173984</v>
      </c>
      <c r="V187" s="409">
        <f t="shared" si="144"/>
        <v>1.2324408064290002E-2</v>
      </c>
      <c r="W187" s="407">
        <f t="shared" si="145"/>
        <v>1.2324408064290002E-2</v>
      </c>
      <c r="X187" s="407">
        <f t="shared" si="146"/>
        <v>2.4823787044173984</v>
      </c>
      <c r="Y187" s="407">
        <f t="shared" si="147"/>
        <v>3.6973224192870011E-2</v>
      </c>
      <c r="Z187" s="407">
        <f t="shared" si="124"/>
        <v>0.3987150693292007</v>
      </c>
      <c r="AA187" s="407">
        <f t="shared" si="125"/>
        <v>0.14400000000000002</v>
      </c>
      <c r="AB187" s="407">
        <f t="shared" si="126"/>
        <v>0</v>
      </c>
      <c r="AC187" s="407">
        <f t="shared" si="148"/>
        <v>0.58400681651349418</v>
      </c>
      <c r="AD187" s="407">
        <f t="shared" si="149"/>
        <v>4.7440710890182487</v>
      </c>
      <c r="AE187" s="407">
        <f t="shared" si="150"/>
        <v>0.13503726298595276</v>
      </c>
      <c r="AF187" s="407">
        <f t="shared" si="127"/>
        <v>7.6895999999999992E-2</v>
      </c>
      <c r="AG187" s="407">
        <f t="shared" si="151"/>
        <v>0.21781591601257602</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1.4654222239658323</v>
      </c>
      <c r="AP187">
        <f t="shared" si="131"/>
        <v>27.233999999999998</v>
      </c>
      <c r="AQ187" s="10">
        <f t="shared" si="155"/>
        <v>0.94893896425754132</v>
      </c>
      <c r="AR187" s="63">
        <f t="shared" si="156"/>
        <v>29.200340825674708</v>
      </c>
      <c r="AS187" s="63">
        <f t="shared" si="157"/>
        <v>10.890795800628801</v>
      </c>
      <c r="AT187" s="10"/>
      <c r="AU187">
        <f t="shared" si="158"/>
        <v>94.893896425754136</v>
      </c>
    </row>
    <row r="188" spans="7:47" x14ac:dyDescent="0.25">
      <c r="G188">
        <v>179</v>
      </c>
      <c r="H188">
        <f t="shared" si="120"/>
        <v>5.37</v>
      </c>
      <c r="I188" s="407">
        <f t="shared" si="136"/>
        <v>0.21496124999999996</v>
      </c>
      <c r="J188" s="408">
        <f t="shared" si="121"/>
        <v>1.3542558749999996</v>
      </c>
      <c r="K188" s="408">
        <f t="shared" si="132"/>
        <v>6.0471279375</v>
      </c>
      <c r="L188" s="408">
        <f t="shared" si="137"/>
        <v>4.6928720625000002</v>
      </c>
      <c r="M188" s="63">
        <f t="shared" si="122"/>
        <v>0</v>
      </c>
      <c r="N188" s="407">
        <f t="shared" si="138"/>
        <v>5.3842115561377852</v>
      </c>
      <c r="O188" s="407">
        <f t="shared" si="139"/>
        <v>0.14664919891818481</v>
      </c>
      <c r="P188">
        <f t="shared" si="123"/>
        <v>0.2</v>
      </c>
      <c r="Q188" s="407">
        <f t="shared" si="133"/>
        <v>0.3466491989181848</v>
      </c>
      <c r="R188" s="9">
        <f t="shared" si="140"/>
        <v>0.390939996991441</v>
      </c>
      <c r="S188" s="9">
        <f t="shared" si="141"/>
        <v>1.528340812476679E-4</v>
      </c>
      <c r="T188" s="9">
        <f t="shared" si="142"/>
        <v>1.528340812476679E-4</v>
      </c>
      <c r="U188" s="407">
        <f t="shared" si="143"/>
        <v>2.496331203040294</v>
      </c>
      <c r="V188" s="409">
        <f t="shared" si="144"/>
        <v>1.2463338950545204E-2</v>
      </c>
      <c r="W188" s="407">
        <f t="shared" si="145"/>
        <v>1.2463338950545204E-2</v>
      </c>
      <c r="X188" s="407">
        <f t="shared" si="146"/>
        <v>2.496331203040294</v>
      </c>
      <c r="Y188" s="407">
        <f t="shared" si="147"/>
        <v>3.7390016851635614E-2</v>
      </c>
      <c r="Z188" s="407">
        <f t="shared" si="124"/>
        <v>0.40096330867921914</v>
      </c>
      <c r="AA188" s="407">
        <f t="shared" si="125"/>
        <v>0.14400000000000002</v>
      </c>
      <c r="AB188" s="407">
        <f t="shared" si="126"/>
        <v>0</v>
      </c>
      <c r="AC188" s="407">
        <f t="shared" si="148"/>
        <v>0.58674097653086155</v>
      </c>
      <c r="AD188" s="407">
        <f t="shared" si="149"/>
        <v>4.7705413325926722</v>
      </c>
      <c r="AE188" s="407">
        <f t="shared" si="150"/>
        <v>0.13654838763585042</v>
      </c>
      <c r="AF188" s="407">
        <f t="shared" si="127"/>
        <v>7.7327999999999994E-2</v>
      </c>
      <c r="AG188" s="407">
        <f t="shared" si="151"/>
        <v>0.21988127433212395</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1.4720039688129631</v>
      </c>
      <c r="AP188">
        <f t="shared" si="131"/>
        <v>27.386999999999997</v>
      </c>
      <c r="AQ188" s="10">
        <f t="shared" si="155"/>
        <v>0.94899325110444865</v>
      </c>
      <c r="AR188" s="63">
        <f t="shared" si="156"/>
        <v>29.337048826543079</v>
      </c>
      <c r="AS188" s="63">
        <f t="shared" si="157"/>
        <v>10.994063716606197</v>
      </c>
      <c r="AT188" s="10"/>
      <c r="AU188">
        <f t="shared" si="158"/>
        <v>94.899325110444863</v>
      </c>
    </row>
    <row r="189" spans="7:47" x14ac:dyDescent="0.25">
      <c r="G189">
        <v>180</v>
      </c>
      <c r="H189">
        <f t="shared" si="120"/>
        <v>5.4</v>
      </c>
      <c r="I189" s="407">
        <f t="shared" si="136"/>
        <v>0.214975</v>
      </c>
      <c r="J189" s="408">
        <f t="shared" si="121"/>
        <v>1.3543424999999996</v>
      </c>
      <c r="K189" s="408">
        <f t="shared" si="132"/>
        <v>6.0771712500000001</v>
      </c>
      <c r="L189" s="408">
        <f t="shared" si="137"/>
        <v>4.7228287500000006</v>
      </c>
      <c r="M189" s="63">
        <f t="shared" si="122"/>
        <v>0</v>
      </c>
      <c r="N189" s="407">
        <f t="shared" si="138"/>
        <v>5.4141346154249055</v>
      </c>
      <c r="O189" s="407">
        <f t="shared" si="139"/>
        <v>0.14830314350532095</v>
      </c>
      <c r="P189">
        <f t="shared" si="123"/>
        <v>0.2</v>
      </c>
      <c r="Q189" s="407">
        <f t="shared" si="133"/>
        <v>0.34830314350532099</v>
      </c>
      <c r="R189" s="9">
        <f t="shared" si="140"/>
        <v>0.39096500347497526</v>
      </c>
      <c r="S189" s="9">
        <f t="shared" si="141"/>
        <v>1.5285363394218742E-4</v>
      </c>
      <c r="T189" s="9">
        <f t="shared" si="142"/>
        <v>1.5285363394218742E-4</v>
      </c>
      <c r="U189" s="407">
        <f t="shared" si="143"/>
        <v>2.5102849858047436</v>
      </c>
      <c r="V189" s="409">
        <f t="shared" si="144"/>
        <v>1.2603061419913443E-2</v>
      </c>
      <c r="W189" s="407">
        <f t="shared" si="145"/>
        <v>1.2603061419913443E-2</v>
      </c>
      <c r="X189" s="407">
        <f t="shared" si="146"/>
        <v>2.5102849858047436</v>
      </c>
      <c r="Y189" s="407">
        <f t="shared" si="147"/>
        <v>3.7809184259740329E-2</v>
      </c>
      <c r="Z189" s="407">
        <f t="shared" si="124"/>
        <v>0.40321154802923775</v>
      </c>
      <c r="AA189" s="407">
        <f t="shared" si="125"/>
        <v>0.14400000000000002</v>
      </c>
      <c r="AB189" s="407">
        <f t="shared" si="126"/>
        <v>0</v>
      </c>
      <c r="AC189" s="407">
        <f t="shared" si="148"/>
        <v>0.58947827080054027</v>
      </c>
      <c r="AD189" s="407">
        <f t="shared" si="149"/>
        <v>4.7970118744886872</v>
      </c>
      <c r="AE189" s="407">
        <f t="shared" si="150"/>
        <v>0.13806793754391281</v>
      </c>
      <c r="AF189" s="407">
        <f t="shared" si="127"/>
        <v>7.776000000000001E-2</v>
      </c>
      <c r="AG189" s="407">
        <f t="shared" si="151"/>
        <v>0.22195696563773423</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1.4786096149974512</v>
      </c>
      <c r="AP189">
        <f t="shared" si="131"/>
        <v>27.54</v>
      </c>
      <c r="AQ189" s="10">
        <f t="shared" si="155"/>
        <v>0.94904615918492263</v>
      </c>
      <c r="AR189" s="63">
        <f t="shared" si="156"/>
        <v>29.473913540027013</v>
      </c>
      <c r="AS189" s="63">
        <f t="shared" si="157"/>
        <v>11.097848281886712</v>
      </c>
      <c r="AT189" s="10"/>
      <c r="AU189">
        <f t="shared" si="158"/>
        <v>94.904615918492269</v>
      </c>
    </row>
    <row r="190" spans="7:47" x14ac:dyDescent="0.25">
      <c r="G190">
        <v>181</v>
      </c>
      <c r="H190">
        <f t="shared" si="120"/>
        <v>5.43</v>
      </c>
      <c r="I190" s="407">
        <f t="shared" si="136"/>
        <v>0.21498874999999998</v>
      </c>
      <c r="J190" s="408">
        <f t="shared" si="121"/>
        <v>1.3544291249999993</v>
      </c>
      <c r="K190" s="408">
        <f t="shared" si="132"/>
        <v>6.1072145624999994</v>
      </c>
      <c r="L190" s="408">
        <f t="shared" si="137"/>
        <v>4.7527854375</v>
      </c>
      <c r="M190" s="63">
        <f t="shared" si="122"/>
        <v>0</v>
      </c>
      <c r="N190" s="407">
        <f t="shared" si="138"/>
        <v>5.4440585217177224</v>
      </c>
      <c r="O190" s="407">
        <f t="shared" si="139"/>
        <v>0.14996673800613808</v>
      </c>
      <c r="P190">
        <f t="shared" si="123"/>
        <v>0.2</v>
      </c>
      <c r="Q190" s="407">
        <f t="shared" si="133"/>
        <v>0.34996673800613809</v>
      </c>
      <c r="R190" s="9">
        <f t="shared" si="140"/>
        <v>0.39099000995850947</v>
      </c>
      <c r="S190" s="9">
        <f t="shared" si="141"/>
        <v>1.5287318788735532E-4</v>
      </c>
      <c r="T190" s="9">
        <f t="shared" si="142"/>
        <v>1.5287318788735532E-4</v>
      </c>
      <c r="U190" s="407">
        <f t="shared" si="143"/>
        <v>2.5242400461222814</v>
      </c>
      <c r="V190" s="409">
        <f t="shared" si="144"/>
        <v>1.2743575620894834E-2</v>
      </c>
      <c r="W190" s="407">
        <f t="shared" si="145"/>
        <v>1.2743575620894834E-2</v>
      </c>
      <c r="X190" s="407">
        <f t="shared" si="146"/>
        <v>2.5242400461222814</v>
      </c>
      <c r="Y190" s="407">
        <f t="shared" si="147"/>
        <v>3.82307268626845E-2</v>
      </c>
      <c r="Z190" s="407">
        <f t="shared" si="124"/>
        <v>0.4054597873792562</v>
      </c>
      <c r="AA190" s="407">
        <f t="shared" si="125"/>
        <v>0.14400000000000002</v>
      </c>
      <c r="AB190" s="407">
        <f t="shared" si="126"/>
        <v>0</v>
      </c>
      <c r="AC190" s="407">
        <f t="shared" si="148"/>
        <v>0.59221870454925973</v>
      </c>
      <c r="AD190" s="407">
        <f t="shared" si="149"/>
        <v>4.8234827020981363</v>
      </c>
      <c r="AE190" s="407">
        <f t="shared" si="150"/>
        <v>0.13959591226463963</v>
      </c>
      <c r="AF190" s="407">
        <f t="shared" si="127"/>
        <v>7.8191999999999998E-2</v>
      </c>
      <c r="AG190" s="407">
        <f t="shared" si="151"/>
        <v>0.22404300993635587</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1.4852391953005359</v>
      </c>
      <c r="AP190">
        <f t="shared" si="131"/>
        <v>27.692999999999998</v>
      </c>
      <c r="AQ190" s="10">
        <f t="shared" si="155"/>
        <v>0.94909770992830333</v>
      </c>
      <c r="AR190" s="63">
        <f t="shared" si="156"/>
        <v>29.610935227462988</v>
      </c>
      <c r="AS190" s="63">
        <f t="shared" si="157"/>
        <v>11.202150496817794</v>
      </c>
      <c r="AT190" s="10"/>
      <c r="AU190">
        <f t="shared" si="158"/>
        <v>94.909770992830332</v>
      </c>
    </row>
    <row r="191" spans="7:47" x14ac:dyDescent="0.25">
      <c r="G191">
        <v>182</v>
      </c>
      <c r="H191">
        <f t="shared" si="120"/>
        <v>5.46</v>
      </c>
      <c r="I191" s="407">
        <f t="shared" si="136"/>
        <v>0.21500249999999999</v>
      </c>
      <c r="J191" s="408">
        <f t="shared" si="121"/>
        <v>1.3545157499999996</v>
      </c>
      <c r="K191" s="408">
        <f t="shared" si="132"/>
        <v>6.1372578749999995</v>
      </c>
      <c r="L191" s="408">
        <f t="shared" si="137"/>
        <v>4.7827421250000004</v>
      </c>
      <c r="M191" s="63">
        <f t="shared" si="122"/>
        <v>0</v>
      </c>
      <c r="N191" s="407">
        <f t="shared" si="138"/>
        <v>5.4739832611255919</v>
      </c>
      <c r="O191" s="407">
        <f t="shared" si="139"/>
        <v>0.15163998986577351</v>
      </c>
      <c r="P191">
        <f t="shared" si="123"/>
        <v>0.2</v>
      </c>
      <c r="Q191" s="407">
        <f t="shared" si="133"/>
        <v>0.35163998986577349</v>
      </c>
      <c r="R191" s="9">
        <f t="shared" si="140"/>
        <v>0.39101501644204384</v>
      </c>
      <c r="S191" s="9">
        <f t="shared" si="141"/>
        <v>1.528927430831718E-4</v>
      </c>
      <c r="T191" s="9">
        <f t="shared" si="142"/>
        <v>1.528927430831718E-4</v>
      </c>
      <c r="U191" s="407">
        <f t="shared" si="143"/>
        <v>2.5381963775473988</v>
      </c>
      <c r="V191" s="409">
        <f t="shared" si="144"/>
        <v>1.2884881701989474E-2</v>
      </c>
      <c r="W191" s="407">
        <f t="shared" si="145"/>
        <v>1.2884881701989474E-2</v>
      </c>
      <c r="X191" s="407">
        <f t="shared" si="146"/>
        <v>2.5381963775473988</v>
      </c>
      <c r="Y191" s="407">
        <f t="shared" si="147"/>
        <v>3.8654645105968423E-2</v>
      </c>
      <c r="Z191" s="407">
        <f t="shared" si="124"/>
        <v>0.40770802672927464</v>
      </c>
      <c r="AA191" s="407">
        <f t="shared" si="125"/>
        <v>0.14400000000000002</v>
      </c>
      <c r="AB191" s="407">
        <f t="shared" si="126"/>
        <v>0</v>
      </c>
      <c r="AC191" s="407">
        <f t="shared" si="148"/>
        <v>0.59496228301552334</v>
      </c>
      <c r="AD191" s="407">
        <f t="shared" si="149"/>
        <v>4.84995380308807</v>
      </c>
      <c r="AE191" s="407">
        <f t="shared" si="150"/>
        <v>0.1411323113525306</v>
      </c>
      <c r="AF191" s="407">
        <f t="shared" si="127"/>
        <v>7.8623999999999999E-2</v>
      </c>
      <c r="AG191" s="407">
        <f t="shared" si="151"/>
        <v>0.22613942736697845</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1.4918927426933479</v>
      </c>
      <c r="AP191">
        <f t="shared" si="131"/>
        <v>27.845999999999997</v>
      </c>
      <c r="AQ191" s="10">
        <f t="shared" si="155"/>
        <v>0.94914792429783812</v>
      </c>
      <c r="AR191" s="63">
        <f t="shared" si="156"/>
        <v>29.748114150776168</v>
      </c>
      <c r="AS191" s="63">
        <f t="shared" si="157"/>
        <v>11.306971368348922</v>
      </c>
      <c r="AT191" s="10"/>
      <c r="AU191">
        <f t="shared" si="158"/>
        <v>94.914792429783816</v>
      </c>
    </row>
    <row r="192" spans="7:47" x14ac:dyDescent="0.25">
      <c r="G192">
        <v>183</v>
      </c>
      <c r="H192">
        <f t="shared" si="120"/>
        <v>5.49</v>
      </c>
      <c r="I192" s="407">
        <f t="shared" si="136"/>
        <v>0.21501624999999999</v>
      </c>
      <c r="J192" s="408">
        <f t="shared" si="121"/>
        <v>1.3546023749999996</v>
      </c>
      <c r="K192" s="408">
        <f t="shared" si="132"/>
        <v>6.1673011874999997</v>
      </c>
      <c r="L192" s="408">
        <f t="shared" si="137"/>
        <v>4.8126988125000008</v>
      </c>
      <c r="M192" s="63">
        <f t="shared" si="122"/>
        <v>0</v>
      </c>
      <c r="N192" s="407">
        <f t="shared" si="138"/>
        <v>5.5039088200595803</v>
      </c>
      <c r="O192" s="407">
        <f t="shared" si="139"/>
        <v>0.15332290657552503</v>
      </c>
      <c r="P192">
        <f t="shared" si="123"/>
        <v>0.2</v>
      </c>
      <c r="Q192" s="407">
        <f t="shared" si="133"/>
        <v>0.35332290657552501</v>
      </c>
      <c r="R192" s="9">
        <f t="shared" si="140"/>
        <v>0.3910400229255781</v>
      </c>
      <c r="S192" s="9">
        <f t="shared" si="141"/>
        <v>1.5291229952963664E-4</v>
      </c>
      <c r="T192" s="9">
        <f t="shared" si="142"/>
        <v>1.5291229952963664E-4</v>
      </c>
      <c r="U192" s="407">
        <f t="shared" si="143"/>
        <v>2.5521539737736711</v>
      </c>
      <c r="V192" s="409">
        <f t="shared" si="144"/>
        <v>1.3026979811697481E-2</v>
      </c>
      <c r="W192" s="407">
        <f t="shared" si="145"/>
        <v>1.3026979811697481E-2</v>
      </c>
      <c r="X192" s="407">
        <f t="shared" si="146"/>
        <v>2.5521539737736711</v>
      </c>
      <c r="Y192" s="407">
        <f t="shared" si="147"/>
        <v>3.9080939435092443E-2</v>
      </c>
      <c r="Z192" s="407">
        <f t="shared" si="124"/>
        <v>0.40995626607929314</v>
      </c>
      <c r="AA192" s="407">
        <f t="shared" si="125"/>
        <v>0.14400000000000002</v>
      </c>
      <c r="AB192" s="407">
        <f t="shared" si="126"/>
        <v>0</v>
      </c>
      <c r="AC192" s="407">
        <f t="shared" si="148"/>
        <v>0.59770901144963995</v>
      </c>
      <c r="AD192" s="407">
        <f t="shared" si="149"/>
        <v>4.8764251653932824</v>
      </c>
      <c r="AE192" s="407">
        <f t="shared" si="150"/>
        <v>0.14267713436208543</v>
      </c>
      <c r="AF192" s="407">
        <f t="shared" si="127"/>
        <v>7.9056000000000001E-2</v>
      </c>
      <c r="AG192" s="407">
        <f t="shared" si="151"/>
        <v>0.22824623820117945</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1.4985702903375715</v>
      </c>
      <c r="AP192">
        <f t="shared" si="131"/>
        <v>27.998999999999999</v>
      </c>
      <c r="AQ192" s="10">
        <f t="shared" si="155"/>
        <v>0.94919682280311557</v>
      </c>
      <c r="AR192" s="63">
        <f t="shared" si="156"/>
        <v>29.885450572481997</v>
      </c>
      <c r="AS192" s="63">
        <f t="shared" si="157"/>
        <v>11.412311910058973</v>
      </c>
      <c r="AT192" s="10"/>
      <c r="AU192">
        <f t="shared" si="158"/>
        <v>94.919682280311562</v>
      </c>
    </row>
    <row r="193" spans="7:47" x14ac:dyDescent="0.25">
      <c r="G193">
        <v>184</v>
      </c>
      <c r="H193">
        <f t="shared" si="120"/>
        <v>5.5200000000000005</v>
      </c>
      <c r="I193" s="407">
        <f t="shared" si="136"/>
        <v>0.21502999999999997</v>
      </c>
      <c r="J193" s="408">
        <f t="shared" si="121"/>
        <v>1.3546889999999994</v>
      </c>
      <c r="K193" s="408">
        <f t="shared" si="132"/>
        <v>6.1973444999999998</v>
      </c>
      <c r="L193" s="408">
        <f t="shared" si="137"/>
        <v>4.8426555000000011</v>
      </c>
      <c r="M193" s="63">
        <f t="shared" si="122"/>
        <v>0</v>
      </c>
      <c r="N193" s="407">
        <f t="shared" si="138"/>
        <v>5.5338351852243264</v>
      </c>
      <c r="O193" s="407">
        <f t="shared" si="139"/>
        <v>0.15501549567293571</v>
      </c>
      <c r="P193">
        <f t="shared" si="123"/>
        <v>0.2</v>
      </c>
      <c r="Q193" s="407">
        <f t="shared" si="133"/>
        <v>0.35501549567293572</v>
      </c>
      <c r="R193" s="9">
        <f t="shared" si="140"/>
        <v>0.39106502940911231</v>
      </c>
      <c r="S193" s="9">
        <f t="shared" si="141"/>
        <v>1.5293185722674987E-4</v>
      </c>
      <c r="T193" s="9">
        <f t="shared" si="142"/>
        <v>1.5293185722674987E-4</v>
      </c>
      <c r="U193" s="407">
        <f t="shared" si="143"/>
        <v>2.5661128286300015</v>
      </c>
      <c r="V193" s="409">
        <f t="shared" si="144"/>
        <v>1.3169870098518935E-2</v>
      </c>
      <c r="W193" s="407">
        <f t="shared" si="145"/>
        <v>1.3169870098518935E-2</v>
      </c>
      <c r="X193" s="407">
        <f t="shared" si="146"/>
        <v>2.5661128286300015</v>
      </c>
      <c r="Y193" s="407">
        <f t="shared" si="147"/>
        <v>3.9509610295556802E-2</v>
      </c>
      <c r="Z193" s="407">
        <f t="shared" si="124"/>
        <v>0.4122045054293117</v>
      </c>
      <c r="AA193" s="407">
        <f t="shared" si="125"/>
        <v>0.14400000000000002</v>
      </c>
      <c r="AB193" s="407">
        <f t="shared" si="126"/>
        <v>0</v>
      </c>
      <c r="AC193" s="407">
        <f t="shared" si="148"/>
        <v>0.6004588951137575</v>
      </c>
      <c r="AD193" s="407">
        <f t="shared" si="149"/>
        <v>4.9028967772090901</v>
      </c>
      <c r="AE193" s="407">
        <f t="shared" si="150"/>
        <v>0.14423038084780368</v>
      </c>
      <c r="AF193" s="407">
        <f t="shared" si="127"/>
        <v>7.9488000000000003E-2</v>
      </c>
      <c r="AG193" s="407">
        <f t="shared" si="151"/>
        <v>0.23036346284367612</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1.5052718715861151</v>
      </c>
      <c r="AP193">
        <f t="shared" si="131"/>
        <v>28.152000000000001</v>
      </c>
      <c r="AQ193" s="10">
        <f t="shared" si="155"/>
        <v>0.94924442551210253</v>
      </c>
      <c r="AR193" s="63">
        <f t="shared" si="156"/>
        <v>30.022944755687874</v>
      </c>
      <c r="AS193" s="63">
        <f t="shared" si="157"/>
        <v>11.518173142183805</v>
      </c>
      <c r="AT193" s="10"/>
      <c r="AU193">
        <f t="shared" si="158"/>
        <v>94.924442551210248</v>
      </c>
    </row>
    <row r="194" spans="7:47" x14ac:dyDescent="0.25">
      <c r="G194">
        <v>185</v>
      </c>
      <c r="H194">
        <f t="shared" si="120"/>
        <v>5.5500000000000007</v>
      </c>
      <c r="I194" s="407">
        <f t="shared" si="136"/>
        <v>0.21504374999999998</v>
      </c>
      <c r="J194" s="408">
        <f t="shared" si="121"/>
        <v>1.3547756249999994</v>
      </c>
      <c r="K194" s="408">
        <f t="shared" si="132"/>
        <v>6.2273878125</v>
      </c>
      <c r="L194" s="408">
        <f t="shared" si="137"/>
        <v>4.8726121875000015</v>
      </c>
      <c r="M194" s="63">
        <f t="shared" si="122"/>
        <v>0</v>
      </c>
      <c r="N194" s="407">
        <f t="shared" si="138"/>
        <v>5.5637623436101693</v>
      </c>
      <c r="O194" s="407">
        <f t="shared" si="139"/>
        <v>0.15671776474188009</v>
      </c>
      <c r="P194">
        <f t="shared" si="123"/>
        <v>0.2</v>
      </c>
      <c r="Q194" s="407">
        <f t="shared" si="133"/>
        <v>0.35671776474188011</v>
      </c>
      <c r="R194" s="9">
        <f t="shared" si="140"/>
        <v>0.39109003589264657</v>
      </c>
      <c r="S194" s="9">
        <f t="shared" si="141"/>
        <v>1.5295141617451159E-4</v>
      </c>
      <c r="T194" s="9">
        <f t="shared" si="142"/>
        <v>1.5295141617451159E-4</v>
      </c>
      <c r="U194" s="407">
        <f t="shared" si="143"/>
        <v>2.5800729360769976</v>
      </c>
      <c r="V194" s="409">
        <f t="shared" si="144"/>
        <v>1.3313552710953958E-2</v>
      </c>
      <c r="W194" s="407">
        <f t="shared" si="145"/>
        <v>1.3313552710953958E-2</v>
      </c>
      <c r="X194" s="407">
        <f t="shared" si="146"/>
        <v>2.5800729360769976</v>
      </c>
      <c r="Y194" s="407">
        <f t="shared" si="147"/>
        <v>3.9940658132861878E-2</v>
      </c>
      <c r="Z194" s="407">
        <f t="shared" si="124"/>
        <v>0.41445274477933025</v>
      </c>
      <c r="AA194" s="407">
        <f t="shared" si="125"/>
        <v>0.14400000000000002</v>
      </c>
      <c r="AB194" s="407">
        <f t="shared" si="126"/>
        <v>0</v>
      </c>
      <c r="AC194" s="407">
        <f t="shared" si="148"/>
        <v>0.60321193928189587</v>
      </c>
      <c r="AD194" s="407">
        <f t="shared" si="149"/>
        <v>4.9293686269843464</v>
      </c>
      <c r="AE194" s="407">
        <f t="shared" si="150"/>
        <v>0.14579205036418524</v>
      </c>
      <c r="AF194" s="407">
        <f t="shared" si="127"/>
        <v>7.9920000000000005E-2</v>
      </c>
      <c r="AG194" s="407">
        <f t="shared" si="151"/>
        <v>0.23249112183288234</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1.511997519983787</v>
      </c>
      <c r="AP194">
        <f t="shared" si="131"/>
        <v>28.305000000000003</v>
      </c>
      <c r="AQ194" s="10">
        <f t="shared" si="155"/>
        <v>0.94929075206279834</v>
      </c>
      <c r="AR194" s="63">
        <f t="shared" si="156"/>
        <v>30.160596964094793</v>
      </c>
      <c r="AS194" s="63">
        <f t="shared" si="157"/>
        <v>11.624556091644116</v>
      </c>
      <c r="AT194" s="10"/>
      <c r="AU194">
        <f t="shared" si="158"/>
        <v>94.929075206279833</v>
      </c>
    </row>
    <row r="195" spans="7:47" x14ac:dyDescent="0.25">
      <c r="G195">
        <v>186</v>
      </c>
      <c r="H195">
        <f t="shared" si="120"/>
        <v>5.58</v>
      </c>
      <c r="I195" s="407">
        <f t="shared" si="136"/>
        <v>0.21505749999999998</v>
      </c>
      <c r="J195" s="408">
        <f t="shared" si="121"/>
        <v>1.3548622499999996</v>
      </c>
      <c r="K195" s="408">
        <f t="shared" si="132"/>
        <v>6.2574311250000001</v>
      </c>
      <c r="L195" s="408">
        <f t="shared" si="137"/>
        <v>4.902568875</v>
      </c>
      <c r="M195" s="63">
        <f t="shared" si="122"/>
        <v>0</v>
      </c>
      <c r="N195" s="407">
        <f t="shared" si="138"/>
        <v>5.593690282485519</v>
      </c>
      <c r="O195" s="407">
        <f t="shared" si="139"/>
        <v>0.15842972141265016</v>
      </c>
      <c r="P195">
        <f t="shared" si="123"/>
        <v>0.2</v>
      </c>
      <c r="Q195" s="407">
        <f t="shared" si="133"/>
        <v>0.35842972141265017</v>
      </c>
      <c r="R195" s="9">
        <f t="shared" si="140"/>
        <v>0.39111504237618094</v>
      </c>
      <c r="S195" s="9">
        <f t="shared" si="141"/>
        <v>1.5297097637292182E-4</v>
      </c>
      <c r="T195" s="9">
        <f t="shared" si="142"/>
        <v>1.5297097637292182E-4</v>
      </c>
      <c r="U195" s="407">
        <f t="shared" si="143"/>
        <v>2.5940342902034508</v>
      </c>
      <c r="V195" s="409">
        <f t="shared" si="144"/>
        <v>1.3458027797502641E-2</v>
      </c>
      <c r="W195" s="407">
        <f t="shared" si="145"/>
        <v>1.3458027797502641E-2</v>
      </c>
      <c r="X195" s="407">
        <f t="shared" si="146"/>
        <v>2.5940342902034508</v>
      </c>
      <c r="Y195" s="407">
        <f t="shared" si="147"/>
        <v>4.0374083392507927E-2</v>
      </c>
      <c r="Z195" s="407">
        <f t="shared" si="124"/>
        <v>0.41670098412934875</v>
      </c>
      <c r="AA195" s="407">
        <f t="shared" si="125"/>
        <v>0.14400000000000002</v>
      </c>
      <c r="AB195" s="407">
        <f t="shared" si="126"/>
        <v>0</v>
      </c>
      <c r="AC195" s="407">
        <f t="shared" si="148"/>
        <v>0.60596814923998044</v>
      </c>
      <c r="AD195" s="407">
        <f t="shared" si="149"/>
        <v>4.955840703414669</v>
      </c>
      <c r="AE195" s="407">
        <f t="shared" si="150"/>
        <v>0.1473621424657296</v>
      </c>
      <c r="AF195" s="407">
        <f t="shared" si="127"/>
        <v>8.0351999999999993E-2</v>
      </c>
      <c r="AG195" s="407">
        <f t="shared" si="151"/>
        <v>0.23462923584146872</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1.5187472692679749</v>
      </c>
      <c r="AP195">
        <f t="shared" si="131"/>
        <v>28.457999999999998</v>
      </c>
      <c r="AQ195" s="10">
        <f t="shared" si="155"/>
        <v>0.94933582167452202</v>
      </c>
      <c r="AR195" s="63">
        <f t="shared" si="156"/>
        <v>30.298407461999023</v>
      </c>
      <c r="AS195" s="63">
        <f t="shared" si="157"/>
        <v>11.731461792073436</v>
      </c>
      <c r="AT195" s="10"/>
      <c r="AU195">
        <f t="shared" si="158"/>
        <v>94.933582167452201</v>
      </c>
    </row>
    <row r="196" spans="7:47" x14ac:dyDescent="0.25">
      <c r="G196">
        <v>187</v>
      </c>
      <c r="H196">
        <f t="shared" si="120"/>
        <v>5.61</v>
      </c>
      <c r="I196" s="407">
        <f t="shared" si="136"/>
        <v>0.21507125000000002</v>
      </c>
      <c r="J196" s="408">
        <f t="shared" si="121"/>
        <v>1.3549488749999998</v>
      </c>
      <c r="K196" s="408">
        <f t="shared" si="132"/>
        <v>6.2874744375000002</v>
      </c>
      <c r="L196" s="408">
        <f t="shared" si="137"/>
        <v>4.9325255625000004</v>
      </c>
      <c r="M196" s="63">
        <f t="shared" si="122"/>
        <v>0</v>
      </c>
      <c r="N196" s="407">
        <f t="shared" si="138"/>
        <v>5.6236189893894828</v>
      </c>
      <c r="O196" s="407">
        <f t="shared" si="139"/>
        <v>0.16015137336204238</v>
      </c>
      <c r="P196">
        <f t="shared" si="123"/>
        <v>0.2</v>
      </c>
      <c r="Q196" s="407">
        <f t="shared" si="133"/>
        <v>0.36015137336204239</v>
      </c>
      <c r="R196" s="9">
        <f t="shared" si="140"/>
        <v>0.39114004885971526</v>
      </c>
      <c r="S196" s="9">
        <f t="shared" si="141"/>
        <v>1.5299053782198043E-4</v>
      </c>
      <c r="T196" s="9">
        <f t="shared" si="142"/>
        <v>1.5299053782198043E-4</v>
      </c>
      <c r="U196" s="407">
        <f t="shared" si="143"/>
        <v>2.6079968852229385</v>
      </c>
      <c r="V196" s="409">
        <f t="shared" si="144"/>
        <v>1.3603295506665098E-2</v>
      </c>
      <c r="W196" s="407">
        <f t="shared" si="145"/>
        <v>1.3603295506665098E-2</v>
      </c>
      <c r="X196" s="407">
        <f t="shared" si="146"/>
        <v>2.6079968852229385</v>
      </c>
      <c r="Y196" s="407">
        <f t="shared" si="147"/>
        <v>4.0809886519995293E-2</v>
      </c>
      <c r="Z196" s="407">
        <f t="shared" si="124"/>
        <v>0.41894922347936719</v>
      </c>
      <c r="AA196" s="407">
        <f t="shared" si="125"/>
        <v>0.14400000000000002</v>
      </c>
      <c r="AB196" s="407">
        <f t="shared" si="126"/>
        <v>0</v>
      </c>
      <c r="AC196" s="407">
        <f t="shared" si="148"/>
        <v>0.60872753028587512</v>
      </c>
      <c r="AD196" s="407">
        <f t="shared" si="149"/>
        <v>4.9823129954358985</v>
      </c>
      <c r="AE196" s="407">
        <f t="shared" si="150"/>
        <v>0.1489406567069366</v>
      </c>
      <c r="AF196" s="407">
        <f t="shared" si="127"/>
        <v>8.0784000000000009E-2</v>
      </c>
      <c r="AG196" s="407">
        <f t="shared" si="151"/>
        <v>0.23677782567692907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1.5255211533693336</v>
      </c>
      <c r="AP196">
        <f t="shared" si="131"/>
        <v>28.611000000000001</v>
      </c>
      <c r="AQ196" s="10">
        <f t="shared" si="155"/>
        <v>0.94937965315884587</v>
      </c>
      <c r="AR196" s="63">
        <f t="shared" si="156"/>
        <v>30.436376514293755</v>
      </c>
      <c r="AS196" s="63">
        <f t="shared" si="157"/>
        <v>11.838891283846454</v>
      </c>
      <c r="AT196" s="10"/>
      <c r="AU196">
        <f t="shared" si="158"/>
        <v>94.937965315884583</v>
      </c>
    </row>
    <row r="197" spans="7:47" x14ac:dyDescent="0.25">
      <c r="G197">
        <v>188</v>
      </c>
      <c r="H197">
        <f t="shared" si="120"/>
        <v>5.64</v>
      </c>
      <c r="I197" s="407">
        <f t="shared" si="136"/>
        <v>0.21508499999999997</v>
      </c>
      <c r="J197" s="408">
        <f t="shared" si="121"/>
        <v>1.3550354999999994</v>
      </c>
      <c r="K197" s="408">
        <f t="shared" si="132"/>
        <v>6.3175177499999995</v>
      </c>
      <c r="L197" s="408">
        <f t="shared" si="137"/>
        <v>4.9624822499999999</v>
      </c>
      <c r="M197" s="63">
        <f t="shared" si="122"/>
        <v>0</v>
      </c>
      <c r="N197" s="407">
        <f t="shared" si="138"/>
        <v>5.6535484521247081</v>
      </c>
      <c r="O197" s="407">
        <f t="shared" si="139"/>
        <v>0.16188272831344494</v>
      </c>
      <c r="P197">
        <f t="shared" si="123"/>
        <v>0.2</v>
      </c>
      <c r="Q197" s="407">
        <f t="shared" si="133"/>
        <v>0.36188272831344492</v>
      </c>
      <c r="R197" s="9">
        <f t="shared" si="140"/>
        <v>0.39116505534324941</v>
      </c>
      <c r="S197" s="9">
        <f t="shared" si="141"/>
        <v>1.5301010052168738E-4</v>
      </c>
      <c r="T197" s="9">
        <f t="shared" si="142"/>
        <v>1.5301010052168738E-4</v>
      </c>
      <c r="U197" s="407">
        <f t="shared" si="143"/>
        <v>2.6219607154705247</v>
      </c>
      <c r="V197" s="409">
        <f t="shared" si="144"/>
        <v>1.3749355986941412E-2</v>
      </c>
      <c r="W197" s="407">
        <f t="shared" si="145"/>
        <v>1.3749355986941412E-2</v>
      </c>
      <c r="X197" s="407">
        <f t="shared" si="146"/>
        <v>2.6219607154705247</v>
      </c>
      <c r="Y197" s="407">
        <f t="shared" si="147"/>
        <v>4.1248067960824239E-2</v>
      </c>
      <c r="Z197" s="407">
        <f t="shared" si="124"/>
        <v>0.42119746282938564</v>
      </c>
      <c r="AA197" s="407">
        <f t="shared" si="125"/>
        <v>0.14400000000000002</v>
      </c>
      <c r="AB197" s="407">
        <f t="shared" si="126"/>
        <v>0</v>
      </c>
      <c r="AC197" s="407">
        <f t="shared" si="148"/>
        <v>0.6114900877294166</v>
      </c>
      <c r="AD197" s="407">
        <f t="shared" si="149"/>
        <v>5.008785492217747</v>
      </c>
      <c r="AE197" s="407">
        <f t="shared" si="150"/>
        <v>0.15052759264230586</v>
      </c>
      <c r="AF197" s="407">
        <f t="shared" si="127"/>
        <v>8.1215999999999997E-2</v>
      </c>
      <c r="AG197" s="407">
        <f t="shared" si="151"/>
        <v>0.23893691228214944</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1.5323192064124742</v>
      </c>
      <c r="AP197">
        <f t="shared" si="131"/>
        <v>28.763999999999996</v>
      </c>
      <c r="AQ197" s="10">
        <f t="shared" si="155"/>
        <v>0.94942226493018511</v>
      </c>
      <c r="AR197" s="63">
        <f t="shared" si="156"/>
        <v>30.574504386470831</v>
      </c>
      <c r="AS197" s="63">
        <f t="shared" si="157"/>
        <v>11.946845614107472</v>
      </c>
      <c r="AT197" s="10"/>
      <c r="AU197">
        <f t="shared" si="158"/>
        <v>94.942226493018509</v>
      </c>
    </row>
    <row r="198" spans="7:47" x14ac:dyDescent="0.25">
      <c r="G198">
        <v>189</v>
      </c>
      <c r="H198">
        <f t="shared" si="120"/>
        <v>5.67</v>
      </c>
      <c r="I198" s="407">
        <f t="shared" si="136"/>
        <v>0.21509874999999998</v>
      </c>
      <c r="J198" s="408">
        <f t="shared" si="121"/>
        <v>1.3551221249999994</v>
      </c>
      <c r="K198" s="408">
        <f t="shared" si="132"/>
        <v>6.3475610624999996</v>
      </c>
      <c r="L198" s="408">
        <f t="shared" si="137"/>
        <v>4.9924389375000002</v>
      </c>
      <c r="M198" s="63">
        <f t="shared" si="122"/>
        <v>0</v>
      </c>
      <c r="N198" s="407">
        <f t="shared" si="138"/>
        <v>5.6834786587504702</v>
      </c>
      <c r="O198" s="407">
        <f t="shared" si="139"/>
        <v>0.16362379403692612</v>
      </c>
      <c r="P198">
        <f t="shared" si="123"/>
        <v>0.2</v>
      </c>
      <c r="Q198" s="407">
        <f t="shared" si="133"/>
        <v>0.36362379403692613</v>
      </c>
      <c r="R198" s="9">
        <f t="shared" si="140"/>
        <v>0.39119006182678367</v>
      </c>
      <c r="S198" s="9">
        <f t="shared" si="141"/>
        <v>1.5302966447204285E-4</v>
      </c>
      <c r="T198" s="9">
        <f t="shared" si="142"/>
        <v>1.5302966447204285E-4</v>
      </c>
      <c r="U198" s="407">
        <f t="shared" si="143"/>
        <v>2.635925775399576</v>
      </c>
      <c r="V198" s="409">
        <f t="shared" si="144"/>
        <v>1.3896209386831712E-2</v>
      </c>
      <c r="W198" s="407">
        <f t="shared" si="145"/>
        <v>1.3896209386831712E-2</v>
      </c>
      <c r="X198" s="407">
        <f t="shared" si="146"/>
        <v>2.635925775399576</v>
      </c>
      <c r="Y198" s="407">
        <f t="shared" si="147"/>
        <v>4.1688628160495136E-2</v>
      </c>
      <c r="Z198" s="407">
        <f t="shared" si="124"/>
        <v>0.42344570217940425</v>
      </c>
      <c r="AA198" s="407">
        <f t="shared" si="125"/>
        <v>0.14400000000000002</v>
      </c>
      <c r="AB198" s="407">
        <f t="shared" si="126"/>
        <v>0</v>
      </c>
      <c r="AC198" s="407">
        <f t="shared" si="148"/>
        <v>0.61425582689244673</v>
      </c>
      <c r="AD198" s="407">
        <f t="shared" si="149"/>
        <v>5.0352581831576604</v>
      </c>
      <c r="AE198" s="407">
        <f t="shared" si="150"/>
        <v>0.15212294982633712</v>
      </c>
      <c r="AF198" s="407">
        <f t="shared" si="127"/>
        <v>8.1647999999999998E-2</v>
      </c>
      <c r="AG198" s="407">
        <f t="shared" si="151"/>
        <v>0.2411065167359833</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1.53914146271666</v>
      </c>
      <c r="AP198">
        <f t="shared" si="131"/>
        <v>28.916999999999998</v>
      </c>
      <c r="AQ198" s="10">
        <f t="shared" si="155"/>
        <v>0.94946367501606121</v>
      </c>
      <c r="AR198" s="63">
        <f t="shared" si="156"/>
        <v>30.712791344622335</v>
      </c>
      <c r="AS198" s="63">
        <f t="shared" si="157"/>
        <v>12.055325836799165</v>
      </c>
      <c r="AT198" s="10"/>
      <c r="AU198">
        <f t="shared" si="158"/>
        <v>94.946367501606119</v>
      </c>
    </row>
    <row r="199" spans="7:47" x14ac:dyDescent="0.25">
      <c r="G199">
        <v>190</v>
      </c>
      <c r="H199">
        <f t="shared" si="120"/>
        <v>5.6999999999999993</v>
      </c>
      <c r="I199" s="407">
        <f t="shared" si="136"/>
        <v>0.21511250000000001</v>
      </c>
      <c r="J199" s="408">
        <f t="shared" si="121"/>
        <v>1.3552087499999999</v>
      </c>
      <c r="K199" s="408">
        <f t="shared" si="132"/>
        <v>6.3776043749999989</v>
      </c>
      <c r="L199" s="408">
        <f t="shared" si="137"/>
        <v>5.0223956249999997</v>
      </c>
      <c r="M199" s="63">
        <f t="shared" si="122"/>
        <v>0</v>
      </c>
      <c r="N199" s="407">
        <f t="shared" si="138"/>
        <v>5.7134095975759553</v>
      </c>
      <c r="O199" s="407">
        <f t="shared" si="139"/>
        <v>0.16537457834932254</v>
      </c>
      <c r="P199">
        <f t="shared" si="123"/>
        <v>0.2</v>
      </c>
      <c r="Q199" s="407">
        <f t="shared" si="133"/>
        <v>0.36537457834932252</v>
      </c>
      <c r="R199" s="9">
        <f t="shared" si="140"/>
        <v>0.3912150683103181</v>
      </c>
      <c r="S199" s="9">
        <f t="shared" si="141"/>
        <v>1.5304922967304685E-4</v>
      </c>
      <c r="T199" s="9">
        <f t="shared" si="142"/>
        <v>1.5304922967304685E-4</v>
      </c>
      <c r="U199" s="407">
        <f t="shared" si="143"/>
        <v>2.6498920595786619</v>
      </c>
      <c r="V199" s="409">
        <f t="shared" si="144"/>
        <v>1.4043855854836085E-2</v>
      </c>
      <c r="W199" s="407">
        <f t="shared" si="145"/>
        <v>1.4043855854836085E-2</v>
      </c>
      <c r="X199" s="407">
        <f t="shared" si="146"/>
        <v>2.6498920595786619</v>
      </c>
      <c r="Y199" s="407">
        <f t="shared" si="147"/>
        <v>4.2131567564508254E-2</v>
      </c>
      <c r="Z199" s="407">
        <f t="shared" si="124"/>
        <v>0.42569394152942269</v>
      </c>
      <c r="AA199" s="407">
        <f t="shared" si="125"/>
        <v>0.14400000000000002</v>
      </c>
      <c r="AB199" s="407">
        <f t="shared" si="126"/>
        <v>0</v>
      </c>
      <c r="AC199" s="407">
        <f t="shared" si="148"/>
        <v>0.61702475310884675</v>
      </c>
      <c r="AD199" s="407">
        <f t="shared" si="149"/>
        <v>5.0617310578748649</v>
      </c>
      <c r="AE199" s="407">
        <f t="shared" si="150"/>
        <v>0.15372672781353</v>
      </c>
      <c r="AF199" s="407">
        <f t="shared" si="127"/>
        <v>8.2079999999999986E-2</v>
      </c>
      <c r="AG199" s="407">
        <f t="shared" si="151"/>
        <v>0.24328666025383067</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1.5459879567965089</v>
      </c>
      <c r="AP199">
        <f t="shared" si="131"/>
        <v>29.069999999999993</v>
      </c>
      <c r="AQ199" s="10">
        <f t="shared" si="155"/>
        <v>0.94950390106704652</v>
      </c>
      <c r="AR199" s="63">
        <f t="shared" si="156"/>
        <v>30.851237655442336</v>
      </c>
      <c r="AS199" s="63">
        <f t="shared" si="157"/>
        <v>12.164333012691534</v>
      </c>
      <c r="AT199" s="10"/>
      <c r="AU199">
        <f t="shared" si="158"/>
        <v>94.950390106704646</v>
      </c>
    </row>
    <row r="200" spans="7:47" x14ac:dyDescent="0.25">
      <c r="G200">
        <v>191</v>
      </c>
      <c r="H200">
        <f t="shared" si="120"/>
        <v>5.7299999999999995</v>
      </c>
      <c r="I200" s="407">
        <f t="shared" si="136"/>
        <v>0.21512624999999996</v>
      </c>
      <c r="J200" s="408">
        <f t="shared" si="121"/>
        <v>1.3552953749999994</v>
      </c>
      <c r="K200" s="408">
        <f t="shared" si="132"/>
        <v>6.407647687499999</v>
      </c>
      <c r="L200" s="408">
        <f t="shared" si="137"/>
        <v>5.0523523125000001</v>
      </c>
      <c r="M200" s="63">
        <f t="shared" si="122"/>
        <v>0</v>
      </c>
      <c r="N200" s="407">
        <f t="shared" si="138"/>
        <v>5.7433412571537739</v>
      </c>
      <c r="O200" s="407">
        <f t="shared" si="139"/>
        <v>0.16713508911432859</v>
      </c>
      <c r="P200">
        <f t="shared" si="123"/>
        <v>0.2</v>
      </c>
      <c r="Q200" s="407">
        <f t="shared" si="133"/>
        <v>0.36713508911432857</v>
      </c>
      <c r="R200" s="9">
        <f t="shared" si="140"/>
        <v>0.39124007479385225</v>
      </c>
      <c r="S200" s="9">
        <f t="shared" si="141"/>
        <v>1.5306879612469912E-4</v>
      </c>
      <c r="T200" s="9">
        <f t="shared" si="142"/>
        <v>1.5306879612469912E-4</v>
      </c>
      <c r="U200" s="407">
        <f t="shared" si="143"/>
        <v>2.6638595626885659</v>
      </c>
      <c r="V200" s="409">
        <f t="shared" si="144"/>
        <v>1.4192295539454636E-2</v>
      </c>
      <c r="W200" s="407">
        <f t="shared" si="145"/>
        <v>1.4192295539454636E-2</v>
      </c>
      <c r="X200" s="407">
        <f t="shared" si="146"/>
        <v>2.6638595626885659</v>
      </c>
      <c r="Y200" s="407">
        <f t="shared" si="147"/>
        <v>4.257688661836391E-2</v>
      </c>
      <c r="Z200" s="407">
        <f t="shared" si="124"/>
        <v>0.42794218087944119</v>
      </c>
      <c r="AA200" s="407">
        <f t="shared" si="125"/>
        <v>0.14400000000000002</v>
      </c>
      <c r="AB200" s="407">
        <f t="shared" si="126"/>
        <v>0</v>
      </c>
      <c r="AC200" s="407">
        <f t="shared" si="148"/>
        <v>0.61979687172457176</v>
      </c>
      <c r="AD200" s="407">
        <f t="shared" si="149"/>
        <v>5.0882041062046026</v>
      </c>
      <c r="AE200" s="407">
        <f t="shared" si="150"/>
        <v>0.15533892615838427</v>
      </c>
      <c r="AF200" s="407">
        <f t="shared" si="127"/>
        <v>8.2511999999999988E-2</v>
      </c>
      <c r="AG200" s="407">
        <f t="shared" si="151"/>
        <v>0.24547736418822208</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1.552858723362702</v>
      </c>
      <c r="AP200">
        <f t="shared" si="131"/>
        <v>29.222999999999995</v>
      </c>
      <c r="AQ200" s="10">
        <f t="shared" si="155"/>
        <v>0.94954296036640273</v>
      </c>
      <c r="AR200" s="63">
        <f t="shared" si="156"/>
        <v>30.989843586228588</v>
      </c>
      <c r="AS200" s="63">
        <f t="shared" si="157"/>
        <v>12.273868209411104</v>
      </c>
      <c r="AT200" s="10"/>
      <c r="AU200">
        <f t="shared" si="158"/>
        <v>94.954296036640272</v>
      </c>
    </row>
    <row r="201" spans="7:47" x14ac:dyDescent="0.25">
      <c r="G201">
        <v>192</v>
      </c>
      <c r="H201">
        <f t="shared" ref="H201:H209" si="159">Iout*(G201/200)</f>
        <v>5.76</v>
      </c>
      <c r="I201" s="407">
        <f t="shared" si="136"/>
        <v>0.21514</v>
      </c>
      <c r="J201" s="408">
        <f t="shared" ref="J201:J209" si="160">(Vin-Vout)*I201/(Fsw*Lout2)</f>
        <v>1.3553819999999996</v>
      </c>
      <c r="K201" s="408">
        <f t="shared" si="132"/>
        <v>6.4376909999999992</v>
      </c>
      <c r="L201" s="408">
        <f t="shared" si="137"/>
        <v>5.0823090000000004</v>
      </c>
      <c r="M201" s="63">
        <f t="shared" ref="M201:M209" si="161">IF(MIN(Vin, -L201/(CossTop+CossBot)*0.00000002)&lt;0, 0, MIN(Vin, -L201/(CossTop+CossBot)*0.00000002))</f>
        <v>0</v>
      </c>
      <c r="N201" s="407">
        <f t="shared" si="138"/>
        <v>5.7732736262736584</v>
      </c>
      <c r="O201" s="407">
        <f t="shared" si="139"/>
        <v>0.16890533424258605</v>
      </c>
      <c r="P201">
        <f t="shared" ref="P201:P209" si="162">Core_Loss</f>
        <v>0.2</v>
      </c>
      <c r="Q201" s="407">
        <f t="shared" si="133"/>
        <v>0.36890533424258609</v>
      </c>
      <c r="R201" s="9">
        <f t="shared" si="140"/>
        <v>0.39126508127738657</v>
      </c>
      <c r="S201" s="9">
        <f t="shared" si="141"/>
        <v>1.5308836382699992E-4</v>
      </c>
      <c r="T201" s="9">
        <f t="shared" si="142"/>
        <v>1.5308836382699992E-4</v>
      </c>
      <c r="U201" s="407">
        <f t="shared" si="143"/>
        <v>2.6778282795193831</v>
      </c>
      <c r="V201" s="409">
        <f t="shared" si="144"/>
        <v>1.4341528589187478E-2</v>
      </c>
      <c r="W201" s="407">
        <f t="shared" si="145"/>
        <v>1.4341528589187478E-2</v>
      </c>
      <c r="X201" s="407">
        <f t="shared" si="146"/>
        <v>2.6778282795193831</v>
      </c>
      <c r="Y201" s="407">
        <f t="shared" si="147"/>
        <v>4.3024585767562434E-2</v>
      </c>
      <c r="Z201" s="407">
        <f t="shared" ref="Z201:Z209" si="163">IF(L201&lt;0, (Vin*K201*Tf/2)*Fsw, (Vin*L201*Tr/2+Vin*K201*Tf/2)*Fsw)</f>
        <v>0.43019042022945975</v>
      </c>
      <c r="AA201" s="407">
        <f t="shared" ref="AA201:AA209" si="164">(0.5*CossTop*(Vin-M201)^2-0.5*CossBot*(Vin-M201)^2+(QossBot*(Vin-M201)/Vin)*Vin)*Fsw</f>
        <v>0.14400000000000002</v>
      </c>
      <c r="AB201" s="407">
        <f t="shared" ref="AB201:AB209" si="165">IF(L201&gt;0,0,-L201*VsdTop*Deadtime*Fsw)</f>
        <v>0</v>
      </c>
      <c r="AC201" s="407">
        <f t="shared" si="148"/>
        <v>0.62257218809768378</v>
      </c>
      <c r="AD201" s="407">
        <f t="shared" si="149"/>
        <v>5.1146773181925429</v>
      </c>
      <c r="AE201" s="407">
        <f t="shared" si="150"/>
        <v>0.15695954441539958</v>
      </c>
      <c r="AF201" s="407">
        <f t="shared" ref="AF201:AF209" si="166">IF(L201&lt;0, Deadtime*Fsw*IF(VfdSky&gt;0,0,VsdBot)*K201, Deadtime*Fsw*IF(VfdSky&gt;0,0,VsdBot)*(K201+L201))</f>
        <v>8.294399999999999E-2</v>
      </c>
      <c r="AG201" s="407">
        <f t="shared" si="151"/>
        <v>0.24767865002940698</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1.5597537973226914</v>
      </c>
      <c r="AP201">
        <f t="shared" ref="AP201:AP209" si="170">Vout*H201</f>
        <v>29.375999999999998</v>
      </c>
      <c r="AQ201" s="10">
        <f t="shared" si="155"/>
        <v>0.94958086983942569</v>
      </c>
      <c r="AR201" s="63">
        <f t="shared" si="156"/>
        <v>31.128609404884187</v>
      </c>
      <c r="AS201" s="63">
        <f t="shared" si="157"/>
        <v>12.383932501470349</v>
      </c>
      <c r="AT201" s="10"/>
      <c r="AU201">
        <f t="shared" si="158"/>
        <v>94.958086983942565</v>
      </c>
    </row>
    <row r="202" spans="7:47" x14ac:dyDescent="0.25">
      <c r="G202">
        <v>193</v>
      </c>
      <c r="H202">
        <f t="shared" si="159"/>
        <v>5.79</v>
      </c>
      <c r="I202" s="407">
        <f t="shared" si="136"/>
        <v>0.21515375</v>
      </c>
      <c r="J202" s="408">
        <f t="shared" si="160"/>
        <v>1.3554686249999999</v>
      </c>
      <c r="K202" s="408">
        <f t="shared" ref="K202:K209" si="171">H202+J202/2</f>
        <v>6.4677343125000002</v>
      </c>
      <c r="L202" s="408">
        <f t="shared" si="137"/>
        <v>5.1122656874999999</v>
      </c>
      <c r="M202" s="63">
        <f t="shared" si="161"/>
        <v>0</v>
      </c>
      <c r="N202" s="407">
        <f t="shared" si="138"/>
        <v>5.8032066939563629</v>
      </c>
      <c r="O202" s="407">
        <f t="shared" si="139"/>
        <v>0.17068532169177461</v>
      </c>
      <c r="P202">
        <f t="shared" si="162"/>
        <v>0.2</v>
      </c>
      <c r="Q202" s="407">
        <f t="shared" ref="Q202:Q209" si="172">O202+P202</f>
        <v>0.37068532169177459</v>
      </c>
      <c r="R202" s="9">
        <f t="shared" si="140"/>
        <v>0.39129008776092095</v>
      </c>
      <c r="S202" s="9">
        <f t="shared" si="141"/>
        <v>1.5310793277994921E-4</v>
      </c>
      <c r="T202" s="9">
        <f t="shared" si="142"/>
        <v>1.5310793277994921E-4</v>
      </c>
      <c r="U202" s="407">
        <f t="shared" si="143"/>
        <v>2.6917982049677041</v>
      </c>
      <c r="V202" s="409">
        <f t="shared" si="144"/>
        <v>1.4491555152534707E-2</v>
      </c>
      <c r="W202" s="407">
        <f t="shared" si="145"/>
        <v>1.4491555152534707E-2</v>
      </c>
      <c r="X202" s="407">
        <f t="shared" si="146"/>
        <v>2.6917982049677041</v>
      </c>
      <c r="Y202" s="407">
        <f t="shared" si="147"/>
        <v>4.3474665457604124E-2</v>
      </c>
      <c r="Z202" s="407">
        <f t="shared" si="163"/>
        <v>0.43243865957947825</v>
      </c>
      <c r="AA202" s="407">
        <f t="shared" si="164"/>
        <v>0.14400000000000002</v>
      </c>
      <c r="AB202" s="407">
        <f t="shared" si="165"/>
        <v>0</v>
      </c>
      <c r="AC202" s="407">
        <f t="shared" si="148"/>
        <v>0.62535070759838551</v>
      </c>
      <c r="AD202" s="407">
        <f t="shared" si="149"/>
        <v>5.1411506840893688</v>
      </c>
      <c r="AE202" s="407">
        <f t="shared" si="150"/>
        <v>0.15858858213907551</v>
      </c>
      <c r="AF202" s="407">
        <f t="shared" si="166"/>
        <v>8.3375999999999992E-2</v>
      </c>
      <c r="AG202" s="407">
        <f t="shared" si="151"/>
        <v>0.24989053940594708</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1.5666732137814219</v>
      </c>
      <c r="AP202">
        <f t="shared" si="170"/>
        <v>29.528999999999996</v>
      </c>
      <c r="AQ202" s="10">
        <f t="shared" si="155"/>
        <v>0.94961764606250487</v>
      </c>
      <c r="AR202" s="63">
        <f t="shared" si="156"/>
        <v>31.267535379919277</v>
      </c>
      <c r="AS202" s="63">
        <f t="shared" si="157"/>
        <v>12.494526970297354</v>
      </c>
      <c r="AT202" s="10"/>
      <c r="AU202">
        <f t="shared" si="158"/>
        <v>94.961764606250483</v>
      </c>
    </row>
    <row r="203" spans="7:47" x14ac:dyDescent="0.25">
      <c r="G203">
        <v>194</v>
      </c>
      <c r="H203">
        <f t="shared" si="159"/>
        <v>5.82</v>
      </c>
      <c r="I203" s="407">
        <f t="shared" si="136"/>
        <v>0.21516749999999996</v>
      </c>
      <c r="J203" s="408">
        <f t="shared" si="160"/>
        <v>1.3555552499999992</v>
      </c>
      <c r="K203" s="408">
        <f t="shared" si="171"/>
        <v>6.4977776249999994</v>
      </c>
      <c r="L203" s="408">
        <f t="shared" si="137"/>
        <v>5.1422223750000011</v>
      </c>
      <c r="M203" s="63">
        <f t="shared" si="161"/>
        <v>0</v>
      </c>
      <c r="N203" s="407">
        <f t="shared" si="138"/>
        <v>5.8331404494477548</v>
      </c>
      <c r="O203" s="407">
        <f t="shared" si="139"/>
        <v>0.17247505946670302</v>
      </c>
      <c r="P203">
        <f t="shared" si="162"/>
        <v>0.2</v>
      </c>
      <c r="Q203" s="407">
        <f t="shared" si="172"/>
        <v>0.37247505946670301</v>
      </c>
      <c r="R203" s="9">
        <f t="shared" si="140"/>
        <v>0.39131509424445504</v>
      </c>
      <c r="S203" s="9">
        <f t="shared" si="141"/>
        <v>1.5312750298354674E-4</v>
      </c>
      <c r="T203" s="9">
        <f t="shared" si="142"/>
        <v>1.5312750298354674E-4</v>
      </c>
      <c r="U203" s="407">
        <f t="shared" si="143"/>
        <v>2.7057693340338922</v>
      </c>
      <c r="V203" s="409">
        <f t="shared" si="144"/>
        <v>1.4642375377996425E-2</v>
      </c>
      <c r="W203" s="407">
        <f t="shared" si="145"/>
        <v>1.4642375377996425E-2</v>
      </c>
      <c r="X203" s="407">
        <f t="shared" si="146"/>
        <v>2.7057693340338922</v>
      </c>
      <c r="Y203" s="407">
        <f t="shared" si="147"/>
        <v>4.3927126133989275E-2</v>
      </c>
      <c r="Z203" s="407">
        <f t="shared" si="163"/>
        <v>0.43468689892949675</v>
      </c>
      <c r="AA203" s="407">
        <f t="shared" si="164"/>
        <v>0.14400000000000002</v>
      </c>
      <c r="AB203" s="407">
        <f t="shared" si="165"/>
        <v>0</v>
      </c>
      <c r="AC203" s="407">
        <f t="shared" si="148"/>
        <v>0.62813243560905585</v>
      </c>
      <c r="AD203" s="407">
        <f t="shared" si="149"/>
        <v>5.1676241943455352</v>
      </c>
      <c r="AE203" s="407">
        <f t="shared" si="150"/>
        <v>0.16022603888391207</v>
      </c>
      <c r="AF203" s="407">
        <f t="shared" si="166"/>
        <v>8.3808000000000007E-2</v>
      </c>
      <c r="AG203" s="407">
        <f t="shared" si="151"/>
        <v>0.2521130540853152</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1.5736170080420542</v>
      </c>
      <c r="AP203">
        <f t="shared" si="170"/>
        <v>29.681999999999999</v>
      </c>
      <c r="AQ203" s="10">
        <f t="shared" si="155"/>
        <v>0.94965330527190805</v>
      </c>
      <c r="AR203" s="63">
        <f t="shared" si="156"/>
        <v>31.406621780452792</v>
      </c>
      <c r="AS203" s="63">
        <f t="shared" si="157"/>
        <v>12.60565270426576</v>
      </c>
      <c r="AT203" s="10"/>
      <c r="AU203">
        <f t="shared" si="158"/>
        <v>94.965330527190801</v>
      </c>
    </row>
    <row r="204" spans="7:47" x14ac:dyDescent="0.25">
      <c r="G204">
        <v>195</v>
      </c>
      <c r="H204">
        <f t="shared" si="159"/>
        <v>5.85</v>
      </c>
      <c r="I204" s="407">
        <f t="shared" si="136"/>
        <v>0.21518124999999999</v>
      </c>
      <c r="J204" s="408">
        <f t="shared" si="160"/>
        <v>1.3556418749999997</v>
      </c>
      <c r="K204" s="408">
        <f t="shared" si="171"/>
        <v>6.5278209374999996</v>
      </c>
      <c r="L204" s="408">
        <f t="shared" si="137"/>
        <v>5.1721790624999997</v>
      </c>
      <c r="M204" s="63">
        <f t="shared" si="161"/>
        <v>0</v>
      </c>
      <c r="N204" s="407">
        <f t="shared" si="138"/>
        <v>5.8630748822130681</v>
      </c>
      <c r="O204" s="407">
        <f t="shared" si="139"/>
        <v>0.1742745556193997</v>
      </c>
      <c r="P204">
        <f t="shared" si="162"/>
        <v>0.2</v>
      </c>
      <c r="Q204" s="407">
        <f t="shared" si="172"/>
        <v>0.37427455561939971</v>
      </c>
      <c r="R204" s="9">
        <f t="shared" si="140"/>
        <v>0.39134010072798942</v>
      </c>
      <c r="S204" s="9">
        <f t="shared" si="141"/>
        <v>1.5314707443779291E-4</v>
      </c>
      <c r="T204" s="9">
        <f t="shared" si="142"/>
        <v>1.5314707443779291E-4</v>
      </c>
      <c r="U204" s="407">
        <f t="shared" si="143"/>
        <v>2.7197416618194392</v>
      </c>
      <c r="V204" s="409">
        <f t="shared" si="144"/>
        <v>1.479398941407273E-2</v>
      </c>
      <c r="W204" s="407">
        <f t="shared" si="145"/>
        <v>1.479398941407273E-2</v>
      </c>
      <c r="X204" s="407">
        <f t="shared" si="146"/>
        <v>2.7197416618194392</v>
      </c>
      <c r="Y204" s="407">
        <f t="shared" si="147"/>
        <v>4.4381968242218191E-2</v>
      </c>
      <c r="Z204" s="407">
        <f t="shared" si="163"/>
        <v>0.43693513827951524</v>
      </c>
      <c r="AA204" s="407">
        <f t="shared" si="164"/>
        <v>0.14400000000000002</v>
      </c>
      <c r="AB204" s="407">
        <f t="shared" si="165"/>
        <v>0</v>
      </c>
      <c r="AC204" s="407">
        <f t="shared" si="148"/>
        <v>0.63091737752428267</v>
      </c>
      <c r="AD204" s="407">
        <f t="shared" si="149"/>
        <v>5.1940978396061634</v>
      </c>
      <c r="AE204" s="407">
        <f t="shared" si="150"/>
        <v>0.16187191420440847</v>
      </c>
      <c r="AF204" s="407">
        <f t="shared" si="166"/>
        <v>8.4239999999999995E-2</v>
      </c>
      <c r="AG204" s="407">
        <f t="shared" si="151"/>
        <v>0.25434621597449641</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1.5805852156066893</v>
      </c>
      <c r="AP204">
        <f t="shared" si="170"/>
        <v>29.834999999999997</v>
      </c>
      <c r="AQ204" s="10">
        <f t="shared" si="155"/>
        <v>0.94968786337230215</v>
      </c>
      <c r="AR204" s="63">
        <f t="shared" si="156"/>
        <v>31.545868876214133</v>
      </c>
      <c r="AS204" s="63">
        <f t="shared" si="157"/>
        <v>12.717310798724821</v>
      </c>
      <c r="AT204" s="10"/>
      <c r="AU204">
        <f t="shared" si="158"/>
        <v>94.968786337230213</v>
      </c>
    </row>
    <row r="205" spans="7:47" x14ac:dyDescent="0.25">
      <c r="G205">
        <v>196</v>
      </c>
      <c r="H205">
        <f t="shared" si="159"/>
        <v>5.88</v>
      </c>
      <c r="I205" s="407">
        <f t="shared" si="136"/>
        <v>0.215195</v>
      </c>
      <c r="J205" s="408">
        <f t="shared" si="160"/>
        <v>1.3557284999999997</v>
      </c>
      <c r="K205" s="408">
        <f t="shared" si="171"/>
        <v>6.5578642499999997</v>
      </c>
      <c r="L205" s="408">
        <f t="shared" si="137"/>
        <v>5.2021357500000001</v>
      </c>
      <c r="M205" s="63">
        <f t="shared" si="161"/>
        <v>0</v>
      </c>
      <c r="N205" s="407">
        <f t="shared" si="138"/>
        <v>5.8930099819313631</v>
      </c>
      <c r="O205" s="407">
        <f t="shared" si="139"/>
        <v>0.17608381824920652</v>
      </c>
      <c r="P205">
        <f t="shared" si="162"/>
        <v>0.2</v>
      </c>
      <c r="Q205" s="407">
        <f t="shared" si="172"/>
        <v>0.37608381824920656</v>
      </c>
      <c r="R205" s="9">
        <f t="shared" si="140"/>
        <v>0.39136510721152368</v>
      </c>
      <c r="S205" s="9">
        <f t="shared" si="141"/>
        <v>1.5316664714268744E-4</v>
      </c>
      <c r="T205" s="9">
        <f t="shared" si="142"/>
        <v>1.5316664714268744E-4</v>
      </c>
      <c r="U205" s="407">
        <f t="shared" si="143"/>
        <v>2.7337151835244047</v>
      </c>
      <c r="V205" s="409">
        <f t="shared" si="144"/>
        <v>1.4946397409263739E-2</v>
      </c>
      <c r="W205" s="407">
        <f t="shared" si="145"/>
        <v>1.4946397409263739E-2</v>
      </c>
      <c r="X205" s="407">
        <f t="shared" si="146"/>
        <v>2.7337151835244047</v>
      </c>
      <c r="Y205" s="407">
        <f t="shared" si="147"/>
        <v>4.4839192227791216E-2</v>
      </c>
      <c r="Z205" s="407">
        <f t="shared" si="163"/>
        <v>0.43918337762953369</v>
      </c>
      <c r="AA205" s="407">
        <f t="shared" si="164"/>
        <v>0.14400000000000002</v>
      </c>
      <c r="AB205" s="407">
        <f t="shared" si="165"/>
        <v>0</v>
      </c>
      <c r="AC205" s="407">
        <f t="shared" si="148"/>
        <v>0.63370553875089841</v>
      </c>
      <c r="AD205" s="407">
        <f t="shared" si="149"/>
        <v>5.2205716107061315</v>
      </c>
      <c r="AE205" s="407">
        <f t="shared" si="150"/>
        <v>0.16352620765506487</v>
      </c>
      <c r="AF205" s="407">
        <f t="shared" si="166"/>
        <v>8.4671999999999997E-2</v>
      </c>
      <c r="AG205" s="407">
        <f t="shared" si="151"/>
        <v>0.25659004712059802</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1.5875778721771092</v>
      </c>
      <c r="AP205">
        <f t="shared" si="170"/>
        <v>29.987999999999996</v>
      </c>
      <c r="AQ205" s="10">
        <f t="shared" si="155"/>
        <v>0.94972133594501817</v>
      </c>
      <c r="AR205" s="63">
        <f t="shared" si="156"/>
        <v>31.68527693754492</v>
      </c>
      <c r="AS205" s="63">
        <f t="shared" si="157"/>
        <v>12.8295023560299</v>
      </c>
      <c r="AT205" s="10"/>
      <c r="AU205">
        <f t="shared" si="158"/>
        <v>94.972133594501813</v>
      </c>
    </row>
    <row r="206" spans="7:47" x14ac:dyDescent="0.25">
      <c r="G206">
        <v>197</v>
      </c>
      <c r="H206">
        <f t="shared" si="159"/>
        <v>5.91</v>
      </c>
      <c r="I206" s="407">
        <f t="shared" si="136"/>
        <v>0.21520874999999998</v>
      </c>
      <c r="J206" s="408">
        <f t="shared" si="160"/>
        <v>1.3558151249999995</v>
      </c>
      <c r="K206" s="408">
        <f t="shared" si="171"/>
        <v>6.5879075624999999</v>
      </c>
      <c r="L206" s="408">
        <f t="shared" si="137"/>
        <v>5.2320924375000004</v>
      </c>
      <c r="M206" s="63">
        <f t="shared" si="161"/>
        <v>0</v>
      </c>
      <c r="N206" s="407">
        <f t="shared" si="138"/>
        <v>5.9229457384901165</v>
      </c>
      <c r="O206" s="407">
        <f t="shared" si="139"/>
        <v>0.17790285550286994</v>
      </c>
      <c r="P206">
        <f t="shared" si="162"/>
        <v>0.2</v>
      </c>
      <c r="Q206" s="407">
        <f t="shared" si="172"/>
        <v>0.37790285550286995</v>
      </c>
      <c r="R206" s="9">
        <f t="shared" si="140"/>
        <v>0.39139011369505794</v>
      </c>
      <c r="S206" s="9">
        <f t="shared" si="141"/>
        <v>1.5318622109823039E-4</v>
      </c>
      <c r="T206" s="9">
        <f t="shared" si="142"/>
        <v>1.5318622109823039E-4</v>
      </c>
      <c r="U206" s="407">
        <f t="shared" si="143"/>
        <v>2.7476898944449268</v>
      </c>
      <c r="V206" s="409">
        <f t="shared" si="144"/>
        <v>1.5099599512069548E-2</v>
      </c>
      <c r="W206" s="407">
        <f t="shared" si="145"/>
        <v>1.5099599512069548E-2</v>
      </c>
      <c r="X206" s="407">
        <f t="shared" si="146"/>
        <v>2.7476898944449268</v>
      </c>
      <c r="Y206" s="407">
        <f t="shared" si="147"/>
        <v>4.5298798536208641E-2</v>
      </c>
      <c r="Z206" s="407">
        <f t="shared" si="163"/>
        <v>0.44143161697955224</v>
      </c>
      <c r="AA206" s="407">
        <f t="shared" si="164"/>
        <v>0.14400000000000002</v>
      </c>
      <c r="AB206" s="407">
        <f t="shared" si="165"/>
        <v>0</v>
      </c>
      <c r="AC206" s="407">
        <f t="shared" si="148"/>
        <v>0.63649692470801389</v>
      </c>
      <c r="AD206" s="407">
        <f t="shared" si="149"/>
        <v>5.2470454986652681</v>
      </c>
      <c r="AE206" s="407">
        <f t="shared" si="150"/>
        <v>0.16518891879038072</v>
      </c>
      <c r="AF206" s="407">
        <f t="shared" si="166"/>
        <v>8.5103999999999999E-2</v>
      </c>
      <c r="AG206" s="407">
        <f t="shared" si="151"/>
        <v>0.25884456971146025</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1.5945950136555118</v>
      </c>
      <c r="AP206">
        <f t="shared" si="170"/>
        <v>30.140999999999998</v>
      </c>
      <c r="AQ206" s="10">
        <f t="shared" si="155"/>
        <v>0.94975373825606946</v>
      </c>
      <c r="AR206" s="63">
        <f t="shared" si="156"/>
        <v>31.824846235400695</v>
      </c>
      <c r="AS206" s="63">
        <f t="shared" si="157"/>
        <v>12.942228485573013</v>
      </c>
      <c r="AT206" s="10"/>
      <c r="AU206">
        <f t="shared" si="158"/>
        <v>94.975373825606951</v>
      </c>
    </row>
    <row r="207" spans="7:47" x14ac:dyDescent="0.25">
      <c r="G207">
        <v>198</v>
      </c>
      <c r="H207">
        <f t="shared" si="159"/>
        <v>5.9399999999999995</v>
      </c>
      <c r="I207" s="407">
        <f t="shared" si="136"/>
        <v>0.21522249999999998</v>
      </c>
      <c r="J207" s="408">
        <f t="shared" si="160"/>
        <v>1.3559017499999997</v>
      </c>
      <c r="K207" s="408">
        <f t="shared" si="171"/>
        <v>6.6179508749999991</v>
      </c>
      <c r="L207" s="408">
        <f t="shared" si="137"/>
        <v>5.2620491249999999</v>
      </c>
      <c r="M207" s="63">
        <f t="shared" si="161"/>
        <v>0</v>
      </c>
      <c r="N207" s="407">
        <f t="shared" si="138"/>
        <v>5.9528821419800018</v>
      </c>
      <c r="O207" s="407">
        <f t="shared" si="139"/>
        <v>0.17973167557463515</v>
      </c>
      <c r="P207">
        <f t="shared" si="162"/>
        <v>0.2</v>
      </c>
      <c r="Q207" s="407">
        <f t="shared" si="172"/>
        <v>0.37973167557463516</v>
      </c>
      <c r="R207" s="9">
        <f t="shared" si="140"/>
        <v>0.39141512017859226</v>
      </c>
      <c r="S207" s="9">
        <f t="shared" si="141"/>
        <v>1.5320579630442182E-4</v>
      </c>
      <c r="T207" s="9">
        <f t="shared" si="142"/>
        <v>1.5320579630442182E-4</v>
      </c>
      <c r="U207" s="407">
        <f t="shared" si="143"/>
        <v>2.7616657899708152</v>
      </c>
      <c r="V207" s="409">
        <f t="shared" si="144"/>
        <v>1.5253595870990256E-2</v>
      </c>
      <c r="W207" s="407">
        <f t="shared" si="145"/>
        <v>1.5253595870990256E-2</v>
      </c>
      <c r="X207" s="407">
        <f t="shared" si="146"/>
        <v>2.7616657899708152</v>
      </c>
      <c r="Y207" s="407">
        <f t="shared" si="147"/>
        <v>4.5760787612970769E-2</v>
      </c>
      <c r="Z207" s="407">
        <f t="shared" si="163"/>
        <v>0.44367985632957074</v>
      </c>
      <c r="AA207" s="407">
        <f t="shared" si="164"/>
        <v>0.14400000000000002</v>
      </c>
      <c r="AB207" s="407">
        <f t="shared" si="165"/>
        <v>0</v>
      </c>
      <c r="AC207" s="407">
        <f t="shared" si="148"/>
        <v>0.63929154082705264</v>
      </c>
      <c r="AD207" s="407">
        <f t="shared" si="149"/>
        <v>5.2735194946837245</v>
      </c>
      <c r="AE207" s="407">
        <f t="shared" si="150"/>
        <v>0.16686004716485572</v>
      </c>
      <c r="AF207" s="407">
        <f t="shared" si="166"/>
        <v>8.5535999999999987E-2</v>
      </c>
      <c r="AG207" s="407">
        <f t="shared" si="151"/>
        <v>0.26110980607627438</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1.601636676145257</v>
      </c>
      <c r="AP207">
        <f t="shared" si="170"/>
        <v>30.293999999999997</v>
      </c>
      <c r="AQ207" s="10">
        <f t="shared" si="155"/>
        <v>0.94978508526393135</v>
      </c>
      <c r="AR207" s="63">
        <f t="shared" si="156"/>
        <v>31.964577041352634</v>
      </c>
      <c r="AS207" s="63">
        <f t="shared" si="157"/>
        <v>13.055490303813718</v>
      </c>
      <c r="AT207" s="10"/>
      <c r="AU207">
        <f t="shared" si="158"/>
        <v>94.978508526393142</v>
      </c>
    </row>
    <row r="208" spans="7:47" x14ac:dyDescent="0.25">
      <c r="G208">
        <v>199</v>
      </c>
      <c r="H208">
        <f t="shared" si="159"/>
        <v>5.97</v>
      </c>
      <c r="I208" s="407">
        <f t="shared" si="136"/>
        <v>0.21523624999999999</v>
      </c>
      <c r="J208" s="408">
        <f t="shared" si="160"/>
        <v>1.3559883749999997</v>
      </c>
      <c r="K208" s="408">
        <f t="shared" si="171"/>
        <v>6.6479941874999993</v>
      </c>
      <c r="L208" s="408">
        <f t="shared" si="137"/>
        <v>5.2920058125000002</v>
      </c>
      <c r="M208" s="63">
        <f t="shared" si="161"/>
        <v>0</v>
      </c>
      <c r="N208" s="407">
        <f t="shared" si="138"/>
        <v>5.982819182689818</v>
      </c>
      <c r="O208" s="407">
        <f t="shared" si="139"/>
        <v>0.18157028670634029</v>
      </c>
      <c r="P208">
        <f t="shared" si="162"/>
        <v>0.2</v>
      </c>
      <c r="Q208" s="407">
        <f t="shared" si="172"/>
        <v>0.3815702867063403</v>
      </c>
      <c r="R208" s="9">
        <f t="shared" si="140"/>
        <v>0.39144012666212652</v>
      </c>
      <c r="S208" s="9">
        <f t="shared" si="141"/>
        <v>1.5322537276126166E-4</v>
      </c>
      <c r="T208" s="9">
        <f t="shared" si="142"/>
        <v>1.5322537276126166E-4</v>
      </c>
      <c r="U208" s="407">
        <f t="shared" si="143"/>
        <v>2.7756428655832122</v>
      </c>
      <c r="V208" s="409">
        <f t="shared" si="144"/>
        <v>1.5408386634525971E-2</v>
      </c>
      <c r="W208" s="407">
        <f t="shared" si="145"/>
        <v>1.5408386634525971E-2</v>
      </c>
      <c r="X208" s="407">
        <f t="shared" si="146"/>
        <v>2.7756428655832122</v>
      </c>
      <c r="Y208" s="407">
        <f t="shared" si="147"/>
        <v>4.6225159903577916E-2</v>
      </c>
      <c r="Z208" s="407">
        <f t="shared" si="163"/>
        <v>0.44592809567958919</v>
      </c>
      <c r="AA208" s="407">
        <f t="shared" si="164"/>
        <v>0.14400000000000002</v>
      </c>
      <c r="AB208" s="407">
        <f t="shared" si="165"/>
        <v>0</v>
      </c>
      <c r="AC208" s="407">
        <f t="shared" si="148"/>
        <v>0.64208939255178654</v>
      </c>
      <c r="AD208" s="407">
        <f t="shared" si="149"/>
        <v>5.2999935901374702</v>
      </c>
      <c r="AE208" s="407">
        <f t="shared" si="150"/>
        <v>0.16853959233298962</v>
      </c>
      <c r="AF208" s="407">
        <f t="shared" si="166"/>
        <v>8.5967999999999989E-2</v>
      </c>
      <c r="AG208" s="407">
        <f t="shared" si="151"/>
        <v>0.26338577868620561</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1.6087028959516194</v>
      </c>
      <c r="AP208">
        <f t="shared" si="170"/>
        <v>30.446999999999996</v>
      </c>
      <c r="AQ208" s="10">
        <f t="shared" si="155"/>
        <v>0.94981539162709228</v>
      </c>
      <c r="AR208" s="63">
        <f t="shared" si="156"/>
        <v>32.104469627589324</v>
      </c>
      <c r="AS208" s="63">
        <f t="shared" si="157"/>
        <v>13.169288934310281</v>
      </c>
      <c r="AT208" s="10"/>
      <c r="AU208">
        <f t="shared" si="158"/>
        <v>94.981539162709225</v>
      </c>
    </row>
    <row r="209" spans="7:47" x14ac:dyDescent="0.25">
      <c r="G209">
        <v>200</v>
      </c>
      <c r="H209">
        <f t="shared" si="159"/>
        <v>6</v>
      </c>
      <c r="I209" s="407">
        <f t="shared" si="136"/>
        <v>0.21524999999999997</v>
      </c>
      <c r="J209" s="408">
        <f t="shared" si="160"/>
        <v>1.3560749999999995</v>
      </c>
      <c r="K209" s="408">
        <f t="shared" si="171"/>
        <v>6.6780374999999994</v>
      </c>
      <c r="L209" s="408">
        <f t="shared" si="137"/>
        <v>5.3219625000000006</v>
      </c>
      <c r="M209" s="63">
        <f t="shared" si="161"/>
        <v>0</v>
      </c>
      <c r="N209" s="407">
        <f t="shared" si="138"/>
        <v>6.0127568511015603</v>
      </c>
      <c r="O209" s="407">
        <f t="shared" si="139"/>
        <v>0.18341869718751014</v>
      </c>
      <c r="P209">
        <f t="shared" si="162"/>
        <v>0.2</v>
      </c>
      <c r="Q209" s="407">
        <f t="shared" si="172"/>
        <v>0.38341869718751015</v>
      </c>
      <c r="R209" s="9">
        <f t="shared" si="140"/>
        <v>0.39146513314566073</v>
      </c>
      <c r="S209" s="9">
        <f t="shared" si="141"/>
        <v>1.532449504687499E-4</v>
      </c>
      <c r="T209" s="9">
        <f t="shared" si="142"/>
        <v>1.532449504687499E-4</v>
      </c>
      <c r="U209" s="407">
        <f t="shared" si="143"/>
        <v>2.7896211168523224</v>
      </c>
      <c r="V209" s="409">
        <f t="shared" si="144"/>
        <v>1.5563971951176796E-2</v>
      </c>
      <c r="W209" s="407">
        <f t="shared" si="145"/>
        <v>1.5563971951176796E-2</v>
      </c>
      <c r="X209" s="407">
        <f t="shared" si="146"/>
        <v>2.7896211168523224</v>
      </c>
      <c r="Y209" s="407">
        <f t="shared" si="147"/>
        <v>4.6691915853530393E-2</v>
      </c>
      <c r="Z209" s="407">
        <f t="shared" si="163"/>
        <v>0.44817633502960774</v>
      </c>
      <c r="AA209" s="407">
        <f t="shared" si="164"/>
        <v>0.14400000000000002</v>
      </c>
      <c r="AB209" s="407">
        <f t="shared" si="165"/>
        <v>0</v>
      </c>
      <c r="AC209" s="407">
        <f t="shared" si="148"/>
        <v>0.64489048533837046</v>
      </c>
      <c r="AD209" s="407">
        <f t="shared" si="149"/>
        <v>5.3264677765739235</v>
      </c>
      <c r="AE209" s="407">
        <f t="shared" si="150"/>
        <v>0.17022755384928215</v>
      </c>
      <c r="AF209" s="407">
        <f t="shared" si="166"/>
        <v>8.6400000000000005E-2</v>
      </c>
      <c r="AG209" s="407">
        <f t="shared" si="151"/>
        <v>0.26567251015501964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1.6157937095825459</v>
      </c>
      <c r="AP209">
        <f t="shared" si="170"/>
        <v>30.599999999999998</v>
      </c>
      <c r="AQ209" s="10">
        <f t="shared" si="155"/>
        <v>0.94984467171138087</v>
      </c>
      <c r="AR209" s="63">
        <f t="shared" si="156"/>
        <v>32.244524266918525</v>
      </c>
      <c r="AS209" s="63">
        <f t="shared" si="157"/>
        <v>13.283625507750981</v>
      </c>
      <c r="AT209" s="10"/>
      <c r="AU209">
        <f t="shared" si="158"/>
        <v>94.984467171138093</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1.3560749999999995</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9.5658431979066885E-2</v>
      </c>
      <c r="C15" t="s">
        <v>2</v>
      </c>
    </row>
    <row r="16" spans="1:5" x14ac:dyDescent="0.25">
      <c r="A16" t="s">
        <v>302</v>
      </c>
      <c r="B16">
        <f>B13*(Iripple1/(2*SQRT(3)))</f>
        <v>0.29580670116659386</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2025-04-26T09:23:35Z</dcterms:modified>
</cp:coreProperties>
</file>